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2024\PBPD PERLUASAN\4. LOSSO ABDURACHMAN\"/>
    </mc:Choice>
  </mc:AlternateContent>
  <xr:revisionPtr revIDLastSave="0" documentId="8_{DA829408-D845-465A-82E6-126FC89C353F}" xr6:coauthVersionLast="45" xr6:coauthVersionMax="45" xr10:uidLastSave="{00000000-0000-0000-0000-000000000000}"/>
  <bookViews>
    <workbookView xWindow="-120" yWindow="-120" windowWidth="29040" windowHeight="15840" tabRatio="859" firstSheet="1" activeTab="6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 " sheetId="91" r:id="rId10"/>
    <sheet name="PETA" sheetId="92" r:id="rId11"/>
    <sheet name="SLD " sheetId="93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</externalReferences>
  <definedNames>
    <definedName name="_" localSheetId="6">#REF!</definedName>
    <definedName name="_" localSheetId="9">#REF!</definedName>
    <definedName name="_" localSheetId="7">#REF!</definedName>
    <definedName name="_">#REF!</definedName>
    <definedName name="_\A" localSheetId="6">#REF!</definedName>
    <definedName name="_\B" localSheetId="6">#REF!</definedName>
    <definedName name="_\C" localSheetId="6">#REF!</definedName>
    <definedName name="_\D" localSheetId="6">#REF!</definedName>
    <definedName name="_\E" localSheetId="6">#REF!</definedName>
    <definedName name="_\F" localSheetId="6">#REF!</definedName>
    <definedName name="_\G" localSheetId="6">#REF!</definedName>
    <definedName name="_\H" localSheetId="6">#REF!</definedName>
    <definedName name="_\I" localSheetId="6">#REF!</definedName>
    <definedName name="_\J" localSheetId="6">#REF!</definedName>
    <definedName name="_\K" localSheetId="6">#REF!</definedName>
    <definedName name="_\L" localSheetId="6">#REF!</definedName>
    <definedName name="_\LX1" localSheetId="6">#REF!</definedName>
    <definedName name="_\M" localSheetId="6">#REF!</definedName>
    <definedName name="_\P" localSheetId="6">#REF!</definedName>
    <definedName name="_\Q" localSheetId="6">#REF!</definedName>
    <definedName name="_\R" localSheetId="6">#REF!</definedName>
    <definedName name="_\S" localSheetId="6">#REF!</definedName>
    <definedName name="_\T" localSheetId="6">#REF!</definedName>
    <definedName name="_\W" localSheetId="6">#REF!</definedName>
    <definedName name="_\Z" localSheetId="6">#REF!</definedName>
    <definedName name="__\A" localSheetId="7">#REF!</definedName>
    <definedName name="__\B" localSheetId="7">#REF!</definedName>
    <definedName name="__\C" localSheetId="7">#REF!</definedName>
    <definedName name="__\D" localSheetId="9">#REF!</definedName>
    <definedName name="__\E" localSheetId="9">#REF!</definedName>
    <definedName name="__\F" localSheetId="9">#REF!</definedName>
    <definedName name="__\G" localSheetId="9">#REF!</definedName>
    <definedName name="__\H" localSheetId="9">#REF!</definedName>
    <definedName name="__\I" localSheetId="9">#REF!</definedName>
    <definedName name="__\J" localSheetId="9">#REF!</definedName>
    <definedName name="__\K" localSheetId="9">#REF!</definedName>
    <definedName name="__\L" localSheetId="9">#REF!</definedName>
    <definedName name="__\LX1" localSheetId="9">#REF!</definedName>
    <definedName name="__\M" localSheetId="9">#REF!</definedName>
    <definedName name="__\P" localSheetId="9">#REF!</definedName>
    <definedName name="__\Q" localSheetId="9">#REF!</definedName>
    <definedName name="__\R" localSheetId="9">#REF!</definedName>
    <definedName name="__\S" localSheetId="9">#REF!</definedName>
    <definedName name="__\T" localSheetId="9">#REF!</definedName>
    <definedName name="__\W" localSheetId="9">#REF!</definedName>
    <definedName name="__\Z" localSheetId="9">#REF!</definedName>
    <definedName name="___\A" localSheetId="5">#REF!</definedName>
    <definedName name="___\B">#REF!</definedName>
    <definedName name="___\C">#REF!</definedName>
    <definedName name="___\D" localSheetId="7">#REF!</definedName>
    <definedName name="___\E" localSheetId="7">#REF!</definedName>
    <definedName name="___\F" localSheetId="7">#REF!</definedName>
    <definedName name="___\G" localSheetId="7">#REF!</definedName>
    <definedName name="___\H" localSheetId="7">#REF!</definedName>
    <definedName name="___\I" localSheetId="7">#REF!</definedName>
    <definedName name="___\J" localSheetId="7">#REF!</definedName>
    <definedName name="___\K" localSheetId="7">#REF!</definedName>
    <definedName name="___\L" localSheetId="7">#REF!</definedName>
    <definedName name="___\LX1" localSheetId="7">#REF!</definedName>
    <definedName name="___\M" localSheetId="7">#REF!</definedName>
    <definedName name="___\P" localSheetId="7">#REF!</definedName>
    <definedName name="___\Q" localSheetId="7">#REF!</definedName>
    <definedName name="___\R" localSheetId="7">#REF!</definedName>
    <definedName name="___\S" localSheetId="7">#REF!</definedName>
    <definedName name="___\T" localSheetId="7">#REF!</definedName>
    <definedName name="___\W" localSheetId="7">#REF!</definedName>
    <definedName name="___\Z" localSheetId="7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\A">#REF!</definedName>
    <definedName name="_____\D">#REF!</definedName>
    <definedName name="_____\E">#REF!</definedName>
    <definedName name="_____\F">#REF!</definedName>
    <definedName name="_____\G">#REF!</definedName>
    <definedName name="_____\H">#REF!</definedName>
    <definedName name="_____\I">#REF!</definedName>
    <definedName name="_____\J">#REF!</definedName>
    <definedName name="_____\K">#REF!</definedName>
    <definedName name="_____\L">#REF!</definedName>
    <definedName name="_____\LX1">#REF!</definedName>
    <definedName name="_____\M">#REF!</definedName>
    <definedName name="_____\P">#REF!</definedName>
    <definedName name="_____\Q">#REF!</definedName>
    <definedName name="_____\R">#REF!</definedName>
    <definedName name="_____\S">#REF!</definedName>
    <definedName name="_____\T">#REF!</definedName>
    <definedName name="_____\W">#REF!</definedName>
    <definedName name="_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9">[19]JAN09!#REF!</definedName>
    <definedName name="and" localSheetId="7">[19]JAN09!#REF!</definedName>
    <definedName name="and" localSheetId="10">[19]JAN09!#REF!</definedName>
    <definedName name="and" localSheetId="11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9">INDEX([44]KKO!#REF!,MATCH([44]KKO!#REF!:[44]KKO!#REF!,0)*2)</definedName>
    <definedName name="GBR" localSheetId="10">INDEX([45]KKO!#REF!,MATCH([45]KKO!#REF!:[45]KKO!#REF!,0)*2)</definedName>
    <definedName name="GBR" localSheetId="11">INDEX([45]KKO!#REF!,MATCH([45]KKO!#REF!:[45]KKO!#REF!,0)*2)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[46]RAB!$F$12:$J$175</definedName>
    <definedName name="hari" localSheetId="9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9">INDEX([44]PDL!$B$1:$B$3,IFERROR(MATCH([44]KKO!$D$16,[44]PDL!$A$1:$A$2,),3))</definedName>
    <definedName name="Kutools_PDL0_1" localSheetId="10">INDEX([45]PDL!$B$1:$B$3,IFERROR(MATCH([45]KKO!$D$16,[45]PDL!$A$1:$A$2,),3))</definedName>
    <definedName name="Kutools_PDL0_1" localSheetId="11">INDEX([45]PDL!$B$1:$B$3,IFERROR(MATCH([45]KKO!$D$16,[45]PDL!$A$1:$A$2,),3))</definedName>
    <definedName name="Kutools_PDL0_1">INDEX(PDL!$B$1:$B$3,IFERROR(MATCH(KKO!$D$15,PDL!$A$1:$A$2,),3))</definedName>
    <definedName name="Kutools_PDL1_1" localSheetId="9">INDEX([44]PDL!$D$4:$D$6,IFERROR(MATCH([44]KKO!$D$16,[44]PDL!$C$4:$C$5,),3))</definedName>
    <definedName name="Kutools_PDL1_1" localSheetId="10">INDEX([45]PDL!$D$4:$D$6,IFERROR(MATCH([45]KKO!$D$16,[45]PDL!$C$4:$C$5,),3))</definedName>
    <definedName name="Kutools_PDL1_1" localSheetId="11">INDEX([45]PDL!$D$4:$D$6,IFERROR(MATCH([45]KKO!$D$16,[45]PDL!$C$4:$C$5,),3))</definedName>
    <definedName name="Kutools_PDL1_1">INDEX(PDL!$D$4:$D$6,IFERROR(MATCH(KKO!$D$15,PDL!$C$4:$C$5,),3))</definedName>
    <definedName name="Kutools_PDL10_1" localSheetId="9">INDEX([44]PDL!$V$31:$V$33,IFERROR(MATCH([44]KKO!$K$16,[44]PDL!$U$31:$U$32,),3))</definedName>
    <definedName name="Kutools_PDL10_1" localSheetId="10">INDEX([45]PDL!$V$31:$V$33,IFERROR(MATCH([45]KKO!$K$16,[45]PDL!$U$31:$U$32,),3))</definedName>
    <definedName name="Kutools_PDL10_1" localSheetId="11">INDEX([45]PDL!$V$31:$V$33,IFERROR(MATCH([45]KKO!$K$16,[45]PDL!$U$31:$U$32,),3))</definedName>
    <definedName name="Kutools_PDL10_1">INDEX(PDL!$V$31:$V$33,IFERROR(MATCH(KKO!$K$15,PDL!$U$31:$U$32,),3))</definedName>
    <definedName name="Kutools_PDL2_1" localSheetId="9">INDEX([44]PDL!$F$7:$F$9,IFERROR(MATCH([44]KKO!$K$16,[44]PDL!$E$7:$E$8,),3))</definedName>
    <definedName name="Kutools_PDL2_1" localSheetId="10">INDEX([45]PDL!$F$7:$F$9,IFERROR(MATCH([45]KKO!$K$16,[45]PDL!$E$7:$E$8,),3))</definedName>
    <definedName name="Kutools_PDL2_1" localSheetId="11">INDEX([45]PDL!$F$7:$F$9,IFERROR(MATCH([45]KKO!$K$16,[45]PDL!$E$7:$E$8,),3))</definedName>
    <definedName name="Kutools_PDL2_1">INDEX(PDL!$F$7:$F$9,IFERROR(MATCH(KKO!$K$15,PDL!$E$7:$E$8,),3))</definedName>
    <definedName name="Kutools_PDL3_1" localSheetId="9">INDEX([44]PDL!$H$10:$H$12,IFERROR(MATCH([44]KKO!$D$16,[44]PDL!$G$10:$G$11,),3))</definedName>
    <definedName name="Kutools_PDL3_1" localSheetId="10">INDEX([45]PDL!$H$10:$H$12,IFERROR(MATCH([45]KKO!$D$16,[45]PDL!$G$10:$G$11,),3))</definedName>
    <definedName name="Kutools_PDL3_1" localSheetId="11">INDEX([45]PDL!$H$10:$H$12,IFERROR(MATCH([45]KKO!$D$16,[45]PDL!$G$10:$G$11,),3))</definedName>
    <definedName name="Kutools_PDL3_1">INDEX(PDL!$H$10:$H$12,IFERROR(MATCH(KKO!$D$15,PDL!$G$10:$G$11,),3))</definedName>
    <definedName name="Kutools_PDL4_1" localSheetId="9">INDEX([44]PDL!$J$13:$J$15,IFERROR(MATCH([44]KKO!$D$16,[44]PDL!$I$13:$I$14,),3))</definedName>
    <definedName name="Kutools_PDL4_1" localSheetId="10">INDEX([45]PDL!$J$13:$J$15,IFERROR(MATCH([45]KKO!$D$16,[45]PDL!$I$13:$I$14,),3))</definedName>
    <definedName name="Kutools_PDL4_1" localSheetId="11">INDEX([45]PDL!$J$13:$J$15,IFERROR(MATCH([45]KKO!$D$16,[45]PDL!$I$13:$I$14,),3))</definedName>
    <definedName name="Kutools_PDL4_1">INDEX(PDL!$J$13:$J$15,IFERROR(MATCH(KKO!$D$15,PDL!$I$13:$I$14,),3))</definedName>
    <definedName name="Kutools_PDL5_1" localSheetId="9">INDEX([44]PDL!$L$16:$L$18,IFERROR(MATCH([44]KKO!$K$16,[44]PDL!$K$16:$K$17,),3))</definedName>
    <definedName name="Kutools_PDL5_1" localSheetId="10">INDEX([45]PDL!$L$16:$L$18,IFERROR(MATCH([45]KKO!$K$16,[45]PDL!$K$16:$K$17,),3))</definedName>
    <definedName name="Kutools_PDL5_1" localSheetId="11">INDEX([45]PDL!$L$16:$L$18,IFERROR(MATCH([45]KKO!$K$16,[45]PDL!$K$16:$K$17,),3))</definedName>
    <definedName name="Kutools_PDL5_1">INDEX(PDL!$L$16:$L$18,IFERROR(MATCH(KKO!$K$15,PDL!$K$16:$K$17,),3))</definedName>
    <definedName name="Kutools_PDL6_1" localSheetId="9">INDEX([44]PDL!$N$19:$N$21,IFERROR(MATCH([44]KKO!$D$16,[44]PDL!$M$19:$M$20,),3))</definedName>
    <definedName name="Kutools_PDL6_1" localSheetId="10">INDEX([45]PDL!$N$19:$N$21,IFERROR(MATCH([45]KKO!$D$16,[45]PDL!$M$19:$M$20,),3))</definedName>
    <definedName name="Kutools_PDL6_1" localSheetId="11">INDEX([45]PDL!$N$19:$N$21,IFERROR(MATCH([45]KKO!$D$16,[45]PDL!$M$19:$M$20,),3))</definedName>
    <definedName name="Kutools_PDL6_1">INDEX(PDL!$N$19:$N$21,IFERROR(MATCH(KKO!$D$15,PDL!$M$19:$M$20,),3))</definedName>
    <definedName name="Kutools_PDL7_1" localSheetId="9">INDEX([44]PDL!$P$22:$P$24,IFERROR(MATCH([44]KKO!$D$16,[44]PDL!$O$22:$O$23,),3))</definedName>
    <definedName name="Kutools_PDL7_1" localSheetId="10">INDEX([45]PDL!$P$22:$P$24,IFERROR(MATCH([45]KKO!$D$16,[45]PDL!$O$22:$O$23,),3))</definedName>
    <definedName name="Kutools_PDL7_1" localSheetId="11">INDEX([45]PDL!$P$22:$P$24,IFERROR(MATCH([45]KKO!$D$16,[45]PDL!$O$22:$O$23,),3))</definedName>
    <definedName name="Kutools_PDL7_1">INDEX(PDL!$P$22:$P$24,IFERROR(MATCH(KKO!$D$15,PDL!$O$22:$O$23,),3))</definedName>
    <definedName name="Kutools_PDL8_1" localSheetId="9">INDEX([44]PDL!$R$25:$R$27,IFERROR(MATCH([44]KKO!$D$16,[44]PDL!$Q$25:$Q$26,),3))</definedName>
    <definedName name="Kutools_PDL8_1" localSheetId="10">INDEX([45]PDL!$R$25:$R$27,IFERROR(MATCH([45]KKO!$D$16,[45]PDL!$Q$25:$Q$26,),3))</definedName>
    <definedName name="Kutools_PDL8_1" localSheetId="11">INDEX([45]PDL!$R$25:$R$27,IFERROR(MATCH([45]KKO!$D$16,[45]PDL!$Q$25:$Q$26,),3))</definedName>
    <definedName name="Kutools_PDL8_1">INDEX(PDL!$R$25:$R$27,IFERROR(MATCH(KKO!$D$15,PDL!$Q$25:$Q$26,),3))</definedName>
    <definedName name="Kutools_PDL9_1" localSheetId="9">INDEX([44]PDL!$T$28:$T$30,IFERROR(MATCH([44]KKO!$D$16,[44]PDL!$S$28:$S$29,),3))</definedName>
    <definedName name="Kutools_PDL9_1" localSheetId="10">INDEX([45]PDL!$T$28:$T$30,IFERROR(MATCH([45]KKO!$D$16,[45]PDL!$S$28:$S$29,),3))</definedName>
    <definedName name="Kutools_PDL9_1" localSheetId="11">INDEX([45]PDL!$T$28:$T$30,IFERROR(MATCH([45]KKO!$D$16,[45]PDL!$S$28:$S$29,),3))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 localSheetId="10">[17]JAN09!#REF!</definedName>
    <definedName name="lk" localSheetId="11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9">[44]KKO!#REF!</definedName>
    <definedName name="pict" localSheetId="10">[45]KKO!#REF!</definedName>
    <definedName name="pict" localSheetId="11">[45]KKO!#REF!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 localSheetId="10">[17]JAN09!#REF!</definedName>
    <definedName name="poi" localSheetId="11">[17]JAN09!#REF!</definedName>
    <definedName name="poi">[17]JAN09!#REF!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'GAMBAR '!$A$1:$AD$55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0">PETA!$A$1:$W$55</definedName>
    <definedName name="_xlnm.Print_Area" localSheetId="8">RAB!$A$1:$K$163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'!$A$1:$AF$68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 localSheetId="10">[17]JAN09!#REF!</definedName>
    <definedName name="rcps" localSheetId="11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>[85]bantu!$M$5:$X$5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 localSheetId="10">[17]JAN09!#REF!</definedName>
    <definedName name="TIARA" localSheetId="11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'[86]Rekap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[87]Usulan!#REF!</definedName>
    <definedName name="usul" localSheetId="7">[87]Usulan!#REF!</definedName>
    <definedName name="usul" localSheetId="5">[87]Usulan!#REF!</definedName>
    <definedName name="usul">[87]Usulan!#REF!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('[88]Submission Form'!$A$4:$C$5,'[88]Submission Form'!$D$7,'[88]Submission Form'!$D$10:$D$11,'[88]Submission Form'!$D$17:$D$26,'[88]Submission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9" i="91" l="1"/>
  <c r="W48" i="91"/>
  <c r="B151" i="11"/>
  <c r="G144" i="11"/>
  <c r="E144" i="11"/>
  <c r="D144" i="11"/>
  <c r="J144" i="11" s="1"/>
  <c r="E143" i="11"/>
  <c r="D143" i="11"/>
  <c r="G142" i="11"/>
  <c r="E142" i="11"/>
  <c r="D142" i="11"/>
  <c r="I142" i="11" s="1"/>
  <c r="G141" i="11"/>
  <c r="E141" i="11"/>
  <c r="D141" i="11"/>
  <c r="J141" i="11" s="1"/>
  <c r="G140" i="11"/>
  <c r="E140" i="11"/>
  <c r="D140" i="11"/>
  <c r="I140" i="11" s="1"/>
  <c r="A140" i="11"/>
  <c r="E139" i="11"/>
  <c r="D139" i="11"/>
  <c r="I139" i="11" s="1"/>
  <c r="A139" i="11"/>
  <c r="E138" i="11"/>
  <c r="D138" i="11"/>
  <c r="I138" i="11" s="1"/>
  <c r="A138" i="11"/>
  <c r="H137" i="11"/>
  <c r="G137" i="11"/>
  <c r="E137" i="11"/>
  <c r="D137" i="11"/>
  <c r="I137" i="11" s="1"/>
  <c r="A137" i="11"/>
  <c r="G136" i="11"/>
  <c r="E136" i="11"/>
  <c r="D136" i="11"/>
  <c r="I136" i="11" s="1"/>
  <c r="F135" i="11"/>
  <c r="E135" i="11"/>
  <c r="D135" i="11"/>
  <c r="H135" i="11" s="1"/>
  <c r="A135" i="11"/>
  <c r="E134" i="11"/>
  <c r="D134" i="11"/>
  <c r="I134" i="11" s="1"/>
  <c r="A134" i="11"/>
  <c r="J133" i="11"/>
  <c r="F133" i="11"/>
  <c r="E133" i="11"/>
  <c r="D133" i="11"/>
  <c r="I132" i="11"/>
  <c r="F132" i="11"/>
  <c r="E132" i="11"/>
  <c r="D132" i="11"/>
  <c r="J132" i="11" s="1"/>
  <c r="A132" i="11"/>
  <c r="F131" i="11"/>
  <c r="E131" i="11"/>
  <c r="D131" i="11"/>
  <c r="J131" i="11" s="1"/>
  <c r="G130" i="11"/>
  <c r="E130" i="11"/>
  <c r="D130" i="11"/>
  <c r="I130" i="11" s="1"/>
  <c r="A130" i="11"/>
  <c r="G129" i="11"/>
  <c r="E129" i="11"/>
  <c r="D129" i="11"/>
  <c r="I129" i="11" s="1"/>
  <c r="G128" i="11"/>
  <c r="E128" i="11"/>
  <c r="D128" i="11"/>
  <c r="I128" i="11" s="1"/>
  <c r="E127" i="11"/>
  <c r="D127" i="11"/>
  <c r="I127" i="11" s="1"/>
  <c r="G126" i="11"/>
  <c r="E126" i="11"/>
  <c r="D126" i="11"/>
  <c r="J126" i="11" s="1"/>
  <c r="A126" i="11"/>
  <c r="E125" i="11"/>
  <c r="D125" i="11"/>
  <c r="J125" i="11" s="1"/>
  <c r="A125" i="11"/>
  <c r="E124" i="11"/>
  <c r="D124" i="11"/>
  <c r="J124" i="11" s="1"/>
  <c r="A124" i="11"/>
  <c r="E123" i="11"/>
  <c r="D123" i="11"/>
  <c r="J123" i="11" s="1"/>
  <c r="A123" i="11"/>
  <c r="H122" i="11"/>
  <c r="E122" i="11"/>
  <c r="D122" i="11"/>
  <c r="J122" i="11" s="1"/>
  <c r="E121" i="11"/>
  <c r="D121" i="11"/>
  <c r="J121" i="11" s="1"/>
  <c r="E120" i="11"/>
  <c r="D120" i="11"/>
  <c r="J120" i="11" s="1"/>
  <c r="A120" i="11"/>
  <c r="H119" i="11"/>
  <c r="E119" i="11"/>
  <c r="D119" i="11"/>
  <c r="J119" i="11" s="1"/>
  <c r="A119" i="11"/>
  <c r="J118" i="11"/>
  <c r="H118" i="11"/>
  <c r="E118" i="11"/>
  <c r="D118" i="11"/>
  <c r="A118" i="11"/>
  <c r="E117" i="11"/>
  <c r="D117" i="11"/>
  <c r="J117" i="11" s="1"/>
  <c r="A117" i="11"/>
  <c r="H116" i="11"/>
  <c r="G116" i="11"/>
  <c r="E116" i="11"/>
  <c r="D116" i="11"/>
  <c r="I116" i="11" s="1"/>
  <c r="I115" i="11"/>
  <c r="G115" i="11"/>
  <c r="E115" i="11"/>
  <c r="D115" i="11"/>
  <c r="H115" i="11" s="1"/>
  <c r="E114" i="11"/>
  <c r="D114" i="11"/>
  <c r="I114" i="11" s="1"/>
  <c r="A114" i="11"/>
  <c r="E113" i="11"/>
  <c r="D113" i="11"/>
  <c r="J113" i="11" s="1"/>
  <c r="A113" i="11"/>
  <c r="E112" i="11"/>
  <c r="D112" i="11"/>
  <c r="I112" i="11" s="1"/>
  <c r="A112" i="11"/>
  <c r="H111" i="11"/>
  <c r="E111" i="11"/>
  <c r="D111" i="11"/>
  <c r="J111" i="11" s="1"/>
  <c r="A111" i="11"/>
  <c r="E110" i="11"/>
  <c r="D110" i="11"/>
  <c r="I110" i="11" s="1"/>
  <c r="E109" i="11"/>
  <c r="D109" i="11"/>
  <c r="J109" i="11" s="1"/>
  <c r="G108" i="11"/>
  <c r="E108" i="11"/>
  <c r="D108" i="11"/>
  <c r="I108" i="11" s="1"/>
  <c r="A108" i="11"/>
  <c r="F107" i="11"/>
  <c r="E107" i="11"/>
  <c r="D107" i="11"/>
  <c r="I107" i="11" s="1"/>
  <c r="A107" i="11"/>
  <c r="F106" i="11"/>
  <c r="E106" i="11"/>
  <c r="D106" i="11"/>
  <c r="J106" i="11" s="1"/>
  <c r="A106" i="11"/>
  <c r="F105" i="11"/>
  <c r="E105" i="11"/>
  <c r="D105" i="11"/>
  <c r="H105" i="11" s="1"/>
  <c r="A105" i="11"/>
  <c r="J104" i="11"/>
  <c r="F104" i="11"/>
  <c r="E104" i="11"/>
  <c r="D104" i="11"/>
  <c r="H104" i="11" s="1"/>
  <c r="J103" i="11"/>
  <c r="F103" i="11"/>
  <c r="E103" i="11"/>
  <c r="D103" i="11"/>
  <c r="H103" i="11" s="1"/>
  <c r="A103" i="11"/>
  <c r="F102" i="11"/>
  <c r="E102" i="11"/>
  <c r="D102" i="11"/>
  <c r="A102" i="11"/>
  <c r="F101" i="11"/>
  <c r="E101" i="11"/>
  <c r="D101" i="11"/>
  <c r="J101" i="11" s="1"/>
  <c r="A101" i="11"/>
  <c r="H100" i="11"/>
  <c r="F100" i="11"/>
  <c r="E100" i="11"/>
  <c r="D100" i="11"/>
  <c r="J100" i="11" s="1"/>
  <c r="A100" i="11"/>
  <c r="F99" i="11"/>
  <c r="E99" i="11"/>
  <c r="D99" i="11"/>
  <c r="H99" i="11" s="1"/>
  <c r="A99" i="11"/>
  <c r="J98" i="11"/>
  <c r="F98" i="11"/>
  <c r="E98" i="11"/>
  <c r="D98" i="11"/>
  <c r="A98" i="11"/>
  <c r="F97" i="11"/>
  <c r="E97" i="11"/>
  <c r="D97" i="11"/>
  <c r="J97" i="11" s="1"/>
  <c r="A97" i="11"/>
  <c r="F96" i="11"/>
  <c r="E96" i="11"/>
  <c r="D96" i="11"/>
  <c r="A96" i="11"/>
  <c r="I95" i="11"/>
  <c r="F95" i="11"/>
  <c r="E95" i="11"/>
  <c r="D95" i="11"/>
  <c r="J95" i="11" s="1"/>
  <c r="A95" i="11"/>
  <c r="F94" i="11"/>
  <c r="E94" i="11"/>
  <c r="D94" i="11"/>
  <c r="A94" i="11"/>
  <c r="F93" i="11"/>
  <c r="E93" i="11"/>
  <c r="D93" i="11"/>
  <c r="A93" i="11"/>
  <c r="F92" i="11"/>
  <c r="E92" i="11"/>
  <c r="D92" i="11"/>
  <c r="I92" i="11" s="1"/>
  <c r="A92" i="11"/>
  <c r="G91" i="11"/>
  <c r="E91" i="11"/>
  <c r="D91" i="11"/>
  <c r="H91" i="11" s="1"/>
  <c r="A91" i="11"/>
  <c r="F90" i="11"/>
  <c r="E90" i="11"/>
  <c r="D90" i="11"/>
  <c r="J90" i="11" s="1"/>
  <c r="A90" i="11"/>
  <c r="H89" i="11"/>
  <c r="G89" i="11"/>
  <c r="E89" i="11"/>
  <c r="D89" i="11"/>
  <c r="I89" i="11" s="1"/>
  <c r="A89" i="11"/>
  <c r="H88" i="11"/>
  <c r="G88" i="11"/>
  <c r="E88" i="11"/>
  <c r="D88" i="11"/>
  <c r="I88" i="11" s="1"/>
  <c r="A88" i="11"/>
  <c r="H87" i="11"/>
  <c r="G87" i="11"/>
  <c r="E87" i="11"/>
  <c r="D87" i="11"/>
  <c r="I87" i="11" s="1"/>
  <c r="A87" i="11"/>
  <c r="F86" i="11"/>
  <c r="E86" i="11"/>
  <c r="D86" i="11"/>
  <c r="I86" i="11" s="1"/>
  <c r="A86" i="11"/>
  <c r="F85" i="11"/>
  <c r="E85" i="11"/>
  <c r="D85" i="11"/>
  <c r="J85" i="11" s="1"/>
  <c r="A85" i="11"/>
  <c r="F84" i="11"/>
  <c r="E84" i="11"/>
  <c r="D84" i="11"/>
  <c r="J84" i="11" s="1"/>
  <c r="A84" i="11"/>
  <c r="F83" i="11"/>
  <c r="E83" i="11"/>
  <c r="D83" i="11"/>
  <c r="H83" i="11" s="1"/>
  <c r="A83" i="11"/>
  <c r="F82" i="11"/>
  <c r="E82" i="11"/>
  <c r="D82" i="11"/>
  <c r="A82" i="11"/>
  <c r="F81" i="11"/>
  <c r="E81" i="11"/>
  <c r="D81" i="11"/>
  <c r="J81" i="11" s="1"/>
  <c r="A81" i="11"/>
  <c r="F80" i="11"/>
  <c r="E80" i="11"/>
  <c r="D80" i="11"/>
  <c r="H80" i="11" s="1"/>
  <c r="A80" i="11"/>
  <c r="J79" i="11"/>
  <c r="F79" i="11"/>
  <c r="E79" i="11"/>
  <c r="D79" i="11"/>
  <c r="H79" i="11" s="1"/>
  <c r="A79" i="11"/>
  <c r="F78" i="11"/>
  <c r="E78" i="11"/>
  <c r="D78" i="11"/>
  <c r="J78" i="11" s="1"/>
  <c r="A78" i="11"/>
  <c r="I77" i="11"/>
  <c r="G77" i="11"/>
  <c r="E77" i="11"/>
  <c r="D77" i="11"/>
  <c r="A77" i="11"/>
  <c r="G76" i="11"/>
  <c r="E76" i="11"/>
  <c r="D76" i="11"/>
  <c r="J76" i="11" s="1"/>
  <c r="A76" i="11"/>
  <c r="I75" i="11"/>
  <c r="F75" i="11"/>
  <c r="E75" i="11"/>
  <c r="D75" i="11"/>
  <c r="A75" i="11"/>
  <c r="F74" i="11"/>
  <c r="E74" i="11"/>
  <c r="D74" i="11"/>
  <c r="J74" i="11" s="1"/>
  <c r="A74" i="11"/>
  <c r="F73" i="11"/>
  <c r="E73" i="11"/>
  <c r="D73" i="11"/>
  <c r="H73" i="11" s="1"/>
  <c r="A73" i="11"/>
  <c r="F72" i="11"/>
  <c r="E72" i="11"/>
  <c r="D72" i="11"/>
  <c r="H72" i="11" s="1"/>
  <c r="A72" i="11"/>
  <c r="H71" i="11"/>
  <c r="G71" i="11"/>
  <c r="E71" i="11"/>
  <c r="D71" i="11"/>
  <c r="I71" i="11" s="1"/>
  <c r="A71" i="11"/>
  <c r="H70" i="11"/>
  <c r="G70" i="11"/>
  <c r="E70" i="11"/>
  <c r="D70" i="11"/>
  <c r="I70" i="11" s="1"/>
  <c r="A70" i="11"/>
  <c r="F69" i="11"/>
  <c r="E69" i="11"/>
  <c r="D69" i="11"/>
  <c r="I69" i="11" s="1"/>
  <c r="A69" i="11"/>
  <c r="E68" i="11"/>
  <c r="D68" i="11"/>
  <c r="J68" i="11" s="1"/>
  <c r="A68" i="11"/>
  <c r="F67" i="11"/>
  <c r="E67" i="11"/>
  <c r="D67" i="11"/>
  <c r="H67" i="11" s="1"/>
  <c r="A67" i="11"/>
  <c r="I66" i="11"/>
  <c r="F66" i="11"/>
  <c r="F68" i="11" s="1"/>
  <c r="E66" i="11"/>
  <c r="D66" i="11"/>
  <c r="A66" i="11"/>
  <c r="H65" i="11"/>
  <c r="G65" i="11"/>
  <c r="E65" i="11"/>
  <c r="D65" i="11"/>
  <c r="I65" i="11" s="1"/>
  <c r="A65" i="11"/>
  <c r="H64" i="11"/>
  <c r="G64" i="11"/>
  <c r="E64" i="11"/>
  <c r="D64" i="11"/>
  <c r="I64" i="11" s="1"/>
  <c r="A64" i="11"/>
  <c r="F63" i="11"/>
  <c r="E63" i="11"/>
  <c r="D63" i="11"/>
  <c r="I63" i="11" s="1"/>
  <c r="A63" i="11"/>
  <c r="F62" i="11"/>
  <c r="E62" i="11"/>
  <c r="D62" i="11"/>
  <c r="J62" i="11" s="1"/>
  <c r="A62" i="11"/>
  <c r="F61" i="11"/>
  <c r="E61" i="11"/>
  <c r="D61" i="11"/>
  <c r="A61" i="11"/>
  <c r="F60" i="11"/>
  <c r="E60" i="11"/>
  <c r="D60" i="11"/>
  <c r="H60" i="11" s="1"/>
  <c r="A60" i="11"/>
  <c r="H59" i="11"/>
  <c r="G59" i="11"/>
  <c r="E59" i="11"/>
  <c r="D59" i="11"/>
  <c r="I59" i="11" s="1"/>
  <c r="A59" i="11"/>
  <c r="H58" i="11"/>
  <c r="G58" i="11"/>
  <c r="E58" i="11"/>
  <c r="D58" i="11"/>
  <c r="I58" i="11" s="1"/>
  <c r="A58" i="11"/>
  <c r="F57" i="11"/>
  <c r="E57" i="11"/>
  <c r="D57" i="11"/>
  <c r="I57" i="11" s="1"/>
  <c r="A57" i="11"/>
  <c r="F56" i="11"/>
  <c r="E56" i="11"/>
  <c r="D56" i="11"/>
  <c r="J56" i="11" s="1"/>
  <c r="A56" i="11"/>
  <c r="F55" i="11"/>
  <c r="E55" i="11"/>
  <c r="D55" i="11"/>
  <c r="H55" i="11" s="1"/>
  <c r="A55" i="11"/>
  <c r="F54" i="11"/>
  <c r="E54" i="11"/>
  <c r="D54" i="11"/>
  <c r="H54" i="11" s="1"/>
  <c r="A54" i="11"/>
  <c r="F53" i="11"/>
  <c r="E53" i="11"/>
  <c r="D53" i="11"/>
  <c r="A53" i="11"/>
  <c r="F52" i="11"/>
  <c r="E52" i="11"/>
  <c r="D52" i="11"/>
  <c r="J52" i="11" s="1"/>
  <c r="A52" i="11"/>
  <c r="F51" i="11"/>
  <c r="E51" i="11"/>
  <c r="D51" i="11"/>
  <c r="H51" i="11" s="1"/>
  <c r="A51" i="11"/>
  <c r="F50" i="11"/>
  <c r="E50" i="11"/>
  <c r="D50" i="11"/>
  <c r="H50" i="11" s="1"/>
  <c r="A50" i="11"/>
  <c r="H49" i="11"/>
  <c r="F49" i="11"/>
  <c r="E49" i="11"/>
  <c r="D49" i="11"/>
  <c r="A49" i="11"/>
  <c r="F48" i="11"/>
  <c r="E48" i="11"/>
  <c r="D48" i="11"/>
  <c r="H48" i="11" s="1"/>
  <c r="A48" i="11"/>
  <c r="F47" i="11"/>
  <c r="E47" i="11"/>
  <c r="D47" i="11"/>
  <c r="A47" i="11"/>
  <c r="F46" i="11"/>
  <c r="E46" i="11"/>
  <c r="D46" i="11"/>
  <c r="H46" i="11" s="1"/>
  <c r="A46" i="11"/>
  <c r="H45" i="11"/>
  <c r="F45" i="11"/>
  <c r="E45" i="11"/>
  <c r="D45" i="11"/>
  <c r="A45" i="11"/>
  <c r="F44" i="11"/>
  <c r="E44" i="11"/>
  <c r="D44" i="11"/>
  <c r="J44" i="11" s="1"/>
  <c r="A44" i="11"/>
  <c r="F43" i="11"/>
  <c r="E43" i="11"/>
  <c r="D43" i="11"/>
  <c r="H43" i="11" s="1"/>
  <c r="A43" i="11"/>
  <c r="F42" i="11"/>
  <c r="E42" i="11"/>
  <c r="D42" i="11"/>
  <c r="H42" i="11" s="1"/>
  <c r="A42" i="11"/>
  <c r="J41" i="11"/>
  <c r="F41" i="11"/>
  <c r="E41" i="11"/>
  <c r="D41" i="11"/>
  <c r="H41" i="11" s="1"/>
  <c r="A41" i="11"/>
  <c r="F40" i="11"/>
  <c r="E40" i="11"/>
  <c r="D40" i="11"/>
  <c r="I40" i="11" s="1"/>
  <c r="A40" i="11"/>
  <c r="G39" i="11"/>
  <c r="E39" i="11"/>
  <c r="D39" i="11"/>
  <c r="J39" i="11" s="1"/>
  <c r="A39" i="11"/>
  <c r="H38" i="11"/>
  <c r="G38" i="11"/>
  <c r="E38" i="11"/>
  <c r="D38" i="11"/>
  <c r="J38" i="11" s="1"/>
  <c r="A38" i="11"/>
  <c r="G37" i="11"/>
  <c r="E37" i="11"/>
  <c r="D37" i="11"/>
  <c r="J37" i="11" s="1"/>
  <c r="A37" i="11"/>
  <c r="F36" i="11"/>
  <c r="E36" i="11"/>
  <c r="D36" i="11"/>
  <c r="A36" i="11"/>
  <c r="J35" i="11"/>
  <c r="F35" i="11"/>
  <c r="E35" i="11"/>
  <c r="D35" i="11"/>
  <c r="H35" i="11" s="1"/>
  <c r="A35" i="11"/>
  <c r="F34" i="11"/>
  <c r="E34" i="11"/>
  <c r="D34" i="11"/>
  <c r="H34" i="11" s="1"/>
  <c r="A34" i="11"/>
  <c r="F33" i="11"/>
  <c r="E33" i="11"/>
  <c r="D33" i="11"/>
  <c r="A33" i="11"/>
  <c r="F32" i="11"/>
  <c r="E32" i="11"/>
  <c r="D32" i="11"/>
  <c r="J32" i="11" s="1"/>
  <c r="A32" i="11"/>
  <c r="J31" i="11"/>
  <c r="F31" i="11"/>
  <c r="E31" i="11"/>
  <c r="D31" i="11"/>
  <c r="H31" i="11" s="1"/>
  <c r="A31" i="11"/>
  <c r="F30" i="11"/>
  <c r="E30" i="11"/>
  <c r="D30" i="11"/>
  <c r="H30" i="11" s="1"/>
  <c r="A30" i="11"/>
  <c r="F29" i="11"/>
  <c r="E29" i="11"/>
  <c r="D29" i="11"/>
  <c r="A29" i="11"/>
  <c r="F28" i="11"/>
  <c r="E28" i="11"/>
  <c r="D28" i="11"/>
  <c r="J28" i="11" s="1"/>
  <c r="A28" i="11"/>
  <c r="J27" i="11"/>
  <c r="F27" i="11"/>
  <c r="E27" i="11"/>
  <c r="D27" i="11"/>
  <c r="H27" i="11" s="1"/>
  <c r="A27" i="11"/>
  <c r="F26" i="11"/>
  <c r="E26" i="11"/>
  <c r="D26" i="11"/>
  <c r="H26" i="11" s="1"/>
  <c r="A26" i="11"/>
  <c r="F25" i="11"/>
  <c r="E25" i="11"/>
  <c r="D25" i="11"/>
  <c r="A25" i="11"/>
  <c r="F24" i="11"/>
  <c r="E24" i="11"/>
  <c r="D24" i="11"/>
  <c r="A24" i="11"/>
  <c r="F23" i="11"/>
  <c r="E23" i="11"/>
  <c r="D23" i="11"/>
  <c r="J23" i="11" s="1"/>
  <c r="A23" i="11"/>
  <c r="G22" i="11"/>
  <c r="E22" i="11"/>
  <c r="D22" i="11"/>
  <c r="I22" i="11" s="1"/>
  <c r="A22" i="11"/>
  <c r="J21" i="11"/>
  <c r="G21" i="11"/>
  <c r="E21" i="11"/>
  <c r="D21" i="11"/>
  <c r="I21" i="11" s="1"/>
  <c r="A21" i="11"/>
  <c r="G20" i="11"/>
  <c r="E20" i="11"/>
  <c r="D20" i="11"/>
  <c r="I20" i="11" s="1"/>
  <c r="A20" i="11"/>
  <c r="H19" i="11"/>
  <c r="E19" i="11"/>
  <c r="D19" i="11"/>
  <c r="I19" i="11" s="1"/>
  <c r="A19" i="11"/>
  <c r="H18" i="11"/>
  <c r="E18" i="11"/>
  <c r="D18" i="11"/>
  <c r="I18" i="11" s="1"/>
  <c r="A18" i="11"/>
  <c r="J17" i="11"/>
  <c r="E17" i="11"/>
  <c r="D17" i="11"/>
  <c r="H17" i="11" s="1"/>
  <c r="A17" i="11"/>
  <c r="E16" i="11"/>
  <c r="D16" i="11"/>
  <c r="J16" i="11" s="1"/>
  <c r="A16" i="11"/>
  <c r="H15" i="11"/>
  <c r="G15" i="11"/>
  <c r="E15" i="11"/>
  <c r="D15" i="11"/>
  <c r="I15" i="11" s="1"/>
  <c r="A15" i="1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T8" i="54"/>
  <c r="B8" i="54"/>
  <c r="A8" i="54"/>
  <c r="A9" i="54" s="1"/>
  <c r="T7" i="54"/>
  <c r="F3" i="54"/>
  <c r="D22" i="59"/>
  <c r="K8" i="60" s="1"/>
  <c r="D21" i="59"/>
  <c r="D19" i="59"/>
  <c r="D18" i="59"/>
  <c r="D8" i="59"/>
  <c r="C7" i="54" s="1"/>
  <c r="K19" i="60"/>
  <c r="D19" i="60"/>
  <c r="K18" i="60"/>
  <c r="K20" i="60" s="1"/>
  <c r="D18" i="60"/>
  <c r="D20" i="60" s="1"/>
  <c r="K17" i="60"/>
  <c r="D17" i="60"/>
  <c r="D8" i="60"/>
  <c r="K7" i="60"/>
  <c r="D7" i="60"/>
  <c r="D9" i="60" s="1"/>
  <c r="K6" i="60"/>
  <c r="D6" i="60"/>
  <c r="D5" i="60"/>
  <c r="K5" i="60" s="1"/>
  <c r="I1494" i="10"/>
  <c r="I1493" i="10"/>
  <c r="I1492" i="10"/>
  <c r="I1491" i="10"/>
  <c r="I1490" i="10"/>
  <c r="I1489" i="10"/>
  <c r="I1488" i="10"/>
  <c r="I1487" i="10"/>
  <c r="I1486" i="10"/>
  <c r="I1485" i="10"/>
  <c r="I1484" i="10"/>
  <c r="I1483" i="10"/>
  <c r="I1482" i="10"/>
  <c r="I1481" i="10"/>
  <c r="I1480" i="10"/>
  <c r="I1479" i="10"/>
  <c r="I1478" i="10"/>
  <c r="I1477" i="10"/>
  <c r="I1476" i="10"/>
  <c r="G114" i="11" s="1"/>
  <c r="I1475" i="10"/>
  <c r="G113" i="11" s="1"/>
  <c r="I1474" i="10"/>
  <c r="I1473" i="10"/>
  <c r="G112" i="11" s="1"/>
  <c r="I1472" i="10"/>
  <c r="G111" i="11" s="1"/>
  <c r="I1471" i="10"/>
  <c r="I1470" i="10"/>
  <c r="I1469" i="10"/>
  <c r="I1468" i="10"/>
  <c r="I1467" i="10"/>
  <c r="I1466" i="10"/>
  <c r="I1465" i="10"/>
  <c r="N1464" i="10"/>
  <c r="I1464" i="10"/>
  <c r="N1463" i="10"/>
  <c r="I1463" i="10"/>
  <c r="I1462" i="10"/>
  <c r="I1461" i="10"/>
  <c r="I1460" i="10"/>
  <c r="G110" i="11" s="1"/>
  <c r="I1459" i="10"/>
  <c r="G109" i="11" s="1"/>
  <c r="I1458" i="10"/>
  <c r="I1457" i="10"/>
  <c r="I1456" i="10"/>
  <c r="I1455" i="10"/>
  <c r="O1454" i="10"/>
  <c r="P1454" i="10" s="1"/>
  <c r="K1454" i="10"/>
  <c r="M1454" i="10" s="1"/>
  <c r="J1454" i="10"/>
  <c r="L1454" i="10" s="1"/>
  <c r="N1454" i="10" s="1"/>
  <c r="I1454" i="10"/>
  <c r="O1453" i="10"/>
  <c r="P1453" i="10" s="1"/>
  <c r="K1453" i="10"/>
  <c r="M1453" i="10" s="1"/>
  <c r="J1453" i="10"/>
  <c r="L1453" i="10" s="1"/>
  <c r="N1453" i="10" s="1"/>
  <c r="I1453" i="10"/>
  <c r="O1452" i="10"/>
  <c r="P1452" i="10" s="1"/>
  <c r="K1452" i="10"/>
  <c r="M1452" i="10" s="1"/>
  <c r="J1452" i="10"/>
  <c r="L1452" i="10" s="1"/>
  <c r="N1452" i="10" s="1"/>
  <c r="I1452" i="10"/>
  <c r="O1451" i="10"/>
  <c r="P1451" i="10" s="1"/>
  <c r="K1451" i="10"/>
  <c r="M1451" i="10" s="1"/>
  <c r="J1451" i="10"/>
  <c r="L1451" i="10" s="1"/>
  <c r="N1451" i="10" s="1"/>
  <c r="I1451" i="10"/>
  <c r="G127" i="11" s="1"/>
  <c r="O1450" i="10"/>
  <c r="P1450" i="10" s="1"/>
  <c r="K1450" i="10"/>
  <c r="M1450" i="10" s="1"/>
  <c r="J1450" i="10"/>
  <c r="L1450" i="10" s="1"/>
  <c r="N1450" i="10" s="1"/>
  <c r="I1450" i="10"/>
  <c r="O1449" i="10"/>
  <c r="P1449" i="10" s="1"/>
  <c r="K1449" i="10"/>
  <c r="M1449" i="10" s="1"/>
  <c r="J1449" i="10"/>
  <c r="L1449" i="10" s="1"/>
  <c r="N1449" i="10" s="1"/>
  <c r="I1449" i="10"/>
  <c r="O1448" i="10"/>
  <c r="P1448" i="10" s="1"/>
  <c r="K1448" i="10"/>
  <c r="M1448" i="10" s="1"/>
  <c r="J1448" i="10"/>
  <c r="L1448" i="10" s="1"/>
  <c r="N1448" i="10" s="1"/>
  <c r="I1448" i="10"/>
  <c r="O1447" i="10"/>
  <c r="P1447" i="10" s="1"/>
  <c r="K1447" i="10"/>
  <c r="M1447" i="10" s="1"/>
  <c r="J1447" i="10"/>
  <c r="L1447" i="10" s="1"/>
  <c r="N1447" i="10" s="1"/>
  <c r="I1447" i="10"/>
  <c r="O1446" i="10"/>
  <c r="P1446" i="10" s="1"/>
  <c r="K1446" i="10"/>
  <c r="M1446" i="10" s="1"/>
  <c r="J1446" i="10"/>
  <c r="L1446" i="10" s="1"/>
  <c r="N1446" i="10" s="1"/>
  <c r="I1446" i="10"/>
  <c r="O1445" i="10"/>
  <c r="P1445" i="10" s="1"/>
  <c r="K1445" i="10"/>
  <c r="M1445" i="10" s="1"/>
  <c r="J1445" i="10"/>
  <c r="L1445" i="10" s="1"/>
  <c r="N1445" i="10" s="1"/>
  <c r="I1445" i="10"/>
  <c r="O1444" i="10"/>
  <c r="P1444" i="10" s="1"/>
  <c r="K1444" i="10"/>
  <c r="M1444" i="10" s="1"/>
  <c r="J1444" i="10"/>
  <c r="L1444" i="10" s="1"/>
  <c r="N1444" i="10" s="1"/>
  <c r="I1444" i="10"/>
  <c r="G143" i="11" s="1"/>
  <c r="O1443" i="10"/>
  <c r="P1443" i="10" s="1"/>
  <c r="K1443" i="10"/>
  <c r="M1443" i="10" s="1"/>
  <c r="J1443" i="10"/>
  <c r="L1443" i="10" s="1"/>
  <c r="N1443" i="10" s="1"/>
  <c r="I1443" i="10"/>
  <c r="O1442" i="10"/>
  <c r="P1442" i="10" s="1"/>
  <c r="K1442" i="10"/>
  <c r="M1442" i="10" s="1"/>
  <c r="J1442" i="10"/>
  <c r="L1442" i="10" s="1"/>
  <c r="N1442" i="10" s="1"/>
  <c r="I1442" i="10"/>
  <c r="O1441" i="10"/>
  <c r="P1441" i="10" s="1"/>
  <c r="K1441" i="10"/>
  <c r="M1441" i="10" s="1"/>
  <c r="J1441" i="10"/>
  <c r="L1441" i="10" s="1"/>
  <c r="N1441" i="10" s="1"/>
  <c r="I1441" i="10"/>
  <c r="O1440" i="10"/>
  <c r="P1440" i="10" s="1"/>
  <c r="K1440" i="10"/>
  <c r="M1440" i="10" s="1"/>
  <c r="J1440" i="10"/>
  <c r="L1440" i="10" s="1"/>
  <c r="N1440" i="10" s="1"/>
  <c r="I1440" i="10"/>
  <c r="O1439" i="10"/>
  <c r="P1439" i="10" s="1"/>
  <c r="K1439" i="10"/>
  <c r="M1439" i="10" s="1"/>
  <c r="J1439" i="10"/>
  <c r="L1439" i="10" s="1"/>
  <c r="N1439" i="10" s="1"/>
  <c r="I1439" i="10"/>
  <c r="G139" i="11" s="1"/>
  <c r="J139" i="11" s="1"/>
  <c r="O1438" i="10"/>
  <c r="P1438" i="10" s="1"/>
  <c r="K1438" i="10"/>
  <c r="M1438" i="10" s="1"/>
  <c r="J1438" i="10"/>
  <c r="L1438" i="10" s="1"/>
  <c r="I1438" i="10"/>
  <c r="O1437" i="10"/>
  <c r="P1437" i="10" s="1"/>
  <c r="M1437" i="10"/>
  <c r="K1437" i="10"/>
  <c r="J1437" i="10"/>
  <c r="L1437" i="10" s="1"/>
  <c r="I1437" i="10"/>
  <c r="O1436" i="10"/>
  <c r="P1436" i="10" s="1"/>
  <c r="K1436" i="10"/>
  <c r="M1436" i="10" s="1"/>
  <c r="J1436" i="10"/>
  <c r="L1436" i="10" s="1"/>
  <c r="N1436" i="10" s="1"/>
  <c r="I1436" i="10"/>
  <c r="O1435" i="10"/>
  <c r="P1435" i="10" s="1"/>
  <c r="K1435" i="10"/>
  <c r="M1435" i="10" s="1"/>
  <c r="J1435" i="10"/>
  <c r="L1435" i="10" s="1"/>
  <c r="N1435" i="10" s="1"/>
  <c r="I1435" i="10"/>
  <c r="O1434" i="10"/>
  <c r="P1434" i="10" s="1"/>
  <c r="K1434" i="10"/>
  <c r="M1434" i="10" s="1"/>
  <c r="J1434" i="10"/>
  <c r="L1434" i="10" s="1"/>
  <c r="I1434" i="10"/>
  <c r="O1433" i="10"/>
  <c r="P1433" i="10" s="1"/>
  <c r="M1433" i="10"/>
  <c r="K1433" i="10"/>
  <c r="J1433" i="10"/>
  <c r="L1433" i="10" s="1"/>
  <c r="I1433" i="10"/>
  <c r="O1432" i="10"/>
  <c r="P1432" i="10" s="1"/>
  <c r="K1432" i="10"/>
  <c r="M1432" i="10" s="1"/>
  <c r="J1432" i="10"/>
  <c r="L1432" i="10" s="1"/>
  <c r="N1432" i="10" s="1"/>
  <c r="I1432" i="10"/>
  <c r="O1431" i="10"/>
  <c r="P1431" i="10" s="1"/>
  <c r="K1431" i="10"/>
  <c r="M1431" i="10" s="1"/>
  <c r="J1431" i="10"/>
  <c r="L1431" i="10" s="1"/>
  <c r="N1431" i="10" s="1"/>
  <c r="I1431" i="10"/>
  <c r="O1430" i="10"/>
  <c r="P1430" i="10" s="1"/>
  <c r="K1430" i="10"/>
  <c r="M1430" i="10" s="1"/>
  <c r="J1430" i="10"/>
  <c r="L1430" i="10" s="1"/>
  <c r="I1430" i="10"/>
  <c r="O1429" i="10"/>
  <c r="P1429" i="10" s="1"/>
  <c r="M1429" i="10"/>
  <c r="K1429" i="10"/>
  <c r="J1429" i="10"/>
  <c r="L1429" i="10" s="1"/>
  <c r="I1429" i="10"/>
  <c r="O1428" i="10"/>
  <c r="P1428" i="10" s="1"/>
  <c r="K1428" i="10"/>
  <c r="M1428" i="10" s="1"/>
  <c r="J1428" i="10"/>
  <c r="L1428" i="10" s="1"/>
  <c r="N1428" i="10" s="1"/>
  <c r="I1428" i="10"/>
  <c r="O1427" i="10"/>
  <c r="P1427" i="10" s="1"/>
  <c r="K1427" i="10"/>
  <c r="M1427" i="10" s="1"/>
  <c r="J1427" i="10"/>
  <c r="L1427" i="10" s="1"/>
  <c r="N1427" i="10" s="1"/>
  <c r="I1427" i="10"/>
  <c r="O1426" i="10"/>
  <c r="P1426" i="10" s="1"/>
  <c r="K1426" i="10"/>
  <c r="M1426" i="10" s="1"/>
  <c r="J1426" i="10"/>
  <c r="L1426" i="10" s="1"/>
  <c r="I1426" i="10"/>
  <c r="O1425" i="10"/>
  <c r="P1425" i="10" s="1"/>
  <c r="M1425" i="10"/>
  <c r="K1425" i="10"/>
  <c r="J1425" i="10"/>
  <c r="L1425" i="10" s="1"/>
  <c r="I1425" i="10"/>
  <c r="O1424" i="10"/>
  <c r="P1424" i="10" s="1"/>
  <c r="K1424" i="10"/>
  <c r="M1424" i="10" s="1"/>
  <c r="J1424" i="10"/>
  <c r="L1424" i="10" s="1"/>
  <c r="N1424" i="10" s="1"/>
  <c r="I1424" i="10"/>
  <c r="O1423" i="10"/>
  <c r="P1423" i="10" s="1"/>
  <c r="K1423" i="10"/>
  <c r="M1423" i="10" s="1"/>
  <c r="J1423" i="10"/>
  <c r="L1423" i="10" s="1"/>
  <c r="N1423" i="10" s="1"/>
  <c r="I1423" i="10"/>
  <c r="O1422" i="10"/>
  <c r="P1422" i="10" s="1"/>
  <c r="K1422" i="10"/>
  <c r="M1422" i="10" s="1"/>
  <c r="J1422" i="10"/>
  <c r="L1422" i="10" s="1"/>
  <c r="I1422" i="10"/>
  <c r="O1421" i="10"/>
  <c r="P1421" i="10" s="1"/>
  <c r="M1421" i="10"/>
  <c r="K1421" i="10"/>
  <c r="J1421" i="10"/>
  <c r="L1421" i="10" s="1"/>
  <c r="I1421" i="10"/>
  <c r="O1420" i="10"/>
  <c r="P1420" i="10" s="1"/>
  <c r="K1420" i="10"/>
  <c r="M1420" i="10" s="1"/>
  <c r="J1420" i="10"/>
  <c r="L1420" i="10" s="1"/>
  <c r="N1420" i="10" s="1"/>
  <c r="P1419" i="10"/>
  <c r="O1419" i="10"/>
  <c r="L1419" i="10"/>
  <c r="K1419" i="10"/>
  <c r="M1419" i="10" s="1"/>
  <c r="J1419" i="10"/>
  <c r="O1418" i="10"/>
  <c r="P1418" i="10" s="1"/>
  <c r="M1418" i="10"/>
  <c r="N1418" i="10" s="1"/>
  <c r="K1418" i="10"/>
  <c r="J1418" i="10"/>
  <c r="L1418" i="10" s="1"/>
  <c r="I1418" i="10"/>
  <c r="O1417" i="10"/>
  <c r="P1417" i="10" s="1"/>
  <c r="K1417" i="10"/>
  <c r="M1417" i="10" s="1"/>
  <c r="J1417" i="10"/>
  <c r="L1417" i="10" s="1"/>
  <c r="N1417" i="10" s="1"/>
  <c r="I1417" i="10"/>
  <c r="O1416" i="10"/>
  <c r="P1416" i="10" s="1"/>
  <c r="M1416" i="10"/>
  <c r="N1416" i="10" s="1"/>
  <c r="K1416" i="10"/>
  <c r="J1416" i="10"/>
  <c r="L1416" i="10" s="1"/>
  <c r="I1416" i="10"/>
  <c r="O1415" i="10"/>
  <c r="P1415" i="10" s="1"/>
  <c r="K1415" i="10"/>
  <c r="M1415" i="10" s="1"/>
  <c r="J1415" i="10"/>
  <c r="L1415" i="10" s="1"/>
  <c r="N1415" i="10" s="1"/>
  <c r="I1415" i="10"/>
  <c r="O1414" i="10"/>
  <c r="P1414" i="10" s="1"/>
  <c r="M1414" i="10"/>
  <c r="N1414" i="10" s="1"/>
  <c r="K1414" i="10"/>
  <c r="J1414" i="10"/>
  <c r="L1414" i="10" s="1"/>
  <c r="I1414" i="10"/>
  <c r="O1413" i="10"/>
  <c r="P1413" i="10" s="1"/>
  <c r="K1413" i="10"/>
  <c r="M1413" i="10" s="1"/>
  <c r="J1413" i="10"/>
  <c r="L1413" i="10" s="1"/>
  <c r="N1413" i="10" s="1"/>
  <c r="I1413" i="10"/>
  <c r="O1412" i="10"/>
  <c r="P1412" i="10" s="1"/>
  <c r="M1412" i="10"/>
  <c r="N1412" i="10" s="1"/>
  <c r="K1412" i="10"/>
  <c r="J1412" i="10"/>
  <c r="L1412" i="10" s="1"/>
  <c r="I1412" i="10"/>
  <c r="O1411" i="10"/>
  <c r="P1411" i="10" s="1"/>
  <c r="K1411" i="10"/>
  <c r="M1411" i="10" s="1"/>
  <c r="J1411" i="10"/>
  <c r="L1411" i="10" s="1"/>
  <c r="N1411" i="10" s="1"/>
  <c r="I1411" i="10"/>
  <c r="O1410" i="10"/>
  <c r="P1410" i="10" s="1"/>
  <c r="M1410" i="10"/>
  <c r="N1410" i="10" s="1"/>
  <c r="K1410" i="10"/>
  <c r="J1410" i="10"/>
  <c r="L1410" i="10" s="1"/>
  <c r="I1410" i="10"/>
  <c r="O1409" i="10"/>
  <c r="P1409" i="10" s="1"/>
  <c r="K1409" i="10"/>
  <c r="M1409" i="10" s="1"/>
  <c r="J1409" i="10"/>
  <c r="L1409" i="10" s="1"/>
  <c r="N1409" i="10" s="1"/>
  <c r="I1409" i="10"/>
  <c r="O1408" i="10"/>
  <c r="P1408" i="10" s="1"/>
  <c r="M1408" i="10"/>
  <c r="N1408" i="10" s="1"/>
  <c r="K1408" i="10"/>
  <c r="J1408" i="10"/>
  <c r="L1408" i="10" s="1"/>
  <c r="I1408" i="10"/>
  <c r="O1407" i="10"/>
  <c r="P1407" i="10" s="1"/>
  <c r="K1407" i="10"/>
  <c r="M1407" i="10" s="1"/>
  <c r="J1407" i="10"/>
  <c r="L1407" i="10" s="1"/>
  <c r="N1407" i="10" s="1"/>
  <c r="I1407" i="10"/>
  <c r="O1406" i="10"/>
  <c r="P1406" i="10" s="1"/>
  <c r="M1406" i="10"/>
  <c r="N1406" i="10" s="1"/>
  <c r="K1406" i="10"/>
  <c r="J1406" i="10"/>
  <c r="L1406" i="10" s="1"/>
  <c r="I1406" i="10"/>
  <c r="O1405" i="10"/>
  <c r="P1405" i="10" s="1"/>
  <c r="K1405" i="10"/>
  <c r="M1405" i="10" s="1"/>
  <c r="J1405" i="10"/>
  <c r="L1405" i="10" s="1"/>
  <c r="N1405" i="10" s="1"/>
  <c r="I1405" i="10"/>
  <c r="O1404" i="10"/>
  <c r="P1404" i="10" s="1"/>
  <c r="M1404" i="10"/>
  <c r="N1404" i="10" s="1"/>
  <c r="K1404" i="10"/>
  <c r="J1404" i="10"/>
  <c r="L1404" i="10" s="1"/>
  <c r="I1404" i="10"/>
  <c r="O1403" i="10"/>
  <c r="P1403" i="10" s="1"/>
  <c r="K1403" i="10"/>
  <c r="M1403" i="10" s="1"/>
  <c r="J1403" i="10"/>
  <c r="L1403" i="10" s="1"/>
  <c r="N1403" i="10" s="1"/>
  <c r="I1403" i="10"/>
  <c r="O1402" i="10"/>
  <c r="P1402" i="10" s="1"/>
  <c r="M1402" i="10"/>
  <c r="N1402" i="10" s="1"/>
  <c r="K1402" i="10"/>
  <c r="J1402" i="10"/>
  <c r="L1402" i="10" s="1"/>
  <c r="I1402" i="10"/>
  <c r="O1401" i="10"/>
  <c r="P1401" i="10" s="1"/>
  <c r="K1401" i="10"/>
  <c r="M1401" i="10" s="1"/>
  <c r="J1401" i="10"/>
  <c r="L1401" i="10" s="1"/>
  <c r="N1401" i="10" s="1"/>
  <c r="I1401" i="10"/>
  <c r="O1400" i="10"/>
  <c r="P1400" i="10" s="1"/>
  <c r="M1400" i="10"/>
  <c r="N1400" i="10" s="1"/>
  <c r="K1400" i="10"/>
  <c r="J1400" i="10"/>
  <c r="L1400" i="10" s="1"/>
  <c r="I1400" i="10"/>
  <c r="O1399" i="10"/>
  <c r="P1399" i="10" s="1"/>
  <c r="K1399" i="10"/>
  <c r="M1399" i="10" s="1"/>
  <c r="J1399" i="10"/>
  <c r="L1399" i="10" s="1"/>
  <c r="N1399" i="10" s="1"/>
  <c r="I1399" i="10"/>
  <c r="O1398" i="10"/>
  <c r="P1398" i="10" s="1"/>
  <c r="M1398" i="10"/>
  <c r="N1398" i="10" s="1"/>
  <c r="K1398" i="10"/>
  <c r="J1398" i="10"/>
  <c r="L1398" i="10" s="1"/>
  <c r="I1398" i="10"/>
  <c r="O1397" i="10"/>
  <c r="P1397" i="10" s="1"/>
  <c r="K1397" i="10"/>
  <c r="M1397" i="10" s="1"/>
  <c r="J1397" i="10"/>
  <c r="L1397" i="10" s="1"/>
  <c r="N1397" i="10" s="1"/>
  <c r="I1397" i="10"/>
  <c r="O1396" i="10"/>
  <c r="P1396" i="10" s="1"/>
  <c r="M1396" i="10"/>
  <c r="N1396" i="10" s="1"/>
  <c r="K1396" i="10"/>
  <c r="J1396" i="10"/>
  <c r="L1396" i="10" s="1"/>
  <c r="I1396" i="10"/>
  <c r="O1395" i="10"/>
  <c r="P1395" i="10" s="1"/>
  <c r="K1395" i="10"/>
  <c r="M1395" i="10" s="1"/>
  <c r="J1395" i="10"/>
  <c r="L1395" i="10" s="1"/>
  <c r="N1395" i="10" s="1"/>
  <c r="I1395" i="10"/>
  <c r="O1394" i="10"/>
  <c r="P1394" i="10" s="1"/>
  <c r="M1394" i="10"/>
  <c r="N1394" i="10" s="1"/>
  <c r="K1394" i="10"/>
  <c r="J1394" i="10"/>
  <c r="L1394" i="10" s="1"/>
  <c r="I1394" i="10"/>
  <c r="O1393" i="10"/>
  <c r="P1393" i="10" s="1"/>
  <c r="K1393" i="10"/>
  <c r="M1393" i="10" s="1"/>
  <c r="J1393" i="10"/>
  <c r="L1393" i="10" s="1"/>
  <c r="N1393" i="10" s="1"/>
  <c r="I1393" i="10"/>
  <c r="O1392" i="10"/>
  <c r="P1392" i="10" s="1"/>
  <c r="M1392" i="10"/>
  <c r="N1392" i="10" s="1"/>
  <c r="K1392" i="10"/>
  <c r="J1392" i="10"/>
  <c r="L1392" i="10" s="1"/>
  <c r="I1392" i="10"/>
  <c r="O1391" i="10"/>
  <c r="P1391" i="10" s="1"/>
  <c r="K1391" i="10"/>
  <c r="M1391" i="10" s="1"/>
  <c r="J1391" i="10"/>
  <c r="L1391" i="10" s="1"/>
  <c r="N1391" i="10" s="1"/>
  <c r="I1391" i="10"/>
  <c r="O1390" i="10"/>
  <c r="P1390" i="10" s="1"/>
  <c r="M1390" i="10"/>
  <c r="N1390" i="10" s="1"/>
  <c r="K1390" i="10"/>
  <c r="J1390" i="10"/>
  <c r="L1390" i="10" s="1"/>
  <c r="I1390" i="10"/>
  <c r="O1389" i="10"/>
  <c r="P1389" i="10" s="1"/>
  <c r="L1389" i="10"/>
  <c r="K1389" i="10"/>
  <c r="M1389" i="10" s="1"/>
  <c r="J1389" i="10"/>
  <c r="I1389" i="10"/>
  <c r="O1388" i="10"/>
  <c r="P1388" i="10" s="1"/>
  <c r="L1388" i="10"/>
  <c r="K1388" i="10"/>
  <c r="M1388" i="10" s="1"/>
  <c r="J1388" i="10"/>
  <c r="I1388" i="10"/>
  <c r="O1387" i="10"/>
  <c r="P1387" i="10" s="1"/>
  <c r="L1387" i="10"/>
  <c r="K1387" i="10"/>
  <c r="M1387" i="10" s="1"/>
  <c r="J1387" i="10"/>
  <c r="I1387" i="10"/>
  <c r="O1386" i="10"/>
  <c r="P1386" i="10" s="1"/>
  <c r="L1386" i="10"/>
  <c r="K1386" i="10"/>
  <c r="M1386" i="10" s="1"/>
  <c r="J1386" i="10"/>
  <c r="I1386" i="10"/>
  <c r="O1385" i="10"/>
  <c r="P1385" i="10" s="1"/>
  <c r="L1385" i="10"/>
  <c r="K1385" i="10"/>
  <c r="M1385" i="10" s="1"/>
  <c r="J1385" i="10"/>
  <c r="I1385" i="10"/>
  <c r="O1384" i="10"/>
  <c r="P1384" i="10" s="1"/>
  <c r="L1384" i="10"/>
  <c r="K1384" i="10"/>
  <c r="M1384" i="10" s="1"/>
  <c r="J1384" i="10"/>
  <c r="I1384" i="10"/>
  <c r="O1383" i="10"/>
  <c r="P1383" i="10" s="1"/>
  <c r="L1383" i="10"/>
  <c r="K1383" i="10"/>
  <c r="M1383" i="10" s="1"/>
  <c r="J1383" i="10"/>
  <c r="I1383" i="10"/>
  <c r="O1382" i="10"/>
  <c r="P1382" i="10" s="1"/>
  <c r="L1382" i="10"/>
  <c r="K1382" i="10"/>
  <c r="M1382" i="10" s="1"/>
  <c r="J1382" i="10"/>
  <c r="I1382" i="10"/>
  <c r="O1381" i="10"/>
  <c r="P1381" i="10" s="1"/>
  <c r="L1381" i="10"/>
  <c r="K1381" i="10"/>
  <c r="M1381" i="10" s="1"/>
  <c r="J1381" i="10"/>
  <c r="I1381" i="10"/>
  <c r="O1380" i="10"/>
  <c r="P1380" i="10" s="1"/>
  <c r="L1380" i="10"/>
  <c r="K1380" i="10"/>
  <c r="M1380" i="10" s="1"/>
  <c r="J1380" i="10"/>
  <c r="I1380" i="10"/>
  <c r="O1379" i="10"/>
  <c r="P1379" i="10" s="1"/>
  <c r="L1379" i="10"/>
  <c r="K1379" i="10"/>
  <c r="M1379" i="10" s="1"/>
  <c r="J1379" i="10"/>
  <c r="I1379" i="10"/>
  <c r="G138" i="11" s="1"/>
  <c r="J138" i="11" s="1"/>
  <c r="O1378" i="10"/>
  <c r="P1378" i="10" s="1"/>
  <c r="L1378" i="10"/>
  <c r="K1378" i="10"/>
  <c r="M1378" i="10" s="1"/>
  <c r="J1378" i="10"/>
  <c r="I1378" i="10"/>
  <c r="O1377" i="10"/>
  <c r="P1377" i="10" s="1"/>
  <c r="L1377" i="10"/>
  <c r="K1377" i="10"/>
  <c r="M1377" i="10" s="1"/>
  <c r="J1377" i="10"/>
  <c r="I1377" i="10"/>
  <c r="O1376" i="10"/>
  <c r="P1376" i="10" s="1"/>
  <c r="L1376" i="10"/>
  <c r="K1376" i="10"/>
  <c r="M1376" i="10" s="1"/>
  <c r="J1376" i="10"/>
  <c r="I1376" i="10"/>
  <c r="O1375" i="10"/>
  <c r="P1375" i="10" s="1"/>
  <c r="L1375" i="10"/>
  <c r="K1375" i="10"/>
  <c r="M1375" i="10" s="1"/>
  <c r="J1375" i="10"/>
  <c r="I1375" i="10"/>
  <c r="O1374" i="10"/>
  <c r="P1374" i="10" s="1"/>
  <c r="L1374" i="10"/>
  <c r="K1374" i="10"/>
  <c r="M1374" i="10" s="1"/>
  <c r="J1374" i="10"/>
  <c r="I1374" i="10"/>
  <c r="O1373" i="10"/>
  <c r="P1373" i="10" s="1"/>
  <c r="L1373" i="10"/>
  <c r="K1373" i="10"/>
  <c r="M1373" i="10" s="1"/>
  <c r="J1373" i="10"/>
  <c r="I1373" i="10"/>
  <c r="O1372" i="10"/>
  <c r="P1372" i="10" s="1"/>
  <c r="L1372" i="10"/>
  <c r="K1372" i="10"/>
  <c r="M1372" i="10" s="1"/>
  <c r="J1372" i="10"/>
  <c r="I1372" i="10"/>
  <c r="O1371" i="10"/>
  <c r="P1371" i="10" s="1"/>
  <c r="L1371" i="10"/>
  <c r="K1371" i="10"/>
  <c r="M1371" i="10" s="1"/>
  <c r="J1371" i="10"/>
  <c r="I1371" i="10"/>
  <c r="O1370" i="10"/>
  <c r="P1370" i="10" s="1"/>
  <c r="L1370" i="10"/>
  <c r="K1370" i="10"/>
  <c r="M1370" i="10" s="1"/>
  <c r="J1370" i="10"/>
  <c r="I1370" i="10"/>
  <c r="O1369" i="10"/>
  <c r="P1369" i="10" s="1"/>
  <c r="L1369" i="10"/>
  <c r="K1369" i="10"/>
  <c r="M1369" i="10" s="1"/>
  <c r="J1369" i="10"/>
  <c r="I1369" i="10"/>
  <c r="O1368" i="10"/>
  <c r="P1368" i="10" s="1"/>
  <c r="L1368" i="10"/>
  <c r="K1368" i="10"/>
  <c r="M1368" i="10" s="1"/>
  <c r="J1368" i="10"/>
  <c r="I1368" i="10"/>
  <c r="O1367" i="10"/>
  <c r="P1367" i="10" s="1"/>
  <c r="L1367" i="10"/>
  <c r="K1367" i="10"/>
  <c r="M1367" i="10" s="1"/>
  <c r="J1367" i="10"/>
  <c r="I1367" i="10"/>
  <c r="O1366" i="10"/>
  <c r="P1366" i="10" s="1"/>
  <c r="L1366" i="10"/>
  <c r="K1366" i="10"/>
  <c r="M1366" i="10" s="1"/>
  <c r="J1366" i="10"/>
  <c r="I1366" i="10"/>
  <c r="O1365" i="10"/>
  <c r="P1365" i="10" s="1"/>
  <c r="L1365" i="10"/>
  <c r="K1365" i="10"/>
  <c r="M1365" i="10" s="1"/>
  <c r="J1365" i="10"/>
  <c r="I1365" i="10"/>
  <c r="O1364" i="10"/>
  <c r="P1364" i="10" s="1"/>
  <c r="L1364" i="10"/>
  <c r="K1364" i="10"/>
  <c r="M1364" i="10" s="1"/>
  <c r="J1364" i="10"/>
  <c r="I1364" i="10"/>
  <c r="O1363" i="10"/>
  <c r="P1363" i="10" s="1"/>
  <c r="L1363" i="10"/>
  <c r="K1363" i="10"/>
  <c r="M1363" i="10" s="1"/>
  <c r="J1363" i="10"/>
  <c r="I1363" i="10"/>
  <c r="P1362" i="10"/>
  <c r="O1362" i="10"/>
  <c r="L1362" i="10"/>
  <c r="K1362" i="10"/>
  <c r="M1362" i="10" s="1"/>
  <c r="J1362" i="10"/>
  <c r="I1362" i="10"/>
  <c r="O1361" i="10"/>
  <c r="P1361" i="10" s="1"/>
  <c r="M1361" i="10"/>
  <c r="L1361" i="10"/>
  <c r="N1361" i="10" s="1"/>
  <c r="K1361" i="10"/>
  <c r="J1361" i="10"/>
  <c r="I1361" i="10"/>
  <c r="P1360" i="10"/>
  <c r="O1360" i="10"/>
  <c r="M1360" i="10"/>
  <c r="L1360" i="10"/>
  <c r="K1360" i="10"/>
  <c r="J1360" i="10"/>
  <c r="I1360" i="10"/>
  <c r="O1359" i="10"/>
  <c r="P1359" i="10" s="1"/>
  <c r="L1359" i="10"/>
  <c r="K1359" i="10"/>
  <c r="M1359" i="10" s="1"/>
  <c r="J1359" i="10"/>
  <c r="I1359" i="10"/>
  <c r="P1358" i="10"/>
  <c r="O1358" i="10"/>
  <c r="L1358" i="10"/>
  <c r="K1358" i="10"/>
  <c r="M1358" i="10" s="1"/>
  <c r="J1358" i="10"/>
  <c r="I1358" i="10"/>
  <c r="O1357" i="10"/>
  <c r="P1357" i="10" s="1"/>
  <c r="L1357" i="10"/>
  <c r="K1357" i="10"/>
  <c r="M1357" i="10" s="1"/>
  <c r="J1357" i="10"/>
  <c r="I1357" i="10"/>
  <c r="P1356" i="10"/>
  <c r="O1356" i="10"/>
  <c r="M1356" i="10"/>
  <c r="L1356" i="10"/>
  <c r="K1356" i="10"/>
  <c r="J1356" i="10"/>
  <c r="I1356" i="10"/>
  <c r="O1355" i="10"/>
  <c r="P1355" i="10" s="1"/>
  <c r="L1355" i="10"/>
  <c r="N1355" i="10" s="1"/>
  <c r="K1355" i="10"/>
  <c r="M1355" i="10" s="1"/>
  <c r="J1355" i="10"/>
  <c r="I1355" i="10"/>
  <c r="P1354" i="10"/>
  <c r="O1354" i="10"/>
  <c r="L1354" i="10"/>
  <c r="K1354" i="10"/>
  <c r="M1354" i="10" s="1"/>
  <c r="J1354" i="10"/>
  <c r="I1354" i="10"/>
  <c r="O1353" i="10"/>
  <c r="P1353" i="10" s="1"/>
  <c r="L1353" i="10"/>
  <c r="K1353" i="10"/>
  <c r="M1353" i="10" s="1"/>
  <c r="J1353" i="10"/>
  <c r="I1353" i="10"/>
  <c r="P1352" i="10"/>
  <c r="O1352" i="10"/>
  <c r="M1352" i="10"/>
  <c r="L1352" i="10"/>
  <c r="K1352" i="10"/>
  <c r="J1352" i="10"/>
  <c r="I1352" i="10"/>
  <c r="O1351" i="10"/>
  <c r="P1351" i="10" s="1"/>
  <c r="L1351" i="10"/>
  <c r="K1351" i="10"/>
  <c r="M1351" i="10" s="1"/>
  <c r="J1351" i="10"/>
  <c r="I1351" i="10"/>
  <c r="P1350" i="10"/>
  <c r="O1350" i="10"/>
  <c r="L1350" i="10"/>
  <c r="K1350" i="10"/>
  <c r="M1350" i="10" s="1"/>
  <c r="J1350" i="10"/>
  <c r="I1350" i="10"/>
  <c r="O1349" i="10"/>
  <c r="P1349" i="10" s="1"/>
  <c r="L1349" i="10"/>
  <c r="K1349" i="10"/>
  <c r="M1349" i="10" s="1"/>
  <c r="J1349" i="10"/>
  <c r="I1349" i="10"/>
  <c r="P1348" i="10"/>
  <c r="O1348" i="10"/>
  <c r="M1348" i="10"/>
  <c r="L1348" i="10"/>
  <c r="K1348" i="10"/>
  <c r="J1348" i="10"/>
  <c r="I1348" i="10"/>
  <c r="O1347" i="10"/>
  <c r="P1347" i="10" s="1"/>
  <c r="L1347" i="10"/>
  <c r="N1347" i="10" s="1"/>
  <c r="K1347" i="10"/>
  <c r="M1347" i="10" s="1"/>
  <c r="J1347" i="10"/>
  <c r="I1347" i="10"/>
  <c r="P1346" i="10"/>
  <c r="O1346" i="10"/>
  <c r="L1346" i="10"/>
  <c r="K1346" i="10"/>
  <c r="M1346" i="10" s="1"/>
  <c r="J1346" i="10"/>
  <c r="I1346" i="10"/>
  <c r="O1345" i="10"/>
  <c r="P1345" i="10" s="1"/>
  <c r="L1345" i="10"/>
  <c r="K1345" i="10"/>
  <c r="M1345" i="10" s="1"/>
  <c r="J1345" i="10"/>
  <c r="I1345" i="10"/>
  <c r="P1344" i="10"/>
  <c r="O1344" i="10"/>
  <c r="M1344" i="10"/>
  <c r="L1344" i="10"/>
  <c r="K1344" i="10"/>
  <c r="J1344" i="10"/>
  <c r="I1344" i="10"/>
  <c r="O1343" i="10"/>
  <c r="P1343" i="10" s="1"/>
  <c r="L1343" i="10"/>
  <c r="K1343" i="10"/>
  <c r="M1343" i="10" s="1"/>
  <c r="J1343" i="10"/>
  <c r="I1343" i="10"/>
  <c r="P1342" i="10"/>
  <c r="O1342" i="10"/>
  <c r="L1342" i="10"/>
  <c r="K1342" i="10"/>
  <c r="M1342" i="10" s="1"/>
  <c r="J1342" i="10"/>
  <c r="I1342" i="10"/>
  <c r="O1341" i="10"/>
  <c r="P1341" i="10" s="1"/>
  <c r="L1341" i="10"/>
  <c r="K1341" i="10"/>
  <c r="M1341" i="10" s="1"/>
  <c r="J1341" i="10"/>
  <c r="I1341" i="10"/>
  <c r="P1340" i="10"/>
  <c r="O1340" i="10"/>
  <c r="M1340" i="10"/>
  <c r="L1340" i="10"/>
  <c r="K1340" i="10"/>
  <c r="J1340" i="10"/>
  <c r="I1340" i="10"/>
  <c r="O1339" i="10"/>
  <c r="P1339" i="10" s="1"/>
  <c r="L1339" i="10"/>
  <c r="N1339" i="10" s="1"/>
  <c r="K1339" i="10"/>
  <c r="M1339" i="10" s="1"/>
  <c r="J1339" i="10"/>
  <c r="I1339" i="10"/>
  <c r="P1338" i="10"/>
  <c r="O1338" i="10"/>
  <c r="L1338" i="10"/>
  <c r="K1338" i="10"/>
  <c r="M1338" i="10" s="1"/>
  <c r="J1338" i="10"/>
  <c r="I1338" i="10"/>
  <c r="O1337" i="10"/>
  <c r="P1337" i="10" s="1"/>
  <c r="L1337" i="10"/>
  <c r="K1337" i="10"/>
  <c r="M1337" i="10" s="1"/>
  <c r="J1337" i="10"/>
  <c r="I1337" i="10"/>
  <c r="P1336" i="10"/>
  <c r="O1336" i="10"/>
  <c r="M1336" i="10"/>
  <c r="L1336" i="10"/>
  <c r="K1336" i="10"/>
  <c r="J1336" i="10"/>
  <c r="I1336" i="10"/>
  <c r="O1335" i="10"/>
  <c r="P1335" i="10" s="1"/>
  <c r="M1335" i="10"/>
  <c r="L1335" i="10"/>
  <c r="N1335" i="10" s="1"/>
  <c r="K1335" i="10"/>
  <c r="J1335" i="10"/>
  <c r="I1335" i="10"/>
  <c r="P1334" i="10"/>
  <c r="O1334" i="10"/>
  <c r="L1334" i="10"/>
  <c r="K1334" i="10"/>
  <c r="M1334" i="10" s="1"/>
  <c r="J1334" i="10"/>
  <c r="I1334" i="10"/>
  <c r="O1333" i="10"/>
  <c r="P1333" i="10" s="1"/>
  <c r="L1333" i="10"/>
  <c r="K1333" i="10"/>
  <c r="M1333" i="10" s="1"/>
  <c r="J1333" i="10"/>
  <c r="I1333" i="10"/>
  <c r="P1332" i="10"/>
  <c r="O1332" i="10"/>
  <c r="M1332" i="10"/>
  <c r="L1332" i="10"/>
  <c r="K1332" i="10"/>
  <c r="J1332" i="10"/>
  <c r="I1332" i="10"/>
  <c r="O1331" i="10"/>
  <c r="P1331" i="10" s="1"/>
  <c r="L1331" i="10"/>
  <c r="K1331" i="10"/>
  <c r="M1331" i="10" s="1"/>
  <c r="J1331" i="10"/>
  <c r="I1331" i="10"/>
  <c r="P1330" i="10"/>
  <c r="O1330" i="10"/>
  <c r="L1330" i="10"/>
  <c r="K1330" i="10"/>
  <c r="M1330" i="10" s="1"/>
  <c r="J1330" i="10"/>
  <c r="I1330" i="10"/>
  <c r="O1329" i="10"/>
  <c r="P1329" i="10" s="1"/>
  <c r="L1329" i="10"/>
  <c r="K1329" i="10"/>
  <c r="M1329" i="10" s="1"/>
  <c r="J1329" i="10"/>
  <c r="I1329" i="10"/>
  <c r="P1328" i="10"/>
  <c r="O1328" i="10"/>
  <c r="M1328" i="10"/>
  <c r="L1328" i="10"/>
  <c r="K1328" i="10"/>
  <c r="J1328" i="10"/>
  <c r="I1328" i="10"/>
  <c r="O1327" i="10"/>
  <c r="P1327" i="10" s="1"/>
  <c r="L1327" i="10"/>
  <c r="N1327" i="10" s="1"/>
  <c r="K1327" i="10"/>
  <c r="M1327" i="10" s="1"/>
  <c r="J1327" i="10"/>
  <c r="I1327" i="10"/>
  <c r="P1326" i="10"/>
  <c r="O1326" i="10"/>
  <c r="L1326" i="10"/>
  <c r="K1326" i="10"/>
  <c r="M1326" i="10" s="1"/>
  <c r="J1326" i="10"/>
  <c r="I1326" i="10"/>
  <c r="O1325" i="10"/>
  <c r="P1325" i="10" s="1"/>
  <c r="L1325" i="10"/>
  <c r="K1325" i="10"/>
  <c r="M1325" i="10" s="1"/>
  <c r="J1325" i="10"/>
  <c r="I1325" i="10"/>
  <c r="P1324" i="10"/>
  <c r="O1324" i="10"/>
  <c r="M1324" i="10"/>
  <c r="L1324" i="10"/>
  <c r="K1324" i="10"/>
  <c r="J1324" i="10"/>
  <c r="I1324" i="10"/>
  <c r="O1323" i="10"/>
  <c r="P1323" i="10" s="1"/>
  <c r="L1323" i="10"/>
  <c r="K1323" i="10"/>
  <c r="M1323" i="10" s="1"/>
  <c r="J1323" i="10"/>
  <c r="I1323" i="10"/>
  <c r="P1322" i="10"/>
  <c r="O1322" i="10"/>
  <c r="L1322" i="10"/>
  <c r="K1322" i="10"/>
  <c r="M1322" i="10" s="1"/>
  <c r="J1322" i="10"/>
  <c r="I1322" i="10"/>
  <c r="O1321" i="10"/>
  <c r="P1321" i="10" s="1"/>
  <c r="L1321" i="10"/>
  <c r="K1321" i="10"/>
  <c r="M1321" i="10" s="1"/>
  <c r="J1321" i="10"/>
  <c r="I1321" i="10"/>
  <c r="P1320" i="10"/>
  <c r="O1320" i="10"/>
  <c r="M1320" i="10"/>
  <c r="L1320" i="10"/>
  <c r="K1320" i="10"/>
  <c r="J1320" i="10"/>
  <c r="I1320" i="10"/>
  <c r="O1319" i="10"/>
  <c r="P1319" i="10" s="1"/>
  <c r="L1319" i="10"/>
  <c r="N1319" i="10" s="1"/>
  <c r="K1319" i="10"/>
  <c r="M1319" i="10" s="1"/>
  <c r="J1319" i="10"/>
  <c r="I1319" i="10"/>
  <c r="P1318" i="10"/>
  <c r="O1318" i="10"/>
  <c r="L1318" i="10"/>
  <c r="K1318" i="10"/>
  <c r="M1318" i="10" s="1"/>
  <c r="J1318" i="10"/>
  <c r="I1318" i="10"/>
  <c r="O1317" i="10"/>
  <c r="P1317" i="10" s="1"/>
  <c r="L1317" i="10"/>
  <c r="K1317" i="10"/>
  <c r="M1317" i="10" s="1"/>
  <c r="J1317" i="10"/>
  <c r="I1317" i="10"/>
  <c r="P1316" i="10"/>
  <c r="O1316" i="10"/>
  <c r="M1316" i="10"/>
  <c r="L1316" i="10"/>
  <c r="K1316" i="10"/>
  <c r="J1316" i="10"/>
  <c r="I1316" i="10"/>
  <c r="O1315" i="10"/>
  <c r="P1315" i="10" s="1"/>
  <c r="L1315" i="10"/>
  <c r="K1315" i="10"/>
  <c r="M1315" i="10" s="1"/>
  <c r="J1315" i="10"/>
  <c r="I1315" i="10"/>
  <c r="P1314" i="10"/>
  <c r="O1314" i="10"/>
  <c r="L1314" i="10"/>
  <c r="K1314" i="10"/>
  <c r="M1314" i="10" s="1"/>
  <c r="J1314" i="10"/>
  <c r="I1314" i="10"/>
  <c r="O1313" i="10"/>
  <c r="P1313" i="10" s="1"/>
  <c r="L1313" i="10"/>
  <c r="K1313" i="10"/>
  <c r="M1313" i="10" s="1"/>
  <c r="J1313" i="10"/>
  <c r="I1313" i="10"/>
  <c r="P1312" i="10"/>
  <c r="O1312" i="10"/>
  <c r="M1312" i="10"/>
  <c r="L1312" i="10"/>
  <c r="K1312" i="10"/>
  <c r="J1312" i="10"/>
  <c r="I1312" i="10"/>
  <c r="O1311" i="10"/>
  <c r="P1311" i="10" s="1"/>
  <c r="L1311" i="10"/>
  <c r="N1311" i="10" s="1"/>
  <c r="K1311" i="10"/>
  <c r="M1311" i="10" s="1"/>
  <c r="J1311" i="10"/>
  <c r="I1311" i="10"/>
  <c r="P1310" i="10"/>
  <c r="O1310" i="10"/>
  <c r="L1310" i="10"/>
  <c r="K1310" i="10"/>
  <c r="M1310" i="10" s="1"/>
  <c r="J1310" i="10"/>
  <c r="I1310" i="10"/>
  <c r="O1309" i="10"/>
  <c r="P1309" i="10" s="1"/>
  <c r="L1309" i="10"/>
  <c r="K1309" i="10"/>
  <c r="M1309" i="10" s="1"/>
  <c r="J1309" i="10"/>
  <c r="I1309" i="10"/>
  <c r="P1308" i="10"/>
  <c r="O1308" i="10"/>
  <c r="M1308" i="10"/>
  <c r="L1308" i="10"/>
  <c r="K1308" i="10"/>
  <c r="J1308" i="10"/>
  <c r="I1308" i="10"/>
  <c r="O1307" i="10"/>
  <c r="P1307" i="10" s="1"/>
  <c r="L1307" i="10"/>
  <c r="K1307" i="10"/>
  <c r="M1307" i="10" s="1"/>
  <c r="J1307" i="10"/>
  <c r="I1307" i="10"/>
  <c r="P1306" i="10"/>
  <c r="O1306" i="10"/>
  <c r="L1306" i="10"/>
  <c r="K1306" i="10"/>
  <c r="M1306" i="10" s="1"/>
  <c r="J1306" i="10"/>
  <c r="I1306" i="10"/>
  <c r="O1305" i="10"/>
  <c r="P1305" i="10" s="1"/>
  <c r="M1305" i="10"/>
  <c r="L1305" i="10"/>
  <c r="N1305" i="10" s="1"/>
  <c r="K1305" i="10"/>
  <c r="J1305" i="10"/>
  <c r="I1305" i="10"/>
  <c r="P1304" i="10"/>
  <c r="O1304" i="10"/>
  <c r="M1304" i="10"/>
  <c r="L1304" i="10"/>
  <c r="K1304" i="10"/>
  <c r="J1304" i="10"/>
  <c r="I1304" i="10"/>
  <c r="O1303" i="10"/>
  <c r="P1303" i="10" s="1"/>
  <c r="L1303" i="10"/>
  <c r="K1303" i="10"/>
  <c r="M1303" i="10" s="1"/>
  <c r="J1303" i="10"/>
  <c r="I1303" i="10"/>
  <c r="P1302" i="10"/>
  <c r="O1302" i="10"/>
  <c r="L1302" i="10"/>
  <c r="K1302" i="10"/>
  <c r="M1302" i="10" s="1"/>
  <c r="J1302" i="10"/>
  <c r="I1302" i="10"/>
  <c r="O1301" i="10"/>
  <c r="P1301" i="10" s="1"/>
  <c r="M1301" i="10"/>
  <c r="L1301" i="10"/>
  <c r="N1301" i="10" s="1"/>
  <c r="K1301" i="10"/>
  <c r="J1301" i="10"/>
  <c r="I1301" i="10"/>
  <c r="P1300" i="10"/>
  <c r="O1300" i="10"/>
  <c r="M1300" i="10"/>
  <c r="L1300" i="10"/>
  <c r="K1300" i="10"/>
  <c r="J1300" i="10"/>
  <c r="I1300" i="10"/>
  <c r="O1299" i="10"/>
  <c r="P1299" i="10" s="1"/>
  <c r="L1299" i="10"/>
  <c r="K1299" i="10"/>
  <c r="M1299" i="10" s="1"/>
  <c r="J1299" i="10"/>
  <c r="I1299" i="10"/>
  <c r="P1298" i="10"/>
  <c r="O1298" i="10"/>
  <c r="L1298" i="10"/>
  <c r="K1298" i="10"/>
  <c r="M1298" i="10" s="1"/>
  <c r="J1298" i="10"/>
  <c r="I1298" i="10"/>
  <c r="O1297" i="10"/>
  <c r="P1297" i="10" s="1"/>
  <c r="L1297" i="10"/>
  <c r="K1297" i="10"/>
  <c r="M1297" i="10" s="1"/>
  <c r="J1297" i="10"/>
  <c r="I1297" i="10"/>
  <c r="P1296" i="10"/>
  <c r="O1296" i="10"/>
  <c r="M1296" i="10"/>
  <c r="L1296" i="10"/>
  <c r="K1296" i="10"/>
  <c r="J1296" i="10"/>
  <c r="I1296" i="10"/>
  <c r="O1295" i="10"/>
  <c r="P1295" i="10" s="1"/>
  <c r="L1295" i="10"/>
  <c r="N1295" i="10" s="1"/>
  <c r="K1295" i="10"/>
  <c r="M1295" i="10" s="1"/>
  <c r="J1295" i="10"/>
  <c r="I1295" i="10"/>
  <c r="P1294" i="10"/>
  <c r="O1294" i="10"/>
  <c r="L1294" i="10"/>
  <c r="K1294" i="10"/>
  <c r="M1294" i="10" s="1"/>
  <c r="J1294" i="10"/>
  <c r="I1294" i="10"/>
  <c r="O1293" i="10"/>
  <c r="P1293" i="10" s="1"/>
  <c r="L1293" i="10"/>
  <c r="K1293" i="10"/>
  <c r="M1293" i="10" s="1"/>
  <c r="J1293" i="10"/>
  <c r="I1293" i="10"/>
  <c r="P1292" i="10"/>
  <c r="O1292" i="10"/>
  <c r="M1292" i="10"/>
  <c r="L1292" i="10"/>
  <c r="K1292" i="10"/>
  <c r="J1292" i="10"/>
  <c r="I1292" i="10"/>
  <c r="O1291" i="10"/>
  <c r="P1291" i="10" s="1"/>
  <c r="L1291" i="10"/>
  <c r="K1291" i="10"/>
  <c r="M1291" i="10" s="1"/>
  <c r="J1291" i="10"/>
  <c r="I1291" i="10"/>
  <c r="P1290" i="10"/>
  <c r="O1290" i="10"/>
  <c r="L1290" i="10"/>
  <c r="K1290" i="10"/>
  <c r="M1290" i="10" s="1"/>
  <c r="J1290" i="10"/>
  <c r="I1290" i="10"/>
  <c r="O1289" i="10"/>
  <c r="P1289" i="10" s="1"/>
  <c r="L1289" i="10"/>
  <c r="K1289" i="10"/>
  <c r="M1289" i="10" s="1"/>
  <c r="J1289" i="10"/>
  <c r="I1289" i="10"/>
  <c r="P1288" i="10"/>
  <c r="O1288" i="10"/>
  <c r="M1288" i="10"/>
  <c r="L1288" i="10"/>
  <c r="K1288" i="10"/>
  <c r="J1288" i="10"/>
  <c r="I1288" i="10"/>
  <c r="O1287" i="10"/>
  <c r="P1287" i="10" s="1"/>
  <c r="L1287" i="10"/>
  <c r="N1287" i="10" s="1"/>
  <c r="K1287" i="10"/>
  <c r="M1287" i="10" s="1"/>
  <c r="J1287" i="10"/>
  <c r="I1287" i="10"/>
  <c r="P1286" i="10"/>
  <c r="O1286" i="10"/>
  <c r="L1286" i="10"/>
  <c r="K1286" i="10"/>
  <c r="M1286" i="10" s="1"/>
  <c r="J1286" i="10"/>
  <c r="I1286" i="10"/>
  <c r="O1285" i="10"/>
  <c r="P1285" i="10" s="1"/>
  <c r="L1285" i="10"/>
  <c r="K1285" i="10"/>
  <c r="M1285" i="10" s="1"/>
  <c r="J1285" i="10"/>
  <c r="I1285" i="10"/>
  <c r="P1284" i="10"/>
  <c r="O1284" i="10"/>
  <c r="M1284" i="10"/>
  <c r="L1284" i="10"/>
  <c r="K1284" i="10"/>
  <c r="J1284" i="10"/>
  <c r="I1284" i="10"/>
  <c r="O1283" i="10"/>
  <c r="P1283" i="10" s="1"/>
  <c r="L1283" i="10"/>
  <c r="K1283" i="10"/>
  <c r="M1283" i="10" s="1"/>
  <c r="J1283" i="10"/>
  <c r="I1283" i="10"/>
  <c r="P1282" i="10"/>
  <c r="O1282" i="10"/>
  <c r="L1282" i="10"/>
  <c r="K1282" i="10"/>
  <c r="M1282" i="10" s="1"/>
  <c r="J1282" i="10"/>
  <c r="I1282" i="10"/>
  <c r="O1281" i="10"/>
  <c r="P1281" i="10" s="1"/>
  <c r="L1281" i="10"/>
  <c r="K1281" i="10"/>
  <c r="M1281" i="10" s="1"/>
  <c r="J1281" i="10"/>
  <c r="I1281" i="10"/>
  <c r="P1280" i="10"/>
  <c r="O1280" i="10"/>
  <c r="M1280" i="10"/>
  <c r="L1280" i="10"/>
  <c r="K1280" i="10"/>
  <c r="J1280" i="10"/>
  <c r="I1280" i="10"/>
  <c r="O1279" i="10"/>
  <c r="P1279" i="10" s="1"/>
  <c r="L1279" i="10"/>
  <c r="N1279" i="10" s="1"/>
  <c r="K1279" i="10"/>
  <c r="M1279" i="10" s="1"/>
  <c r="J1279" i="10"/>
  <c r="I1279" i="10"/>
  <c r="P1278" i="10"/>
  <c r="O1278" i="10"/>
  <c r="L1278" i="10"/>
  <c r="K1278" i="10"/>
  <c r="M1278" i="10" s="1"/>
  <c r="J1278" i="10"/>
  <c r="I1278" i="10"/>
  <c r="O1277" i="10"/>
  <c r="P1277" i="10" s="1"/>
  <c r="L1277" i="10"/>
  <c r="K1277" i="10"/>
  <c r="M1277" i="10" s="1"/>
  <c r="J1277" i="10"/>
  <c r="I1277" i="10"/>
  <c r="P1276" i="10"/>
  <c r="O1276" i="10"/>
  <c r="M1276" i="10"/>
  <c r="L1276" i="10"/>
  <c r="K1276" i="10"/>
  <c r="J1276" i="10"/>
  <c r="I1276" i="10"/>
  <c r="O1275" i="10"/>
  <c r="P1275" i="10" s="1"/>
  <c r="L1275" i="10"/>
  <c r="K1275" i="10"/>
  <c r="M1275" i="10" s="1"/>
  <c r="J1275" i="10"/>
  <c r="I1275" i="10"/>
  <c r="P1274" i="10"/>
  <c r="O1274" i="10"/>
  <c r="L1274" i="10"/>
  <c r="K1274" i="10"/>
  <c r="M1274" i="10" s="1"/>
  <c r="J1274" i="10"/>
  <c r="I1274" i="10"/>
  <c r="O1273" i="10"/>
  <c r="P1273" i="10" s="1"/>
  <c r="L1273" i="10"/>
  <c r="K1273" i="10"/>
  <c r="M1273" i="10" s="1"/>
  <c r="J1273" i="10"/>
  <c r="I1273" i="10"/>
  <c r="P1272" i="10"/>
  <c r="O1272" i="10"/>
  <c r="M1272" i="10"/>
  <c r="L1272" i="10"/>
  <c r="K1272" i="10"/>
  <c r="J1272" i="10"/>
  <c r="I1272" i="10"/>
  <c r="O1271" i="10"/>
  <c r="P1271" i="10" s="1"/>
  <c r="L1271" i="10"/>
  <c r="N1271" i="10" s="1"/>
  <c r="K1271" i="10"/>
  <c r="M1271" i="10" s="1"/>
  <c r="J1271" i="10"/>
  <c r="I1271" i="10"/>
  <c r="P1270" i="10"/>
  <c r="O1270" i="10"/>
  <c r="L1270" i="10"/>
  <c r="K1270" i="10"/>
  <c r="M1270" i="10" s="1"/>
  <c r="J1270" i="10"/>
  <c r="I1270" i="10"/>
  <c r="O1269" i="10"/>
  <c r="P1269" i="10" s="1"/>
  <c r="L1269" i="10"/>
  <c r="K1269" i="10"/>
  <c r="M1269" i="10" s="1"/>
  <c r="J1269" i="10"/>
  <c r="I1269" i="10"/>
  <c r="P1268" i="10"/>
  <c r="O1268" i="10"/>
  <c r="M1268" i="10"/>
  <c r="L1268" i="10"/>
  <c r="K1268" i="10"/>
  <c r="J1268" i="10"/>
  <c r="I1268" i="10"/>
  <c r="O1267" i="10"/>
  <c r="P1267" i="10" s="1"/>
  <c r="L1267" i="10"/>
  <c r="K1267" i="10"/>
  <c r="M1267" i="10" s="1"/>
  <c r="J1267" i="10"/>
  <c r="I1267" i="10"/>
  <c r="P1266" i="10"/>
  <c r="O1266" i="10"/>
  <c r="L1266" i="10"/>
  <c r="K1266" i="10"/>
  <c r="M1266" i="10" s="1"/>
  <c r="J1266" i="10"/>
  <c r="I1266" i="10"/>
  <c r="O1265" i="10"/>
  <c r="P1265" i="10" s="1"/>
  <c r="L1265" i="10"/>
  <c r="K1265" i="10"/>
  <c r="M1265" i="10" s="1"/>
  <c r="J1265" i="10"/>
  <c r="I1265" i="10"/>
  <c r="P1264" i="10"/>
  <c r="O1264" i="10"/>
  <c r="M1264" i="10"/>
  <c r="L1264" i="10"/>
  <c r="K1264" i="10"/>
  <c r="J1264" i="10"/>
  <c r="I1264" i="10"/>
  <c r="O1263" i="10"/>
  <c r="P1263" i="10" s="1"/>
  <c r="L1263" i="10"/>
  <c r="N1263" i="10" s="1"/>
  <c r="K1263" i="10"/>
  <c r="M1263" i="10" s="1"/>
  <c r="J1263" i="10"/>
  <c r="I1263" i="10"/>
  <c r="P1262" i="10"/>
  <c r="O1262" i="10"/>
  <c r="L1262" i="10"/>
  <c r="K1262" i="10"/>
  <c r="M1262" i="10" s="1"/>
  <c r="J1262" i="10"/>
  <c r="I1262" i="10"/>
  <c r="O1261" i="10"/>
  <c r="P1261" i="10" s="1"/>
  <c r="L1261" i="10"/>
  <c r="K1261" i="10"/>
  <c r="M1261" i="10" s="1"/>
  <c r="J1261" i="10"/>
  <c r="I1261" i="10"/>
  <c r="P1260" i="10"/>
  <c r="O1260" i="10"/>
  <c r="M1260" i="10"/>
  <c r="L1260" i="10"/>
  <c r="K1260" i="10"/>
  <c r="J1260" i="10"/>
  <c r="I1260" i="10"/>
  <c r="O1259" i="10"/>
  <c r="P1259" i="10" s="1"/>
  <c r="L1259" i="10"/>
  <c r="K1259" i="10"/>
  <c r="M1259" i="10" s="1"/>
  <c r="J1259" i="10"/>
  <c r="I1259" i="10"/>
  <c r="P1258" i="10"/>
  <c r="O1258" i="10"/>
  <c r="L1258" i="10"/>
  <c r="K1258" i="10"/>
  <c r="M1258" i="10" s="1"/>
  <c r="J1258" i="10"/>
  <c r="I1258" i="10"/>
  <c r="O1257" i="10"/>
  <c r="P1257" i="10" s="1"/>
  <c r="L1257" i="10"/>
  <c r="K1257" i="10"/>
  <c r="M1257" i="10" s="1"/>
  <c r="J1257" i="10"/>
  <c r="I1257" i="10"/>
  <c r="P1256" i="10"/>
  <c r="O1256" i="10"/>
  <c r="M1256" i="10"/>
  <c r="L1256" i="10"/>
  <c r="K1256" i="10"/>
  <c r="J1256" i="10"/>
  <c r="I1256" i="10"/>
  <c r="O1255" i="10"/>
  <c r="P1255" i="10" s="1"/>
  <c r="L1255" i="10"/>
  <c r="N1255" i="10" s="1"/>
  <c r="K1255" i="10"/>
  <c r="M1255" i="10" s="1"/>
  <c r="J1255" i="10"/>
  <c r="I1255" i="10"/>
  <c r="P1254" i="10"/>
  <c r="O1254" i="10"/>
  <c r="L1254" i="10"/>
  <c r="K1254" i="10"/>
  <c r="M1254" i="10" s="1"/>
  <c r="J1254" i="10"/>
  <c r="I1254" i="10"/>
  <c r="O1253" i="10"/>
  <c r="P1253" i="10" s="1"/>
  <c r="L1253" i="10"/>
  <c r="K1253" i="10"/>
  <c r="M1253" i="10" s="1"/>
  <c r="J1253" i="10"/>
  <c r="I1253" i="10"/>
  <c r="P1252" i="10"/>
  <c r="O1252" i="10"/>
  <c r="L1252" i="10"/>
  <c r="K1252" i="10"/>
  <c r="M1252" i="10" s="1"/>
  <c r="J1252" i="10"/>
  <c r="I1252" i="10"/>
  <c r="O1251" i="10"/>
  <c r="P1251" i="10" s="1"/>
  <c r="L1251" i="10"/>
  <c r="K1251" i="10"/>
  <c r="M1251" i="10" s="1"/>
  <c r="J1251" i="10"/>
  <c r="I1251" i="10"/>
  <c r="P1250" i="10"/>
  <c r="O1250" i="10"/>
  <c r="L1250" i="10"/>
  <c r="K1250" i="10"/>
  <c r="M1250" i="10" s="1"/>
  <c r="J1250" i="10"/>
  <c r="I1250" i="10"/>
  <c r="O1249" i="10"/>
  <c r="P1249" i="10" s="1"/>
  <c r="L1249" i="10"/>
  <c r="K1249" i="10"/>
  <c r="M1249" i="10" s="1"/>
  <c r="J1249" i="10"/>
  <c r="I1249" i="10"/>
  <c r="P1248" i="10"/>
  <c r="O1248" i="10"/>
  <c r="L1248" i="10"/>
  <c r="K1248" i="10"/>
  <c r="M1248" i="10" s="1"/>
  <c r="J1248" i="10"/>
  <c r="I1248" i="10"/>
  <c r="O1247" i="10"/>
  <c r="P1247" i="10" s="1"/>
  <c r="L1247" i="10"/>
  <c r="K1247" i="10"/>
  <c r="M1247" i="10" s="1"/>
  <c r="J1247" i="10"/>
  <c r="I1247" i="10"/>
  <c r="P1246" i="10"/>
  <c r="O1246" i="10"/>
  <c r="L1246" i="10"/>
  <c r="K1246" i="10"/>
  <c r="M1246" i="10" s="1"/>
  <c r="J1246" i="10"/>
  <c r="I1246" i="10"/>
  <c r="O1245" i="10"/>
  <c r="P1245" i="10" s="1"/>
  <c r="L1245" i="10"/>
  <c r="K1245" i="10"/>
  <c r="M1245" i="10" s="1"/>
  <c r="J1245" i="10"/>
  <c r="I1245" i="10"/>
  <c r="P1244" i="10"/>
  <c r="O1244" i="10"/>
  <c r="K1244" i="10"/>
  <c r="M1244" i="10" s="1"/>
  <c r="J1244" i="10"/>
  <c r="L1244" i="10" s="1"/>
  <c r="I1244" i="10"/>
  <c r="O1243" i="10"/>
  <c r="P1243" i="10" s="1"/>
  <c r="M1243" i="10"/>
  <c r="K1243" i="10"/>
  <c r="J1243" i="10"/>
  <c r="L1243" i="10" s="1"/>
  <c r="I1243" i="10"/>
  <c r="O1242" i="10"/>
  <c r="P1242" i="10" s="1"/>
  <c r="K1242" i="10"/>
  <c r="M1242" i="10" s="1"/>
  <c r="J1242" i="10"/>
  <c r="L1242" i="10" s="1"/>
  <c r="I1242" i="10"/>
  <c r="O1241" i="10"/>
  <c r="P1241" i="10" s="1"/>
  <c r="M1241" i="10"/>
  <c r="K1241" i="10"/>
  <c r="J1241" i="10"/>
  <c r="L1241" i="10" s="1"/>
  <c r="N1241" i="10" s="1"/>
  <c r="I1241" i="10"/>
  <c r="O1240" i="10"/>
  <c r="P1240" i="10" s="1"/>
  <c r="K1240" i="10"/>
  <c r="M1240" i="10" s="1"/>
  <c r="J1240" i="10"/>
  <c r="L1240" i="10" s="1"/>
  <c r="I1240" i="10"/>
  <c r="O1239" i="10"/>
  <c r="P1239" i="10" s="1"/>
  <c r="M1239" i="10"/>
  <c r="K1239" i="10"/>
  <c r="J1239" i="10"/>
  <c r="L1239" i="10" s="1"/>
  <c r="I1239" i="10"/>
  <c r="O1238" i="10"/>
  <c r="P1238" i="10" s="1"/>
  <c r="K1238" i="10"/>
  <c r="M1238" i="10" s="1"/>
  <c r="J1238" i="10"/>
  <c r="L1238" i="10" s="1"/>
  <c r="I1238" i="10"/>
  <c r="O1237" i="10"/>
  <c r="P1237" i="10" s="1"/>
  <c r="M1237" i="10"/>
  <c r="K1237" i="10"/>
  <c r="J1237" i="10"/>
  <c r="L1237" i="10" s="1"/>
  <c r="N1237" i="10" s="1"/>
  <c r="I1237" i="10"/>
  <c r="O1236" i="10"/>
  <c r="P1236" i="10" s="1"/>
  <c r="K1236" i="10"/>
  <c r="M1236" i="10" s="1"/>
  <c r="J1236" i="10"/>
  <c r="L1236" i="10" s="1"/>
  <c r="I1236" i="10"/>
  <c r="O1235" i="10"/>
  <c r="P1235" i="10" s="1"/>
  <c r="M1235" i="10"/>
  <c r="K1235" i="10"/>
  <c r="J1235" i="10"/>
  <c r="L1235" i="10" s="1"/>
  <c r="I1235" i="10"/>
  <c r="O1234" i="10"/>
  <c r="P1234" i="10" s="1"/>
  <c r="K1234" i="10"/>
  <c r="M1234" i="10" s="1"/>
  <c r="J1234" i="10"/>
  <c r="L1234" i="10" s="1"/>
  <c r="I1234" i="10"/>
  <c r="O1233" i="10"/>
  <c r="P1233" i="10" s="1"/>
  <c r="M1233" i="10"/>
  <c r="K1233" i="10"/>
  <c r="J1233" i="10"/>
  <c r="L1233" i="10" s="1"/>
  <c r="N1233" i="10" s="1"/>
  <c r="I1233" i="10"/>
  <c r="O1232" i="10"/>
  <c r="P1232" i="10" s="1"/>
  <c r="K1232" i="10"/>
  <c r="M1232" i="10" s="1"/>
  <c r="J1232" i="10"/>
  <c r="L1232" i="10" s="1"/>
  <c r="I1232" i="10"/>
  <c r="O1231" i="10"/>
  <c r="P1231" i="10" s="1"/>
  <c r="M1231" i="10"/>
  <c r="K1231" i="10"/>
  <c r="J1231" i="10"/>
  <c r="L1231" i="10" s="1"/>
  <c r="I1231" i="10"/>
  <c r="O1230" i="10"/>
  <c r="P1230" i="10" s="1"/>
  <c r="K1230" i="10"/>
  <c r="M1230" i="10" s="1"/>
  <c r="J1230" i="10"/>
  <c r="L1230" i="10" s="1"/>
  <c r="I1230" i="10"/>
  <c r="O1229" i="10"/>
  <c r="P1229" i="10" s="1"/>
  <c r="M1229" i="10"/>
  <c r="K1229" i="10"/>
  <c r="J1229" i="10"/>
  <c r="L1229" i="10" s="1"/>
  <c r="N1229" i="10" s="1"/>
  <c r="I1229" i="10"/>
  <c r="O1228" i="10"/>
  <c r="P1228" i="10" s="1"/>
  <c r="K1228" i="10"/>
  <c r="M1228" i="10" s="1"/>
  <c r="J1228" i="10"/>
  <c r="L1228" i="10" s="1"/>
  <c r="I1228" i="10"/>
  <c r="O1227" i="10"/>
  <c r="P1227" i="10" s="1"/>
  <c r="M1227" i="10"/>
  <c r="K1227" i="10"/>
  <c r="J1227" i="10"/>
  <c r="L1227" i="10" s="1"/>
  <c r="I1227" i="10"/>
  <c r="O1226" i="10"/>
  <c r="P1226" i="10" s="1"/>
  <c r="K1226" i="10"/>
  <c r="M1226" i="10" s="1"/>
  <c r="J1226" i="10"/>
  <c r="L1226" i="10" s="1"/>
  <c r="I1226" i="10"/>
  <c r="O1225" i="10"/>
  <c r="P1225" i="10" s="1"/>
  <c r="M1225" i="10"/>
  <c r="K1225" i="10"/>
  <c r="J1225" i="10"/>
  <c r="L1225" i="10" s="1"/>
  <c r="N1225" i="10" s="1"/>
  <c r="I1225" i="10"/>
  <c r="O1224" i="10"/>
  <c r="P1224" i="10" s="1"/>
  <c r="K1224" i="10"/>
  <c r="M1224" i="10" s="1"/>
  <c r="J1224" i="10"/>
  <c r="L1224" i="10" s="1"/>
  <c r="I1224" i="10"/>
  <c r="O1223" i="10"/>
  <c r="P1223" i="10" s="1"/>
  <c r="M1223" i="10"/>
  <c r="K1223" i="10"/>
  <c r="J1223" i="10"/>
  <c r="L1223" i="10" s="1"/>
  <c r="I1223" i="10"/>
  <c r="O1222" i="10"/>
  <c r="P1222" i="10" s="1"/>
  <c r="K1222" i="10"/>
  <c r="M1222" i="10" s="1"/>
  <c r="J1222" i="10"/>
  <c r="L1222" i="10" s="1"/>
  <c r="I1222" i="10"/>
  <c r="O1221" i="10"/>
  <c r="P1221" i="10" s="1"/>
  <c r="M1221" i="10"/>
  <c r="K1221" i="10"/>
  <c r="J1221" i="10"/>
  <c r="L1221" i="10" s="1"/>
  <c r="N1221" i="10" s="1"/>
  <c r="I1221" i="10"/>
  <c r="O1220" i="10"/>
  <c r="P1220" i="10" s="1"/>
  <c r="K1220" i="10"/>
  <c r="M1220" i="10" s="1"/>
  <c r="J1220" i="10"/>
  <c r="L1220" i="10" s="1"/>
  <c r="I1220" i="10"/>
  <c r="O1219" i="10"/>
  <c r="P1219" i="10" s="1"/>
  <c r="M1219" i="10"/>
  <c r="K1219" i="10"/>
  <c r="J1219" i="10"/>
  <c r="L1219" i="10" s="1"/>
  <c r="I1219" i="10"/>
  <c r="O1218" i="10"/>
  <c r="P1218" i="10" s="1"/>
  <c r="K1218" i="10"/>
  <c r="M1218" i="10" s="1"/>
  <c r="J1218" i="10"/>
  <c r="L1218" i="10" s="1"/>
  <c r="I1218" i="10"/>
  <c r="O1217" i="10"/>
  <c r="P1217" i="10" s="1"/>
  <c r="M1217" i="10"/>
  <c r="K1217" i="10"/>
  <c r="J1217" i="10"/>
  <c r="L1217" i="10" s="1"/>
  <c r="N1217" i="10" s="1"/>
  <c r="I1217" i="10"/>
  <c r="O1216" i="10"/>
  <c r="P1216" i="10" s="1"/>
  <c r="K1216" i="10"/>
  <c r="M1216" i="10" s="1"/>
  <c r="J1216" i="10"/>
  <c r="L1216" i="10" s="1"/>
  <c r="I1216" i="10"/>
  <c r="O1215" i="10"/>
  <c r="P1215" i="10" s="1"/>
  <c r="M1215" i="10"/>
  <c r="K1215" i="10"/>
  <c r="J1215" i="10"/>
  <c r="L1215" i="10" s="1"/>
  <c r="I1215" i="10"/>
  <c r="O1214" i="10"/>
  <c r="P1214" i="10" s="1"/>
  <c r="K1214" i="10"/>
  <c r="M1214" i="10" s="1"/>
  <c r="J1214" i="10"/>
  <c r="L1214" i="10" s="1"/>
  <c r="I1214" i="10"/>
  <c r="O1213" i="10"/>
  <c r="P1213" i="10" s="1"/>
  <c r="M1213" i="10"/>
  <c r="K1213" i="10"/>
  <c r="J1213" i="10"/>
  <c r="L1213" i="10" s="1"/>
  <c r="N1213" i="10" s="1"/>
  <c r="I1213" i="10"/>
  <c r="O1212" i="10"/>
  <c r="P1212" i="10" s="1"/>
  <c r="K1212" i="10"/>
  <c r="M1212" i="10" s="1"/>
  <c r="J1212" i="10"/>
  <c r="L1212" i="10" s="1"/>
  <c r="I1212" i="10"/>
  <c r="O1211" i="10"/>
  <c r="P1211" i="10" s="1"/>
  <c r="M1211" i="10"/>
  <c r="K1211" i="10"/>
  <c r="J1211" i="10"/>
  <c r="L1211" i="10" s="1"/>
  <c r="I1211" i="10"/>
  <c r="O1210" i="10"/>
  <c r="P1210" i="10" s="1"/>
  <c r="K1210" i="10"/>
  <c r="M1210" i="10" s="1"/>
  <c r="J1210" i="10"/>
  <c r="L1210" i="10" s="1"/>
  <c r="I1210" i="10"/>
  <c r="O1209" i="10"/>
  <c r="P1209" i="10" s="1"/>
  <c r="M1209" i="10"/>
  <c r="K1209" i="10"/>
  <c r="J1209" i="10"/>
  <c r="L1209" i="10" s="1"/>
  <c r="N1209" i="10" s="1"/>
  <c r="I1209" i="10"/>
  <c r="O1208" i="10"/>
  <c r="P1208" i="10" s="1"/>
  <c r="K1208" i="10"/>
  <c r="M1208" i="10" s="1"/>
  <c r="J1208" i="10"/>
  <c r="L1208" i="10" s="1"/>
  <c r="I1208" i="10"/>
  <c r="O1207" i="10"/>
  <c r="P1207" i="10" s="1"/>
  <c r="M1207" i="10"/>
  <c r="K1207" i="10"/>
  <c r="J1207" i="10"/>
  <c r="L1207" i="10" s="1"/>
  <c r="I1207" i="10"/>
  <c r="O1206" i="10"/>
  <c r="P1206" i="10" s="1"/>
  <c r="K1206" i="10"/>
  <c r="M1206" i="10" s="1"/>
  <c r="J1206" i="10"/>
  <c r="L1206" i="10" s="1"/>
  <c r="I1206" i="10"/>
  <c r="O1205" i="10"/>
  <c r="P1205" i="10" s="1"/>
  <c r="M1205" i="10"/>
  <c r="K1205" i="10"/>
  <c r="J1205" i="10"/>
  <c r="L1205" i="10" s="1"/>
  <c r="N1205" i="10" s="1"/>
  <c r="I1205" i="10"/>
  <c r="O1204" i="10"/>
  <c r="P1204" i="10" s="1"/>
  <c r="K1204" i="10"/>
  <c r="M1204" i="10" s="1"/>
  <c r="J1204" i="10"/>
  <c r="L1204" i="10" s="1"/>
  <c r="I1204" i="10"/>
  <c r="O1203" i="10"/>
  <c r="P1203" i="10" s="1"/>
  <c r="M1203" i="10"/>
  <c r="K1203" i="10"/>
  <c r="J1203" i="10"/>
  <c r="L1203" i="10" s="1"/>
  <c r="I1203" i="10"/>
  <c r="O1202" i="10"/>
  <c r="P1202" i="10" s="1"/>
  <c r="K1202" i="10"/>
  <c r="M1202" i="10" s="1"/>
  <c r="J1202" i="10"/>
  <c r="L1202" i="10" s="1"/>
  <c r="I1202" i="10"/>
  <c r="O1201" i="10"/>
  <c r="P1201" i="10" s="1"/>
  <c r="M1201" i="10"/>
  <c r="K1201" i="10"/>
  <c r="J1201" i="10"/>
  <c r="L1201" i="10" s="1"/>
  <c r="N1201" i="10" s="1"/>
  <c r="I1201" i="10"/>
  <c r="O1200" i="10"/>
  <c r="P1200" i="10" s="1"/>
  <c r="K1200" i="10"/>
  <c r="M1200" i="10" s="1"/>
  <c r="J1200" i="10"/>
  <c r="L1200" i="10" s="1"/>
  <c r="I1200" i="10"/>
  <c r="O1199" i="10"/>
  <c r="P1199" i="10" s="1"/>
  <c r="M1199" i="10"/>
  <c r="K1199" i="10"/>
  <c r="J1199" i="10"/>
  <c r="L1199" i="10" s="1"/>
  <c r="I1199" i="10"/>
  <c r="O1198" i="10"/>
  <c r="P1198" i="10" s="1"/>
  <c r="M1198" i="10"/>
  <c r="K1198" i="10"/>
  <c r="J1198" i="10"/>
  <c r="L1198" i="10" s="1"/>
  <c r="N1198" i="10" s="1"/>
  <c r="I1198" i="10"/>
  <c r="O1197" i="10"/>
  <c r="P1197" i="10" s="1"/>
  <c r="M1197" i="10"/>
  <c r="K1197" i="10"/>
  <c r="J1197" i="10"/>
  <c r="L1197" i="10" s="1"/>
  <c r="N1197" i="10" s="1"/>
  <c r="I1197" i="10"/>
  <c r="O1196" i="10"/>
  <c r="P1196" i="10" s="1"/>
  <c r="M1196" i="10"/>
  <c r="K1196" i="10"/>
  <c r="J1196" i="10"/>
  <c r="L1196" i="10" s="1"/>
  <c r="N1196" i="10" s="1"/>
  <c r="I1196" i="10"/>
  <c r="O1195" i="10"/>
  <c r="P1195" i="10" s="1"/>
  <c r="M1195" i="10"/>
  <c r="K1195" i="10"/>
  <c r="J1195" i="10"/>
  <c r="L1195" i="10" s="1"/>
  <c r="N1195" i="10" s="1"/>
  <c r="I1195" i="10"/>
  <c r="O1194" i="10"/>
  <c r="P1194" i="10" s="1"/>
  <c r="M1194" i="10"/>
  <c r="K1194" i="10"/>
  <c r="J1194" i="10"/>
  <c r="L1194" i="10" s="1"/>
  <c r="N1194" i="10" s="1"/>
  <c r="I1194" i="10"/>
  <c r="O1193" i="10"/>
  <c r="P1193" i="10" s="1"/>
  <c r="M1193" i="10"/>
  <c r="K1193" i="10"/>
  <c r="J1193" i="10"/>
  <c r="L1193" i="10" s="1"/>
  <c r="N1193" i="10" s="1"/>
  <c r="I1193" i="10"/>
  <c r="O1192" i="10"/>
  <c r="P1192" i="10" s="1"/>
  <c r="M1192" i="10"/>
  <c r="K1192" i="10"/>
  <c r="J1192" i="10"/>
  <c r="L1192" i="10" s="1"/>
  <c r="N1192" i="10" s="1"/>
  <c r="I1192" i="10"/>
  <c r="O1191" i="10"/>
  <c r="P1191" i="10" s="1"/>
  <c r="M1191" i="10"/>
  <c r="K1191" i="10"/>
  <c r="J1191" i="10"/>
  <c r="L1191" i="10" s="1"/>
  <c r="I1191" i="10"/>
  <c r="O1190" i="10"/>
  <c r="P1190" i="10" s="1"/>
  <c r="K1190" i="10"/>
  <c r="M1190" i="10" s="1"/>
  <c r="J1190" i="10"/>
  <c r="L1190" i="10" s="1"/>
  <c r="N1190" i="10" s="1"/>
  <c r="I1190" i="10"/>
  <c r="O1189" i="10"/>
  <c r="P1189" i="10" s="1"/>
  <c r="K1189" i="10"/>
  <c r="M1189" i="10" s="1"/>
  <c r="J1189" i="10"/>
  <c r="L1189" i="10" s="1"/>
  <c r="N1189" i="10" s="1"/>
  <c r="I1189" i="10"/>
  <c r="O1188" i="10"/>
  <c r="P1188" i="10" s="1"/>
  <c r="L1188" i="10"/>
  <c r="K1188" i="10"/>
  <c r="M1188" i="10" s="1"/>
  <c r="J1188" i="10"/>
  <c r="I1188" i="10"/>
  <c r="O1187" i="10"/>
  <c r="P1187" i="10" s="1"/>
  <c r="L1187" i="10"/>
  <c r="K1187" i="10"/>
  <c r="M1187" i="10" s="1"/>
  <c r="J1187" i="10"/>
  <c r="I1187" i="10"/>
  <c r="O1186" i="10"/>
  <c r="P1186" i="10" s="1"/>
  <c r="L1186" i="10"/>
  <c r="N1186" i="10" s="1"/>
  <c r="K1186" i="10"/>
  <c r="M1186" i="10" s="1"/>
  <c r="J1186" i="10"/>
  <c r="I1186" i="10"/>
  <c r="O1185" i="10"/>
  <c r="P1185" i="10" s="1"/>
  <c r="L1185" i="10"/>
  <c r="K1185" i="10"/>
  <c r="M1185" i="10" s="1"/>
  <c r="J1185" i="10"/>
  <c r="I1185" i="10"/>
  <c r="O1184" i="10"/>
  <c r="P1184" i="10" s="1"/>
  <c r="K1184" i="10"/>
  <c r="M1184" i="10" s="1"/>
  <c r="J1184" i="10"/>
  <c r="L1184" i="10" s="1"/>
  <c r="N1184" i="10" s="1"/>
  <c r="I1184" i="10"/>
  <c r="O1183" i="10"/>
  <c r="P1183" i="10" s="1"/>
  <c r="K1183" i="10"/>
  <c r="M1183" i="10" s="1"/>
  <c r="J1183" i="10"/>
  <c r="L1183" i="10" s="1"/>
  <c r="N1183" i="10" s="1"/>
  <c r="I1183" i="10"/>
  <c r="O1182" i="10"/>
  <c r="P1182" i="10" s="1"/>
  <c r="K1182" i="10"/>
  <c r="M1182" i="10" s="1"/>
  <c r="J1182" i="10"/>
  <c r="L1182" i="10" s="1"/>
  <c r="I1182" i="10"/>
  <c r="O1181" i="10"/>
  <c r="P1181" i="10" s="1"/>
  <c r="K1181" i="10"/>
  <c r="M1181" i="10" s="1"/>
  <c r="J1181" i="10"/>
  <c r="L1181" i="10" s="1"/>
  <c r="I1181" i="10"/>
  <c r="O1180" i="10"/>
  <c r="P1180" i="10" s="1"/>
  <c r="K1180" i="10"/>
  <c r="M1180" i="10" s="1"/>
  <c r="J1180" i="10"/>
  <c r="L1180" i="10" s="1"/>
  <c r="N1180" i="10" s="1"/>
  <c r="I1180" i="10"/>
  <c r="O1179" i="10"/>
  <c r="P1179" i="10" s="1"/>
  <c r="K1179" i="10"/>
  <c r="M1179" i="10" s="1"/>
  <c r="J1179" i="10"/>
  <c r="L1179" i="10" s="1"/>
  <c r="I1179" i="10"/>
  <c r="O1178" i="10"/>
  <c r="P1178" i="10" s="1"/>
  <c r="K1178" i="10"/>
  <c r="M1178" i="10" s="1"/>
  <c r="J1178" i="10"/>
  <c r="L1178" i="10" s="1"/>
  <c r="N1178" i="10" s="1"/>
  <c r="I1178" i="10"/>
  <c r="O1177" i="10"/>
  <c r="P1177" i="10" s="1"/>
  <c r="L1177" i="10"/>
  <c r="K1177" i="10"/>
  <c r="M1177" i="10" s="1"/>
  <c r="J1177" i="10"/>
  <c r="I1177" i="10"/>
  <c r="O1176" i="10"/>
  <c r="P1176" i="10" s="1"/>
  <c r="L1176" i="10"/>
  <c r="K1176" i="10"/>
  <c r="M1176" i="10" s="1"/>
  <c r="J1176" i="10"/>
  <c r="I1176" i="10"/>
  <c r="O1175" i="10"/>
  <c r="P1175" i="10" s="1"/>
  <c r="K1175" i="10"/>
  <c r="M1175" i="10" s="1"/>
  <c r="J1175" i="10"/>
  <c r="L1175" i="10" s="1"/>
  <c r="I1175" i="10"/>
  <c r="O1174" i="10"/>
  <c r="P1174" i="10" s="1"/>
  <c r="K1174" i="10"/>
  <c r="M1174" i="10" s="1"/>
  <c r="J1174" i="10"/>
  <c r="L1174" i="10" s="1"/>
  <c r="I1174" i="10"/>
  <c r="O1173" i="10"/>
  <c r="P1173" i="10" s="1"/>
  <c r="K1173" i="10"/>
  <c r="M1173" i="10" s="1"/>
  <c r="J1173" i="10"/>
  <c r="L1173" i="10" s="1"/>
  <c r="I1173" i="10"/>
  <c r="O1172" i="10"/>
  <c r="P1172" i="10" s="1"/>
  <c r="K1172" i="10"/>
  <c r="M1172" i="10" s="1"/>
  <c r="J1172" i="10"/>
  <c r="L1172" i="10" s="1"/>
  <c r="I1172" i="10"/>
  <c r="O1171" i="10"/>
  <c r="P1171" i="10" s="1"/>
  <c r="K1171" i="10"/>
  <c r="M1171" i="10" s="1"/>
  <c r="J1171" i="10"/>
  <c r="L1171" i="10" s="1"/>
  <c r="I1171" i="10"/>
  <c r="O1170" i="10"/>
  <c r="P1170" i="10" s="1"/>
  <c r="K1170" i="10"/>
  <c r="M1170" i="10" s="1"/>
  <c r="J1170" i="10"/>
  <c r="L1170" i="10" s="1"/>
  <c r="I1170" i="10"/>
  <c r="O1169" i="10"/>
  <c r="P1169" i="10" s="1"/>
  <c r="L1169" i="10"/>
  <c r="N1169" i="10" s="1"/>
  <c r="K1169" i="10"/>
  <c r="M1169" i="10" s="1"/>
  <c r="J1169" i="10"/>
  <c r="I1169" i="10"/>
  <c r="O1168" i="10"/>
  <c r="P1168" i="10" s="1"/>
  <c r="K1168" i="10"/>
  <c r="M1168" i="10" s="1"/>
  <c r="J1168" i="10"/>
  <c r="L1168" i="10" s="1"/>
  <c r="I1168" i="10"/>
  <c r="O1167" i="10"/>
  <c r="P1167" i="10" s="1"/>
  <c r="K1167" i="10"/>
  <c r="M1167" i="10" s="1"/>
  <c r="J1167" i="10"/>
  <c r="L1167" i="10" s="1"/>
  <c r="I1167" i="10"/>
  <c r="O1166" i="10"/>
  <c r="P1166" i="10" s="1"/>
  <c r="K1166" i="10"/>
  <c r="M1166" i="10" s="1"/>
  <c r="J1166" i="10"/>
  <c r="L1166" i="10" s="1"/>
  <c r="I1166" i="10"/>
  <c r="O1165" i="10"/>
  <c r="P1165" i="10" s="1"/>
  <c r="K1165" i="10"/>
  <c r="M1165" i="10" s="1"/>
  <c r="J1165" i="10"/>
  <c r="L1165" i="10" s="1"/>
  <c r="I1165" i="10"/>
  <c r="O1164" i="10"/>
  <c r="P1164" i="10" s="1"/>
  <c r="L1164" i="10"/>
  <c r="N1164" i="10" s="1"/>
  <c r="K1164" i="10"/>
  <c r="M1164" i="10" s="1"/>
  <c r="J1164" i="10"/>
  <c r="I1164" i="10"/>
  <c r="O1163" i="10"/>
  <c r="P1163" i="10" s="1"/>
  <c r="L1163" i="10"/>
  <c r="K1163" i="10"/>
  <c r="M1163" i="10" s="1"/>
  <c r="J1163" i="10"/>
  <c r="I1163" i="10"/>
  <c r="O1162" i="10"/>
  <c r="P1162" i="10" s="1"/>
  <c r="L1162" i="10"/>
  <c r="K1162" i="10"/>
  <c r="M1162" i="10" s="1"/>
  <c r="J1162" i="10"/>
  <c r="I1162" i="10"/>
  <c r="O1161" i="10"/>
  <c r="P1161" i="10" s="1"/>
  <c r="L1161" i="10"/>
  <c r="N1161" i="10" s="1"/>
  <c r="K1161" i="10"/>
  <c r="M1161" i="10" s="1"/>
  <c r="J1161" i="10"/>
  <c r="I1161" i="10"/>
  <c r="O1160" i="10"/>
  <c r="P1160" i="10" s="1"/>
  <c r="L1160" i="10"/>
  <c r="K1160" i="10"/>
  <c r="M1160" i="10" s="1"/>
  <c r="J1160" i="10"/>
  <c r="I1160" i="10"/>
  <c r="O1159" i="10"/>
  <c r="P1159" i="10" s="1"/>
  <c r="L1159" i="10"/>
  <c r="K1159" i="10"/>
  <c r="M1159" i="10" s="1"/>
  <c r="J1159" i="10"/>
  <c r="I1159" i="10"/>
  <c r="O1158" i="10"/>
  <c r="P1158" i="10" s="1"/>
  <c r="L1158" i="10"/>
  <c r="K1158" i="10"/>
  <c r="M1158" i="10" s="1"/>
  <c r="J1158" i="10"/>
  <c r="I1158" i="10"/>
  <c r="O1157" i="10"/>
  <c r="P1157" i="10" s="1"/>
  <c r="L1157" i="10"/>
  <c r="N1157" i="10" s="1"/>
  <c r="K1157" i="10"/>
  <c r="M1157" i="10" s="1"/>
  <c r="J1157" i="10"/>
  <c r="I1157" i="10"/>
  <c r="O1156" i="10"/>
  <c r="P1156" i="10" s="1"/>
  <c r="L1156" i="10"/>
  <c r="N1156" i="10" s="1"/>
  <c r="K1156" i="10"/>
  <c r="M1156" i="10" s="1"/>
  <c r="J1156" i="10"/>
  <c r="I1156" i="10"/>
  <c r="O1155" i="10"/>
  <c r="P1155" i="10" s="1"/>
  <c r="L1155" i="10"/>
  <c r="K1155" i="10"/>
  <c r="M1155" i="10" s="1"/>
  <c r="J1155" i="10"/>
  <c r="I1155" i="10"/>
  <c r="O1154" i="10"/>
  <c r="P1154" i="10" s="1"/>
  <c r="L1154" i="10"/>
  <c r="K1154" i="10"/>
  <c r="M1154" i="10" s="1"/>
  <c r="J1154" i="10"/>
  <c r="I1154" i="10"/>
  <c r="O1153" i="10"/>
  <c r="P1153" i="10" s="1"/>
  <c r="L1153" i="10"/>
  <c r="N1153" i="10" s="1"/>
  <c r="K1153" i="10"/>
  <c r="M1153" i="10" s="1"/>
  <c r="J1153" i="10"/>
  <c r="I1153" i="10"/>
  <c r="O1152" i="10"/>
  <c r="P1152" i="10" s="1"/>
  <c r="L1152" i="10"/>
  <c r="N1152" i="10" s="1"/>
  <c r="K1152" i="10"/>
  <c r="M1152" i="10" s="1"/>
  <c r="J1152" i="10"/>
  <c r="I1152" i="10"/>
  <c r="O1151" i="10"/>
  <c r="P1151" i="10" s="1"/>
  <c r="L1151" i="10"/>
  <c r="K1151" i="10"/>
  <c r="M1151" i="10" s="1"/>
  <c r="J1151" i="10"/>
  <c r="I1151" i="10"/>
  <c r="O1150" i="10"/>
  <c r="P1150" i="10" s="1"/>
  <c r="L1150" i="10"/>
  <c r="K1150" i="10"/>
  <c r="M1150" i="10" s="1"/>
  <c r="J1150" i="10"/>
  <c r="I1150" i="10"/>
  <c r="O1149" i="10"/>
  <c r="P1149" i="10" s="1"/>
  <c r="L1149" i="10"/>
  <c r="N1149" i="10" s="1"/>
  <c r="K1149" i="10"/>
  <c r="M1149" i="10" s="1"/>
  <c r="J1149" i="10"/>
  <c r="I1149" i="10"/>
  <c r="O1148" i="10"/>
  <c r="P1148" i="10" s="1"/>
  <c r="L1148" i="10"/>
  <c r="N1148" i="10" s="1"/>
  <c r="K1148" i="10"/>
  <c r="M1148" i="10" s="1"/>
  <c r="J1148" i="10"/>
  <c r="I1148" i="10"/>
  <c r="O1147" i="10"/>
  <c r="P1147" i="10" s="1"/>
  <c r="L1147" i="10"/>
  <c r="K1147" i="10"/>
  <c r="M1147" i="10" s="1"/>
  <c r="J1147" i="10"/>
  <c r="I1147" i="10"/>
  <c r="O1146" i="10"/>
  <c r="P1146" i="10" s="1"/>
  <c r="L1146" i="10"/>
  <c r="K1146" i="10"/>
  <c r="M1146" i="10" s="1"/>
  <c r="J1146" i="10"/>
  <c r="I1146" i="10"/>
  <c r="O1145" i="10"/>
  <c r="P1145" i="10" s="1"/>
  <c r="L1145" i="10"/>
  <c r="N1145" i="10" s="1"/>
  <c r="K1145" i="10"/>
  <c r="M1145" i="10" s="1"/>
  <c r="J1145" i="10"/>
  <c r="I1145" i="10"/>
  <c r="O1144" i="10"/>
  <c r="P1144" i="10" s="1"/>
  <c r="L1144" i="10"/>
  <c r="N1144" i="10" s="1"/>
  <c r="K1144" i="10"/>
  <c r="M1144" i="10" s="1"/>
  <c r="J1144" i="10"/>
  <c r="I1144" i="10"/>
  <c r="O1143" i="10"/>
  <c r="P1143" i="10" s="1"/>
  <c r="L1143" i="10"/>
  <c r="K1143" i="10"/>
  <c r="M1143" i="10" s="1"/>
  <c r="J1143" i="10"/>
  <c r="I1143" i="10"/>
  <c r="O1142" i="10"/>
  <c r="P1142" i="10" s="1"/>
  <c r="L1142" i="10"/>
  <c r="K1142" i="10"/>
  <c r="M1142" i="10" s="1"/>
  <c r="J1142" i="10"/>
  <c r="I1142" i="10"/>
  <c r="O1141" i="10"/>
  <c r="P1141" i="10" s="1"/>
  <c r="L1141" i="10"/>
  <c r="N1141" i="10" s="1"/>
  <c r="K1141" i="10"/>
  <c r="M1141" i="10" s="1"/>
  <c r="J1141" i="10"/>
  <c r="I1141" i="10"/>
  <c r="O1140" i="10"/>
  <c r="P1140" i="10" s="1"/>
  <c r="L1140" i="10"/>
  <c r="N1140" i="10" s="1"/>
  <c r="K1140" i="10"/>
  <c r="M1140" i="10" s="1"/>
  <c r="J1140" i="10"/>
  <c r="I1140" i="10"/>
  <c r="O1139" i="10"/>
  <c r="P1139" i="10" s="1"/>
  <c r="L1139" i="10"/>
  <c r="K1139" i="10"/>
  <c r="M1139" i="10" s="1"/>
  <c r="J1139" i="10"/>
  <c r="I1139" i="10"/>
  <c r="O1138" i="10"/>
  <c r="P1138" i="10" s="1"/>
  <c r="L1138" i="10"/>
  <c r="K1138" i="10"/>
  <c r="M1138" i="10" s="1"/>
  <c r="J1138" i="10"/>
  <c r="I1138" i="10"/>
  <c r="O1137" i="10"/>
  <c r="P1137" i="10" s="1"/>
  <c r="L1137" i="10"/>
  <c r="N1137" i="10" s="1"/>
  <c r="K1137" i="10"/>
  <c r="M1137" i="10" s="1"/>
  <c r="J1137" i="10"/>
  <c r="I1137" i="10"/>
  <c r="O1136" i="10"/>
  <c r="P1136" i="10" s="1"/>
  <c r="L1136" i="10"/>
  <c r="N1136" i="10" s="1"/>
  <c r="K1136" i="10"/>
  <c r="M1136" i="10" s="1"/>
  <c r="J1136" i="10"/>
  <c r="I1136" i="10"/>
  <c r="O1135" i="10"/>
  <c r="P1135" i="10" s="1"/>
  <c r="L1135" i="10"/>
  <c r="K1135" i="10"/>
  <c r="M1135" i="10" s="1"/>
  <c r="J1135" i="10"/>
  <c r="I1135" i="10"/>
  <c r="O1134" i="10"/>
  <c r="P1134" i="10" s="1"/>
  <c r="L1134" i="10"/>
  <c r="K1134" i="10"/>
  <c r="M1134" i="10" s="1"/>
  <c r="J1134" i="10"/>
  <c r="I1134" i="10"/>
  <c r="O1133" i="10"/>
  <c r="P1133" i="10" s="1"/>
  <c r="L1133" i="10"/>
  <c r="N1133" i="10" s="1"/>
  <c r="K1133" i="10"/>
  <c r="M1133" i="10" s="1"/>
  <c r="J1133" i="10"/>
  <c r="I1133" i="10"/>
  <c r="O1132" i="10"/>
  <c r="P1132" i="10" s="1"/>
  <c r="L1132" i="10"/>
  <c r="N1132" i="10" s="1"/>
  <c r="K1132" i="10"/>
  <c r="M1132" i="10" s="1"/>
  <c r="J1132" i="10"/>
  <c r="I1132" i="10"/>
  <c r="O1131" i="10"/>
  <c r="P1131" i="10" s="1"/>
  <c r="L1131" i="10"/>
  <c r="K1131" i="10"/>
  <c r="M1131" i="10" s="1"/>
  <c r="J1131" i="10"/>
  <c r="I1131" i="10"/>
  <c r="O1130" i="10"/>
  <c r="P1130" i="10" s="1"/>
  <c r="L1130" i="10"/>
  <c r="K1130" i="10"/>
  <c r="M1130" i="10" s="1"/>
  <c r="J1130" i="10"/>
  <c r="I1130" i="10"/>
  <c r="O1129" i="10"/>
  <c r="P1129" i="10" s="1"/>
  <c r="L1129" i="10"/>
  <c r="N1129" i="10" s="1"/>
  <c r="K1129" i="10"/>
  <c r="M1129" i="10" s="1"/>
  <c r="J1129" i="10"/>
  <c r="I1129" i="10"/>
  <c r="O1128" i="10"/>
  <c r="P1128" i="10" s="1"/>
  <c r="L1128" i="10"/>
  <c r="N1128" i="10" s="1"/>
  <c r="K1128" i="10"/>
  <c r="M1128" i="10" s="1"/>
  <c r="J1128" i="10"/>
  <c r="I1128" i="10"/>
  <c r="O1127" i="10"/>
  <c r="P1127" i="10" s="1"/>
  <c r="L1127" i="10"/>
  <c r="N1127" i="10" s="1"/>
  <c r="K1127" i="10"/>
  <c r="M1127" i="10" s="1"/>
  <c r="J1127" i="10"/>
  <c r="I1127" i="10"/>
  <c r="O1126" i="10"/>
  <c r="P1126" i="10" s="1"/>
  <c r="L1126" i="10"/>
  <c r="K1126" i="10"/>
  <c r="M1126" i="10" s="1"/>
  <c r="J1126" i="10"/>
  <c r="I1126" i="10"/>
  <c r="O1125" i="10"/>
  <c r="P1125" i="10" s="1"/>
  <c r="L1125" i="10"/>
  <c r="N1125" i="10" s="1"/>
  <c r="K1125" i="10"/>
  <c r="M1125" i="10" s="1"/>
  <c r="J1125" i="10"/>
  <c r="I1125" i="10"/>
  <c r="O1124" i="10"/>
  <c r="P1124" i="10" s="1"/>
  <c r="L1124" i="10"/>
  <c r="N1124" i="10" s="1"/>
  <c r="K1124" i="10"/>
  <c r="M1124" i="10" s="1"/>
  <c r="J1124" i="10"/>
  <c r="I1124" i="10"/>
  <c r="O1123" i="10"/>
  <c r="P1123" i="10" s="1"/>
  <c r="L1123" i="10"/>
  <c r="K1123" i="10"/>
  <c r="M1123" i="10" s="1"/>
  <c r="J1123" i="10"/>
  <c r="I1123" i="10"/>
  <c r="O1122" i="10"/>
  <c r="P1122" i="10" s="1"/>
  <c r="L1122" i="10"/>
  <c r="K1122" i="10"/>
  <c r="M1122" i="10" s="1"/>
  <c r="J1122" i="10"/>
  <c r="I1122" i="10"/>
  <c r="O1121" i="10"/>
  <c r="P1121" i="10" s="1"/>
  <c r="L1121" i="10"/>
  <c r="N1121" i="10" s="1"/>
  <c r="K1121" i="10"/>
  <c r="M1121" i="10" s="1"/>
  <c r="J1121" i="10"/>
  <c r="I1121" i="10"/>
  <c r="O1120" i="10"/>
  <c r="P1120" i="10" s="1"/>
  <c r="L1120" i="10"/>
  <c r="N1120" i="10" s="1"/>
  <c r="K1120" i="10"/>
  <c r="M1120" i="10" s="1"/>
  <c r="J1120" i="10"/>
  <c r="I1120" i="10"/>
  <c r="O1119" i="10"/>
  <c r="P1119" i="10" s="1"/>
  <c r="L1119" i="10"/>
  <c r="N1119" i="10" s="1"/>
  <c r="K1119" i="10"/>
  <c r="M1119" i="10" s="1"/>
  <c r="J1119" i="10"/>
  <c r="I1119" i="10"/>
  <c r="O1118" i="10"/>
  <c r="P1118" i="10" s="1"/>
  <c r="L1118" i="10"/>
  <c r="K1118" i="10"/>
  <c r="M1118" i="10" s="1"/>
  <c r="J1118" i="10"/>
  <c r="I1118" i="10"/>
  <c r="O1117" i="10"/>
  <c r="P1117" i="10" s="1"/>
  <c r="L1117" i="10"/>
  <c r="N1117" i="10" s="1"/>
  <c r="K1117" i="10"/>
  <c r="M1117" i="10" s="1"/>
  <c r="J1117" i="10"/>
  <c r="I1117" i="10"/>
  <c r="O1116" i="10"/>
  <c r="P1116" i="10" s="1"/>
  <c r="L1116" i="10"/>
  <c r="N1116" i="10" s="1"/>
  <c r="K1116" i="10"/>
  <c r="M1116" i="10" s="1"/>
  <c r="J1116" i="10"/>
  <c r="I1116" i="10"/>
  <c r="O1115" i="10"/>
  <c r="P1115" i="10" s="1"/>
  <c r="L1115" i="10"/>
  <c r="N1115" i="10" s="1"/>
  <c r="K1115" i="10"/>
  <c r="M1115" i="10" s="1"/>
  <c r="J1115" i="10"/>
  <c r="I1115" i="10"/>
  <c r="O1114" i="10"/>
  <c r="P1114" i="10" s="1"/>
  <c r="L1114" i="10"/>
  <c r="K1114" i="10"/>
  <c r="M1114" i="10" s="1"/>
  <c r="J1114" i="10"/>
  <c r="I1114" i="10"/>
  <c r="O1113" i="10"/>
  <c r="P1113" i="10" s="1"/>
  <c r="L1113" i="10"/>
  <c r="N1113" i="10" s="1"/>
  <c r="K1113" i="10"/>
  <c r="M1113" i="10" s="1"/>
  <c r="J1113" i="10"/>
  <c r="I1113" i="10"/>
  <c r="O1112" i="10"/>
  <c r="P1112" i="10" s="1"/>
  <c r="L1112" i="10"/>
  <c r="N1112" i="10" s="1"/>
  <c r="K1112" i="10"/>
  <c r="M1112" i="10" s="1"/>
  <c r="J1112" i="10"/>
  <c r="I1112" i="10"/>
  <c r="O1111" i="10"/>
  <c r="P1111" i="10" s="1"/>
  <c r="L1111" i="10"/>
  <c r="N1111" i="10" s="1"/>
  <c r="K1111" i="10"/>
  <c r="M1111" i="10" s="1"/>
  <c r="J1111" i="10"/>
  <c r="I1111" i="10"/>
  <c r="O1110" i="10"/>
  <c r="P1110" i="10" s="1"/>
  <c r="L1110" i="10"/>
  <c r="K1110" i="10"/>
  <c r="M1110" i="10" s="1"/>
  <c r="J1110" i="10"/>
  <c r="I1110" i="10"/>
  <c r="O1109" i="10"/>
  <c r="P1109" i="10" s="1"/>
  <c r="L1109" i="10"/>
  <c r="N1109" i="10" s="1"/>
  <c r="K1109" i="10"/>
  <c r="M1109" i="10" s="1"/>
  <c r="J1109" i="10"/>
  <c r="I1109" i="10"/>
  <c r="O1108" i="10"/>
  <c r="P1108" i="10" s="1"/>
  <c r="L1108" i="10"/>
  <c r="N1108" i="10" s="1"/>
  <c r="K1108" i="10"/>
  <c r="M1108" i="10" s="1"/>
  <c r="J1108" i="10"/>
  <c r="I1108" i="10"/>
  <c r="O1107" i="10"/>
  <c r="P1107" i="10" s="1"/>
  <c r="L1107" i="10"/>
  <c r="K1107" i="10"/>
  <c r="M1107" i="10" s="1"/>
  <c r="J1107" i="10"/>
  <c r="I1107" i="10"/>
  <c r="O1106" i="10"/>
  <c r="P1106" i="10" s="1"/>
  <c r="L1106" i="10"/>
  <c r="K1106" i="10"/>
  <c r="M1106" i="10" s="1"/>
  <c r="J1106" i="10"/>
  <c r="I1106" i="10"/>
  <c r="O1105" i="10"/>
  <c r="P1105" i="10" s="1"/>
  <c r="L1105" i="10"/>
  <c r="N1105" i="10" s="1"/>
  <c r="K1105" i="10"/>
  <c r="M1105" i="10" s="1"/>
  <c r="J1105" i="10"/>
  <c r="I1105" i="10"/>
  <c r="O1104" i="10"/>
  <c r="P1104" i="10" s="1"/>
  <c r="L1104" i="10"/>
  <c r="K1104" i="10"/>
  <c r="M1104" i="10" s="1"/>
  <c r="J1104" i="10"/>
  <c r="I1104" i="10"/>
  <c r="O1103" i="10"/>
  <c r="P1103" i="10" s="1"/>
  <c r="L1103" i="10"/>
  <c r="K1103" i="10"/>
  <c r="M1103" i="10" s="1"/>
  <c r="J1103" i="10"/>
  <c r="I1103" i="10"/>
  <c r="O1102" i="10"/>
  <c r="P1102" i="10" s="1"/>
  <c r="L1102" i="10"/>
  <c r="K1102" i="10"/>
  <c r="M1102" i="10" s="1"/>
  <c r="J1102" i="10"/>
  <c r="I1102" i="10"/>
  <c r="O1101" i="10"/>
  <c r="P1101" i="10" s="1"/>
  <c r="L1101" i="10"/>
  <c r="N1101" i="10" s="1"/>
  <c r="K1101" i="10"/>
  <c r="M1101" i="10" s="1"/>
  <c r="J1101" i="10"/>
  <c r="I1101" i="10"/>
  <c r="O1100" i="10"/>
  <c r="P1100" i="10" s="1"/>
  <c r="L1100" i="10"/>
  <c r="N1100" i="10" s="1"/>
  <c r="K1100" i="10"/>
  <c r="M1100" i="10" s="1"/>
  <c r="J1100" i="10"/>
  <c r="I1100" i="10"/>
  <c r="O1099" i="10"/>
  <c r="P1099" i="10" s="1"/>
  <c r="L1099" i="10"/>
  <c r="K1099" i="10"/>
  <c r="M1099" i="10" s="1"/>
  <c r="J1099" i="10"/>
  <c r="I1099" i="10"/>
  <c r="O1098" i="10"/>
  <c r="P1098" i="10" s="1"/>
  <c r="L1098" i="10"/>
  <c r="K1098" i="10"/>
  <c r="M1098" i="10" s="1"/>
  <c r="J1098" i="10"/>
  <c r="I1098" i="10"/>
  <c r="O1097" i="10"/>
  <c r="P1097" i="10" s="1"/>
  <c r="L1097" i="10"/>
  <c r="N1097" i="10" s="1"/>
  <c r="K1097" i="10"/>
  <c r="M1097" i="10" s="1"/>
  <c r="J1097" i="10"/>
  <c r="I1097" i="10"/>
  <c r="O1096" i="10"/>
  <c r="P1096" i="10" s="1"/>
  <c r="L1096" i="10"/>
  <c r="N1096" i="10" s="1"/>
  <c r="K1096" i="10"/>
  <c r="M1096" i="10" s="1"/>
  <c r="J1096" i="10"/>
  <c r="I1096" i="10"/>
  <c r="O1095" i="10"/>
  <c r="P1095" i="10" s="1"/>
  <c r="L1095" i="10"/>
  <c r="N1095" i="10" s="1"/>
  <c r="K1095" i="10"/>
  <c r="M1095" i="10" s="1"/>
  <c r="J1095" i="10"/>
  <c r="I1095" i="10"/>
  <c r="O1094" i="10"/>
  <c r="P1094" i="10" s="1"/>
  <c r="L1094" i="10"/>
  <c r="K1094" i="10"/>
  <c r="M1094" i="10" s="1"/>
  <c r="J1094" i="10"/>
  <c r="I1094" i="10"/>
  <c r="O1093" i="10"/>
  <c r="P1093" i="10" s="1"/>
  <c r="L1093" i="10"/>
  <c r="N1093" i="10" s="1"/>
  <c r="K1093" i="10"/>
  <c r="M1093" i="10" s="1"/>
  <c r="J1093" i="10"/>
  <c r="I1093" i="10"/>
  <c r="O1092" i="10"/>
  <c r="P1092" i="10" s="1"/>
  <c r="L1092" i="10"/>
  <c r="N1092" i="10" s="1"/>
  <c r="K1092" i="10"/>
  <c r="M1092" i="10" s="1"/>
  <c r="J1092" i="10"/>
  <c r="I1092" i="10"/>
  <c r="O1091" i="10"/>
  <c r="P1091" i="10" s="1"/>
  <c r="L1091" i="10"/>
  <c r="K1091" i="10"/>
  <c r="M1091" i="10" s="1"/>
  <c r="J1091" i="10"/>
  <c r="I1091" i="10"/>
  <c r="O1090" i="10"/>
  <c r="P1090" i="10" s="1"/>
  <c r="L1090" i="10"/>
  <c r="K1090" i="10"/>
  <c r="M1090" i="10" s="1"/>
  <c r="J1090" i="10"/>
  <c r="I1090" i="10"/>
  <c r="O1089" i="10"/>
  <c r="P1089" i="10" s="1"/>
  <c r="L1089" i="10"/>
  <c r="N1089" i="10" s="1"/>
  <c r="K1089" i="10"/>
  <c r="M1089" i="10" s="1"/>
  <c r="J1089" i="10"/>
  <c r="I1089" i="10"/>
  <c r="O1088" i="10"/>
  <c r="P1088" i="10" s="1"/>
  <c r="L1088" i="10"/>
  <c r="K1088" i="10"/>
  <c r="M1088" i="10" s="1"/>
  <c r="J1088" i="10"/>
  <c r="I1088" i="10"/>
  <c r="O1087" i="10"/>
  <c r="P1087" i="10" s="1"/>
  <c r="L1087" i="10"/>
  <c r="K1087" i="10"/>
  <c r="M1087" i="10" s="1"/>
  <c r="J1087" i="10"/>
  <c r="I1087" i="10"/>
  <c r="O1086" i="10"/>
  <c r="P1086" i="10" s="1"/>
  <c r="L1086" i="10"/>
  <c r="K1086" i="10"/>
  <c r="M1086" i="10" s="1"/>
  <c r="J1086" i="10"/>
  <c r="I1086" i="10"/>
  <c r="O1085" i="10"/>
  <c r="P1085" i="10" s="1"/>
  <c r="L1085" i="10"/>
  <c r="N1085" i="10" s="1"/>
  <c r="K1085" i="10"/>
  <c r="M1085" i="10" s="1"/>
  <c r="J1085" i="10"/>
  <c r="I1085" i="10"/>
  <c r="O1084" i="10"/>
  <c r="P1084" i="10" s="1"/>
  <c r="L1084" i="10"/>
  <c r="K1084" i="10"/>
  <c r="M1084" i="10" s="1"/>
  <c r="J1084" i="10"/>
  <c r="I1084" i="10"/>
  <c r="O1083" i="10"/>
  <c r="P1083" i="10" s="1"/>
  <c r="L1083" i="10"/>
  <c r="N1083" i="10" s="1"/>
  <c r="K1083" i="10"/>
  <c r="M1083" i="10" s="1"/>
  <c r="J1083" i="10"/>
  <c r="I1083" i="10"/>
  <c r="O1082" i="10"/>
  <c r="P1082" i="10" s="1"/>
  <c r="L1082" i="10"/>
  <c r="K1082" i="10"/>
  <c r="M1082" i="10" s="1"/>
  <c r="J1082" i="10"/>
  <c r="I1082" i="10"/>
  <c r="O1081" i="10"/>
  <c r="P1081" i="10" s="1"/>
  <c r="L1081" i="10"/>
  <c r="N1081" i="10" s="1"/>
  <c r="K1081" i="10"/>
  <c r="M1081" i="10" s="1"/>
  <c r="J1081" i="10"/>
  <c r="I1081" i="10"/>
  <c r="O1080" i="10"/>
  <c r="P1080" i="10" s="1"/>
  <c r="L1080" i="10"/>
  <c r="N1080" i="10" s="1"/>
  <c r="K1080" i="10"/>
  <c r="M1080" i="10" s="1"/>
  <c r="J1080" i="10"/>
  <c r="I1080" i="10"/>
  <c r="O1079" i="10"/>
  <c r="P1079" i="10" s="1"/>
  <c r="L1079" i="10"/>
  <c r="N1079" i="10" s="1"/>
  <c r="K1079" i="10"/>
  <c r="M1079" i="10" s="1"/>
  <c r="J1079" i="10"/>
  <c r="I1079" i="10"/>
  <c r="O1078" i="10"/>
  <c r="P1078" i="10" s="1"/>
  <c r="L1078" i="10"/>
  <c r="K1078" i="10"/>
  <c r="M1078" i="10" s="1"/>
  <c r="J1078" i="10"/>
  <c r="I1078" i="10"/>
  <c r="O1077" i="10"/>
  <c r="P1077" i="10" s="1"/>
  <c r="L1077" i="10"/>
  <c r="N1077" i="10" s="1"/>
  <c r="K1077" i="10"/>
  <c r="M1077" i="10" s="1"/>
  <c r="J1077" i="10"/>
  <c r="I1077" i="10"/>
  <c r="O1076" i="10"/>
  <c r="P1076" i="10" s="1"/>
  <c r="L1076" i="10"/>
  <c r="N1076" i="10" s="1"/>
  <c r="K1076" i="10"/>
  <c r="M1076" i="10" s="1"/>
  <c r="J1076" i="10"/>
  <c r="I1076" i="10"/>
  <c r="O1075" i="10"/>
  <c r="P1075" i="10" s="1"/>
  <c r="L1075" i="10"/>
  <c r="N1075" i="10" s="1"/>
  <c r="K1075" i="10"/>
  <c r="M1075" i="10" s="1"/>
  <c r="J1075" i="10"/>
  <c r="I1075" i="10"/>
  <c r="O1074" i="10"/>
  <c r="P1074" i="10" s="1"/>
  <c r="L1074" i="10"/>
  <c r="K1074" i="10"/>
  <c r="M1074" i="10" s="1"/>
  <c r="J1074" i="10"/>
  <c r="I1074" i="10"/>
  <c r="O1073" i="10"/>
  <c r="P1073" i="10" s="1"/>
  <c r="L1073" i="10"/>
  <c r="N1073" i="10" s="1"/>
  <c r="K1073" i="10"/>
  <c r="M1073" i="10" s="1"/>
  <c r="J1073" i="10"/>
  <c r="I1073" i="10"/>
  <c r="O1072" i="10"/>
  <c r="P1072" i="10" s="1"/>
  <c r="L1072" i="10"/>
  <c r="K1072" i="10"/>
  <c r="M1072" i="10" s="1"/>
  <c r="J1072" i="10"/>
  <c r="I1072" i="10"/>
  <c r="O1071" i="10"/>
  <c r="P1071" i="10" s="1"/>
  <c r="L1071" i="10"/>
  <c r="N1071" i="10" s="1"/>
  <c r="K1071" i="10"/>
  <c r="M1071" i="10" s="1"/>
  <c r="J1071" i="10"/>
  <c r="I1071" i="10"/>
  <c r="O1070" i="10"/>
  <c r="P1070" i="10" s="1"/>
  <c r="L1070" i="10"/>
  <c r="K1070" i="10"/>
  <c r="M1070" i="10" s="1"/>
  <c r="J1070" i="10"/>
  <c r="I1070" i="10"/>
  <c r="O1069" i="10"/>
  <c r="P1069" i="10" s="1"/>
  <c r="L1069" i="10"/>
  <c r="N1069" i="10" s="1"/>
  <c r="K1069" i="10"/>
  <c r="M1069" i="10" s="1"/>
  <c r="J1069" i="10"/>
  <c r="I1069" i="10"/>
  <c r="O1068" i="10"/>
  <c r="P1068" i="10" s="1"/>
  <c r="L1068" i="10"/>
  <c r="N1068" i="10" s="1"/>
  <c r="K1068" i="10"/>
  <c r="M1068" i="10" s="1"/>
  <c r="J1068" i="10"/>
  <c r="I1068" i="10"/>
  <c r="O1067" i="10"/>
  <c r="P1067" i="10" s="1"/>
  <c r="L1067" i="10"/>
  <c r="K1067" i="10"/>
  <c r="M1067" i="10" s="1"/>
  <c r="J1067" i="10"/>
  <c r="I1067" i="10"/>
  <c r="O1066" i="10"/>
  <c r="P1066" i="10" s="1"/>
  <c r="L1066" i="10"/>
  <c r="K1066" i="10"/>
  <c r="M1066" i="10" s="1"/>
  <c r="J1066" i="10"/>
  <c r="I1066" i="10"/>
  <c r="O1065" i="10"/>
  <c r="P1065" i="10" s="1"/>
  <c r="L1065" i="10"/>
  <c r="N1065" i="10" s="1"/>
  <c r="K1065" i="10"/>
  <c r="M1065" i="10" s="1"/>
  <c r="J1065" i="10"/>
  <c r="I1065" i="10"/>
  <c r="O1064" i="10"/>
  <c r="P1064" i="10" s="1"/>
  <c r="L1064" i="10"/>
  <c r="K1064" i="10"/>
  <c r="M1064" i="10" s="1"/>
  <c r="J1064" i="10"/>
  <c r="I1064" i="10"/>
  <c r="O1063" i="10"/>
  <c r="P1063" i="10" s="1"/>
  <c r="L1063" i="10"/>
  <c r="N1063" i="10" s="1"/>
  <c r="K1063" i="10"/>
  <c r="M1063" i="10" s="1"/>
  <c r="J1063" i="10"/>
  <c r="I1063" i="10"/>
  <c r="O1062" i="10"/>
  <c r="P1062" i="10" s="1"/>
  <c r="L1062" i="10"/>
  <c r="K1062" i="10"/>
  <c r="M1062" i="10" s="1"/>
  <c r="J1062" i="10"/>
  <c r="I1062" i="10"/>
  <c r="O1061" i="10"/>
  <c r="P1061" i="10" s="1"/>
  <c r="L1061" i="10"/>
  <c r="N1061" i="10" s="1"/>
  <c r="K1061" i="10"/>
  <c r="M1061" i="10" s="1"/>
  <c r="J1061" i="10"/>
  <c r="I1061" i="10"/>
  <c r="O1060" i="10"/>
  <c r="P1060" i="10" s="1"/>
  <c r="L1060" i="10"/>
  <c r="K1060" i="10"/>
  <c r="M1060" i="10" s="1"/>
  <c r="J1060" i="10"/>
  <c r="I1060" i="10"/>
  <c r="O1059" i="10"/>
  <c r="P1059" i="10" s="1"/>
  <c r="L1059" i="10"/>
  <c r="K1059" i="10"/>
  <c r="M1059" i="10" s="1"/>
  <c r="J1059" i="10"/>
  <c r="I1059" i="10"/>
  <c r="O1058" i="10"/>
  <c r="P1058" i="10" s="1"/>
  <c r="L1058" i="10"/>
  <c r="K1058" i="10"/>
  <c r="M1058" i="10" s="1"/>
  <c r="J1058" i="10"/>
  <c r="I1058" i="10"/>
  <c r="O1057" i="10"/>
  <c r="P1057" i="10" s="1"/>
  <c r="L1057" i="10"/>
  <c r="N1057" i="10" s="1"/>
  <c r="K1057" i="10"/>
  <c r="M1057" i="10" s="1"/>
  <c r="J1057" i="10"/>
  <c r="I1057" i="10"/>
  <c r="O1056" i="10"/>
  <c r="P1056" i="10" s="1"/>
  <c r="L1056" i="10"/>
  <c r="K1056" i="10"/>
  <c r="M1056" i="10" s="1"/>
  <c r="J1056" i="10"/>
  <c r="I1056" i="10"/>
  <c r="O1055" i="10"/>
  <c r="P1055" i="10" s="1"/>
  <c r="L1055" i="10"/>
  <c r="K1055" i="10"/>
  <c r="M1055" i="10" s="1"/>
  <c r="J1055" i="10"/>
  <c r="I1055" i="10"/>
  <c r="G135" i="11" s="1"/>
  <c r="J135" i="11" s="1"/>
  <c r="O1054" i="10"/>
  <c r="P1054" i="10" s="1"/>
  <c r="L1054" i="10"/>
  <c r="K1054" i="10"/>
  <c r="M1054" i="10" s="1"/>
  <c r="J1054" i="10"/>
  <c r="I1054" i="10"/>
  <c r="O1053" i="10"/>
  <c r="P1053" i="10" s="1"/>
  <c r="L1053" i="10"/>
  <c r="N1053" i="10" s="1"/>
  <c r="K1053" i="10"/>
  <c r="M1053" i="10" s="1"/>
  <c r="J1053" i="10"/>
  <c r="I1053" i="10"/>
  <c r="O1052" i="10"/>
  <c r="P1052" i="10" s="1"/>
  <c r="L1052" i="10"/>
  <c r="K1052" i="10"/>
  <c r="M1052" i="10" s="1"/>
  <c r="J1052" i="10"/>
  <c r="I1052" i="10"/>
  <c r="O1051" i="10"/>
  <c r="P1051" i="10" s="1"/>
  <c r="L1051" i="10"/>
  <c r="K1051" i="10"/>
  <c r="M1051" i="10" s="1"/>
  <c r="J1051" i="10"/>
  <c r="I1051" i="10"/>
  <c r="O1050" i="10"/>
  <c r="P1050" i="10" s="1"/>
  <c r="L1050" i="10"/>
  <c r="K1050" i="10"/>
  <c r="M1050" i="10" s="1"/>
  <c r="J1050" i="10"/>
  <c r="I1050" i="10"/>
  <c r="O1049" i="10"/>
  <c r="P1049" i="10" s="1"/>
  <c r="L1049" i="10"/>
  <c r="N1049" i="10" s="1"/>
  <c r="K1049" i="10"/>
  <c r="M1049" i="10" s="1"/>
  <c r="J1049" i="10"/>
  <c r="I1049" i="10"/>
  <c r="O1048" i="10"/>
  <c r="P1048" i="10" s="1"/>
  <c r="L1048" i="10"/>
  <c r="K1048" i="10"/>
  <c r="M1048" i="10" s="1"/>
  <c r="J1048" i="10"/>
  <c r="I1048" i="10"/>
  <c r="O1047" i="10"/>
  <c r="P1047" i="10" s="1"/>
  <c r="L1047" i="10"/>
  <c r="K1047" i="10"/>
  <c r="M1047" i="10" s="1"/>
  <c r="J1047" i="10"/>
  <c r="I1047" i="10"/>
  <c r="O1046" i="10"/>
  <c r="P1046" i="10" s="1"/>
  <c r="L1046" i="10"/>
  <c r="K1046" i="10"/>
  <c r="M1046" i="10" s="1"/>
  <c r="J1046" i="10"/>
  <c r="I1046" i="10"/>
  <c r="O1045" i="10"/>
  <c r="P1045" i="10" s="1"/>
  <c r="L1045" i="10"/>
  <c r="N1045" i="10" s="1"/>
  <c r="K1045" i="10"/>
  <c r="M1045" i="10" s="1"/>
  <c r="J1045" i="10"/>
  <c r="I1045" i="10"/>
  <c r="O1044" i="10"/>
  <c r="P1044" i="10" s="1"/>
  <c r="L1044" i="10"/>
  <c r="K1044" i="10"/>
  <c r="M1044" i="10" s="1"/>
  <c r="J1044" i="10"/>
  <c r="I1044" i="10"/>
  <c r="O1043" i="10"/>
  <c r="P1043" i="10" s="1"/>
  <c r="L1043" i="10"/>
  <c r="K1043" i="10"/>
  <c r="M1043" i="10" s="1"/>
  <c r="J1043" i="10"/>
  <c r="I1043" i="10"/>
  <c r="O1042" i="10"/>
  <c r="P1042" i="10" s="1"/>
  <c r="L1042" i="10"/>
  <c r="K1042" i="10"/>
  <c r="M1042" i="10" s="1"/>
  <c r="J1042" i="10"/>
  <c r="I1042" i="10"/>
  <c r="O1041" i="10"/>
  <c r="P1041" i="10" s="1"/>
  <c r="L1041" i="10"/>
  <c r="N1041" i="10" s="1"/>
  <c r="K1041" i="10"/>
  <c r="M1041" i="10" s="1"/>
  <c r="J1041" i="10"/>
  <c r="I1041" i="10"/>
  <c r="O1040" i="10"/>
  <c r="P1040" i="10" s="1"/>
  <c r="L1040" i="10"/>
  <c r="K1040" i="10"/>
  <c r="M1040" i="10" s="1"/>
  <c r="J1040" i="10"/>
  <c r="I1040" i="10"/>
  <c r="O1039" i="10"/>
  <c r="P1039" i="10" s="1"/>
  <c r="L1039" i="10"/>
  <c r="N1039" i="10" s="1"/>
  <c r="K1039" i="10"/>
  <c r="M1039" i="10" s="1"/>
  <c r="J1039" i="10"/>
  <c r="I1039" i="10"/>
  <c r="O1038" i="10"/>
  <c r="P1038" i="10" s="1"/>
  <c r="L1038" i="10"/>
  <c r="K1038" i="10"/>
  <c r="M1038" i="10" s="1"/>
  <c r="J1038" i="10"/>
  <c r="I1038" i="10"/>
  <c r="G1038" i="10"/>
  <c r="P1037" i="10"/>
  <c r="O1037" i="10"/>
  <c r="M1037" i="10"/>
  <c r="L1037" i="10"/>
  <c r="N1037" i="10" s="1"/>
  <c r="K1037" i="10"/>
  <c r="J1037" i="10"/>
  <c r="G1037" i="10"/>
  <c r="I1037" i="10" s="1"/>
  <c r="O1036" i="10"/>
  <c r="P1036" i="10" s="1"/>
  <c r="M1036" i="10"/>
  <c r="K1036" i="10"/>
  <c r="J1036" i="10"/>
  <c r="L1036" i="10" s="1"/>
  <c r="I1036" i="10"/>
  <c r="O1035" i="10"/>
  <c r="P1035" i="10" s="1"/>
  <c r="M1035" i="10"/>
  <c r="K1035" i="10"/>
  <c r="J1035" i="10"/>
  <c r="L1035" i="10" s="1"/>
  <c r="N1035" i="10" s="1"/>
  <c r="I1035" i="10"/>
  <c r="O1034" i="10"/>
  <c r="P1034" i="10" s="1"/>
  <c r="M1034" i="10"/>
  <c r="K1034" i="10"/>
  <c r="J1034" i="10"/>
  <c r="L1034" i="10" s="1"/>
  <c r="N1034" i="10" s="1"/>
  <c r="I1034" i="10"/>
  <c r="O1033" i="10"/>
  <c r="P1033" i="10" s="1"/>
  <c r="M1033" i="10"/>
  <c r="K1033" i="10"/>
  <c r="J1033" i="10"/>
  <c r="L1033" i="10" s="1"/>
  <c r="I1033" i="10"/>
  <c r="O1032" i="10"/>
  <c r="P1032" i="10" s="1"/>
  <c r="M1032" i="10"/>
  <c r="K1032" i="10"/>
  <c r="J1032" i="10"/>
  <c r="L1032" i="10" s="1"/>
  <c r="I1032" i="10"/>
  <c r="O1031" i="10"/>
  <c r="P1031" i="10" s="1"/>
  <c r="M1031" i="10"/>
  <c r="K1031" i="10"/>
  <c r="J1031" i="10"/>
  <c r="L1031" i="10" s="1"/>
  <c r="N1031" i="10" s="1"/>
  <c r="I1031" i="10"/>
  <c r="O1030" i="10"/>
  <c r="P1030" i="10" s="1"/>
  <c r="M1030" i="10"/>
  <c r="K1030" i="10"/>
  <c r="J1030" i="10"/>
  <c r="L1030" i="10" s="1"/>
  <c r="N1030" i="10" s="1"/>
  <c r="I1030" i="10"/>
  <c r="O1029" i="10"/>
  <c r="P1029" i="10" s="1"/>
  <c r="M1029" i="10"/>
  <c r="K1029" i="10"/>
  <c r="J1029" i="10"/>
  <c r="L1029" i="10" s="1"/>
  <c r="N1029" i="10" s="1"/>
  <c r="I1029" i="10"/>
  <c r="O1028" i="10"/>
  <c r="P1028" i="10" s="1"/>
  <c r="M1028" i="10"/>
  <c r="K1028" i="10"/>
  <c r="J1028" i="10"/>
  <c r="L1028" i="10" s="1"/>
  <c r="I1028" i="10"/>
  <c r="O1027" i="10"/>
  <c r="P1027" i="10" s="1"/>
  <c r="M1027" i="10"/>
  <c r="K1027" i="10"/>
  <c r="J1027" i="10"/>
  <c r="L1027" i="10" s="1"/>
  <c r="N1027" i="10" s="1"/>
  <c r="I1027" i="10"/>
  <c r="O1026" i="10"/>
  <c r="P1026" i="10" s="1"/>
  <c r="M1026" i="10"/>
  <c r="K1026" i="10"/>
  <c r="J1026" i="10"/>
  <c r="L1026" i="10" s="1"/>
  <c r="N1026" i="10" s="1"/>
  <c r="I1026" i="10"/>
  <c r="O1025" i="10"/>
  <c r="P1025" i="10" s="1"/>
  <c r="M1025" i="10"/>
  <c r="K1025" i="10"/>
  <c r="J1025" i="10"/>
  <c r="L1025" i="10" s="1"/>
  <c r="N1025" i="10" s="1"/>
  <c r="I1025" i="10"/>
  <c r="O1024" i="10"/>
  <c r="P1024" i="10" s="1"/>
  <c r="M1024" i="10"/>
  <c r="K1024" i="10"/>
  <c r="J1024" i="10"/>
  <c r="L1024" i="10" s="1"/>
  <c r="I1024" i="10"/>
  <c r="O1023" i="10"/>
  <c r="P1023" i="10" s="1"/>
  <c r="M1023" i="10"/>
  <c r="K1023" i="10"/>
  <c r="J1023" i="10"/>
  <c r="L1023" i="10" s="1"/>
  <c r="N1023" i="10" s="1"/>
  <c r="I1023" i="10"/>
  <c r="O1022" i="10"/>
  <c r="P1022" i="10" s="1"/>
  <c r="M1022" i="10"/>
  <c r="K1022" i="10"/>
  <c r="J1022" i="10"/>
  <c r="L1022" i="10" s="1"/>
  <c r="N1022" i="10" s="1"/>
  <c r="I1022" i="10"/>
  <c r="G18" i="11" s="1"/>
  <c r="O1021" i="10"/>
  <c r="P1021" i="10" s="1"/>
  <c r="M1021" i="10"/>
  <c r="K1021" i="10"/>
  <c r="J1021" i="10"/>
  <c r="L1021" i="10" s="1"/>
  <c r="N1021" i="10" s="1"/>
  <c r="I1021" i="10"/>
  <c r="O1020" i="10"/>
  <c r="P1020" i="10" s="1"/>
  <c r="M1020" i="10"/>
  <c r="K1020" i="10"/>
  <c r="J1020" i="10"/>
  <c r="L1020" i="10" s="1"/>
  <c r="I1020" i="10"/>
  <c r="O1019" i="10"/>
  <c r="P1019" i="10" s="1"/>
  <c r="M1019" i="10"/>
  <c r="K1019" i="10"/>
  <c r="J1019" i="10"/>
  <c r="L1019" i="10" s="1"/>
  <c r="I1019" i="10"/>
  <c r="O1018" i="10"/>
  <c r="P1018" i="10" s="1"/>
  <c r="M1018" i="10"/>
  <c r="K1018" i="10"/>
  <c r="J1018" i="10"/>
  <c r="L1018" i="10" s="1"/>
  <c r="N1018" i="10" s="1"/>
  <c r="I1018" i="10"/>
  <c r="O1017" i="10"/>
  <c r="P1017" i="10" s="1"/>
  <c r="M1017" i="10"/>
  <c r="K1017" i="10"/>
  <c r="J1017" i="10"/>
  <c r="L1017" i="10" s="1"/>
  <c r="N1017" i="10" s="1"/>
  <c r="I1017" i="10"/>
  <c r="O1016" i="10"/>
  <c r="P1016" i="10" s="1"/>
  <c r="M1016" i="10"/>
  <c r="K1016" i="10"/>
  <c r="J1016" i="10"/>
  <c r="L1016" i="10" s="1"/>
  <c r="I1016" i="10"/>
  <c r="O1015" i="10"/>
  <c r="P1015" i="10" s="1"/>
  <c r="M1015" i="10"/>
  <c r="K1015" i="10"/>
  <c r="J1015" i="10"/>
  <c r="L1015" i="10" s="1"/>
  <c r="I1015" i="10"/>
  <c r="O1014" i="10"/>
  <c r="P1014" i="10" s="1"/>
  <c r="M1014" i="10"/>
  <c r="K1014" i="10"/>
  <c r="J1014" i="10"/>
  <c r="L1014" i="10" s="1"/>
  <c r="N1014" i="10" s="1"/>
  <c r="I1014" i="10"/>
  <c r="O1013" i="10"/>
  <c r="P1013" i="10" s="1"/>
  <c r="M1013" i="10"/>
  <c r="K1013" i="10"/>
  <c r="J1013" i="10"/>
  <c r="L1013" i="10" s="1"/>
  <c r="N1013" i="10" s="1"/>
  <c r="I1013" i="10"/>
  <c r="O1012" i="10"/>
  <c r="P1012" i="10" s="1"/>
  <c r="M1012" i="10"/>
  <c r="K1012" i="10"/>
  <c r="J1012" i="10"/>
  <c r="L1012" i="10" s="1"/>
  <c r="I1012" i="10"/>
  <c r="O1011" i="10"/>
  <c r="P1011" i="10" s="1"/>
  <c r="M1011" i="10"/>
  <c r="K1011" i="10"/>
  <c r="J1011" i="10"/>
  <c r="L1011" i="10" s="1"/>
  <c r="I1011" i="10"/>
  <c r="O1010" i="10"/>
  <c r="P1010" i="10" s="1"/>
  <c r="M1010" i="10"/>
  <c r="K1010" i="10"/>
  <c r="J1010" i="10"/>
  <c r="L1010" i="10" s="1"/>
  <c r="N1010" i="10" s="1"/>
  <c r="I1010" i="10"/>
  <c r="O1009" i="10"/>
  <c r="P1009" i="10" s="1"/>
  <c r="M1009" i="10"/>
  <c r="K1009" i="10"/>
  <c r="J1009" i="10"/>
  <c r="L1009" i="10" s="1"/>
  <c r="N1009" i="10" s="1"/>
  <c r="I1009" i="10"/>
  <c r="O1008" i="10"/>
  <c r="P1008" i="10" s="1"/>
  <c r="M1008" i="10"/>
  <c r="K1008" i="10"/>
  <c r="J1008" i="10"/>
  <c r="L1008" i="10" s="1"/>
  <c r="I1008" i="10"/>
  <c r="O1007" i="10"/>
  <c r="P1007" i="10" s="1"/>
  <c r="M1007" i="10"/>
  <c r="K1007" i="10"/>
  <c r="J1007" i="10"/>
  <c r="L1007" i="10" s="1"/>
  <c r="I1007" i="10"/>
  <c r="O1006" i="10"/>
  <c r="P1006" i="10" s="1"/>
  <c r="M1006" i="10"/>
  <c r="K1006" i="10"/>
  <c r="J1006" i="10"/>
  <c r="L1006" i="10" s="1"/>
  <c r="N1006" i="10" s="1"/>
  <c r="I1006" i="10"/>
  <c r="O1005" i="10"/>
  <c r="P1005" i="10" s="1"/>
  <c r="M1005" i="10"/>
  <c r="K1005" i="10"/>
  <c r="J1005" i="10"/>
  <c r="L1005" i="10" s="1"/>
  <c r="N1005" i="10" s="1"/>
  <c r="I1005" i="10"/>
  <c r="O1004" i="10"/>
  <c r="P1004" i="10" s="1"/>
  <c r="M1004" i="10"/>
  <c r="K1004" i="10"/>
  <c r="J1004" i="10"/>
  <c r="L1004" i="10" s="1"/>
  <c r="I1004" i="10"/>
  <c r="O1003" i="10"/>
  <c r="P1003" i="10" s="1"/>
  <c r="M1003" i="10"/>
  <c r="K1003" i="10"/>
  <c r="J1003" i="10"/>
  <c r="L1003" i="10" s="1"/>
  <c r="I1003" i="10"/>
  <c r="O1002" i="10"/>
  <c r="P1002" i="10" s="1"/>
  <c r="M1002" i="10"/>
  <c r="K1002" i="10"/>
  <c r="J1002" i="10"/>
  <c r="L1002" i="10" s="1"/>
  <c r="N1002" i="10" s="1"/>
  <c r="I1002" i="10"/>
  <c r="O1001" i="10"/>
  <c r="P1001" i="10" s="1"/>
  <c r="M1001" i="10"/>
  <c r="K1001" i="10"/>
  <c r="J1001" i="10"/>
  <c r="L1001" i="10" s="1"/>
  <c r="N1001" i="10" s="1"/>
  <c r="I1001" i="10"/>
  <c r="G107" i="11" s="1"/>
  <c r="O1000" i="10"/>
  <c r="P1000" i="10" s="1"/>
  <c r="M1000" i="10"/>
  <c r="K1000" i="10"/>
  <c r="J1000" i="10"/>
  <c r="L1000" i="10" s="1"/>
  <c r="I1000" i="10"/>
  <c r="O999" i="10"/>
  <c r="P999" i="10" s="1"/>
  <c r="M999" i="10"/>
  <c r="K999" i="10"/>
  <c r="J999" i="10"/>
  <c r="L999" i="10" s="1"/>
  <c r="I999" i="10"/>
  <c r="O998" i="10"/>
  <c r="P998" i="10" s="1"/>
  <c r="M998" i="10"/>
  <c r="K998" i="10"/>
  <c r="J998" i="10"/>
  <c r="L998" i="10" s="1"/>
  <c r="N998" i="10" s="1"/>
  <c r="I998" i="10"/>
  <c r="O997" i="10"/>
  <c r="P997" i="10" s="1"/>
  <c r="M997" i="10"/>
  <c r="K997" i="10"/>
  <c r="J997" i="10"/>
  <c r="L997" i="10" s="1"/>
  <c r="N997" i="10" s="1"/>
  <c r="I997" i="10"/>
  <c r="O996" i="10"/>
  <c r="P996" i="10" s="1"/>
  <c r="M996" i="10"/>
  <c r="K996" i="10"/>
  <c r="J996" i="10"/>
  <c r="L996" i="10" s="1"/>
  <c r="I996" i="10"/>
  <c r="O995" i="10"/>
  <c r="P995" i="10" s="1"/>
  <c r="M995" i="10"/>
  <c r="K995" i="10"/>
  <c r="J995" i="10"/>
  <c r="L995" i="10" s="1"/>
  <c r="I995" i="10"/>
  <c r="O994" i="10"/>
  <c r="P994" i="10" s="1"/>
  <c r="M994" i="10"/>
  <c r="K994" i="10"/>
  <c r="J994" i="10"/>
  <c r="L994" i="10" s="1"/>
  <c r="N994" i="10" s="1"/>
  <c r="I994" i="10"/>
  <c r="O993" i="10"/>
  <c r="P993" i="10" s="1"/>
  <c r="M993" i="10"/>
  <c r="K993" i="10"/>
  <c r="J993" i="10"/>
  <c r="L993" i="10" s="1"/>
  <c r="N993" i="10" s="1"/>
  <c r="I993" i="10"/>
  <c r="O992" i="10"/>
  <c r="P992" i="10" s="1"/>
  <c r="M992" i="10"/>
  <c r="K992" i="10"/>
  <c r="J992" i="10"/>
  <c r="L992" i="10" s="1"/>
  <c r="I992" i="10"/>
  <c r="O991" i="10"/>
  <c r="P991" i="10" s="1"/>
  <c r="M991" i="10"/>
  <c r="K991" i="10"/>
  <c r="J991" i="10"/>
  <c r="L991" i="10" s="1"/>
  <c r="I991" i="10"/>
  <c r="O990" i="10"/>
  <c r="P990" i="10" s="1"/>
  <c r="M990" i="10"/>
  <c r="K990" i="10"/>
  <c r="J990" i="10"/>
  <c r="L990" i="10" s="1"/>
  <c r="N990" i="10" s="1"/>
  <c r="I990" i="10"/>
  <c r="O989" i="10"/>
  <c r="P989" i="10" s="1"/>
  <c r="M989" i="10"/>
  <c r="K989" i="10"/>
  <c r="J989" i="10"/>
  <c r="L989" i="10" s="1"/>
  <c r="N989" i="10" s="1"/>
  <c r="I989" i="10"/>
  <c r="O988" i="10"/>
  <c r="P988" i="10" s="1"/>
  <c r="M988" i="10"/>
  <c r="K988" i="10"/>
  <c r="J988" i="10"/>
  <c r="L988" i="10" s="1"/>
  <c r="I988" i="10"/>
  <c r="O987" i="10"/>
  <c r="P987" i="10" s="1"/>
  <c r="M987" i="10"/>
  <c r="K987" i="10"/>
  <c r="J987" i="10"/>
  <c r="L987" i="10" s="1"/>
  <c r="I987" i="10"/>
  <c r="O986" i="10"/>
  <c r="P986" i="10" s="1"/>
  <c r="M986" i="10"/>
  <c r="K986" i="10"/>
  <c r="J986" i="10"/>
  <c r="L986" i="10" s="1"/>
  <c r="N986" i="10" s="1"/>
  <c r="I986" i="10"/>
  <c r="O985" i="10"/>
  <c r="P985" i="10" s="1"/>
  <c r="M985" i="10"/>
  <c r="K985" i="10"/>
  <c r="J985" i="10"/>
  <c r="L985" i="10" s="1"/>
  <c r="N985" i="10" s="1"/>
  <c r="I985" i="10"/>
  <c r="O984" i="10"/>
  <c r="P984" i="10" s="1"/>
  <c r="M984" i="10"/>
  <c r="K984" i="10"/>
  <c r="J984" i="10"/>
  <c r="L984" i="10" s="1"/>
  <c r="I984" i="10"/>
  <c r="O983" i="10"/>
  <c r="P983" i="10" s="1"/>
  <c r="M983" i="10"/>
  <c r="K983" i="10"/>
  <c r="J983" i="10"/>
  <c r="L983" i="10" s="1"/>
  <c r="I983" i="10"/>
  <c r="O982" i="10"/>
  <c r="P982" i="10" s="1"/>
  <c r="M982" i="10"/>
  <c r="K982" i="10"/>
  <c r="J982" i="10"/>
  <c r="L982" i="10" s="1"/>
  <c r="N982" i="10" s="1"/>
  <c r="I982" i="10"/>
  <c r="O981" i="10"/>
  <c r="P981" i="10" s="1"/>
  <c r="M981" i="10"/>
  <c r="K981" i="10"/>
  <c r="J981" i="10"/>
  <c r="L981" i="10" s="1"/>
  <c r="N981" i="10" s="1"/>
  <c r="I981" i="10"/>
  <c r="O980" i="10"/>
  <c r="P980" i="10" s="1"/>
  <c r="M980" i="10"/>
  <c r="K980" i="10"/>
  <c r="J980" i="10"/>
  <c r="L980" i="10" s="1"/>
  <c r="I980" i="10"/>
  <c r="O979" i="10"/>
  <c r="P979" i="10" s="1"/>
  <c r="M979" i="10"/>
  <c r="K979" i="10"/>
  <c r="J979" i="10"/>
  <c r="L979" i="10" s="1"/>
  <c r="I979" i="10"/>
  <c r="O978" i="10"/>
  <c r="P978" i="10" s="1"/>
  <c r="M978" i="10"/>
  <c r="K978" i="10"/>
  <c r="J978" i="10"/>
  <c r="L978" i="10" s="1"/>
  <c r="N978" i="10" s="1"/>
  <c r="I978" i="10"/>
  <c r="O977" i="10"/>
  <c r="P977" i="10" s="1"/>
  <c r="M977" i="10"/>
  <c r="K977" i="10"/>
  <c r="J977" i="10"/>
  <c r="L977" i="10" s="1"/>
  <c r="N977" i="10" s="1"/>
  <c r="I977" i="10"/>
  <c r="O976" i="10"/>
  <c r="P976" i="10" s="1"/>
  <c r="M976" i="10"/>
  <c r="K976" i="10"/>
  <c r="J976" i="10"/>
  <c r="L976" i="10" s="1"/>
  <c r="I976" i="10"/>
  <c r="O975" i="10"/>
  <c r="P975" i="10" s="1"/>
  <c r="M975" i="10"/>
  <c r="K975" i="10"/>
  <c r="J975" i="10"/>
  <c r="L975" i="10" s="1"/>
  <c r="I975" i="10"/>
  <c r="O974" i="10"/>
  <c r="P974" i="10" s="1"/>
  <c r="M974" i="10"/>
  <c r="K974" i="10"/>
  <c r="J974" i="10"/>
  <c r="L974" i="10" s="1"/>
  <c r="N974" i="10" s="1"/>
  <c r="I974" i="10"/>
  <c r="O973" i="10"/>
  <c r="P973" i="10" s="1"/>
  <c r="M973" i="10"/>
  <c r="K973" i="10"/>
  <c r="J973" i="10"/>
  <c r="L973" i="10" s="1"/>
  <c r="N973" i="10" s="1"/>
  <c r="I973" i="10"/>
  <c r="O972" i="10"/>
  <c r="P972" i="10" s="1"/>
  <c r="M972" i="10"/>
  <c r="K972" i="10"/>
  <c r="J972" i="10"/>
  <c r="L972" i="10" s="1"/>
  <c r="I972" i="10"/>
  <c r="O971" i="10"/>
  <c r="P971" i="10" s="1"/>
  <c r="M971" i="10"/>
  <c r="K971" i="10"/>
  <c r="J971" i="10"/>
  <c r="L971" i="10" s="1"/>
  <c r="I971" i="10"/>
  <c r="O970" i="10"/>
  <c r="P970" i="10" s="1"/>
  <c r="M970" i="10"/>
  <c r="K970" i="10"/>
  <c r="J970" i="10"/>
  <c r="L970" i="10" s="1"/>
  <c r="N970" i="10" s="1"/>
  <c r="I970" i="10"/>
  <c r="O969" i="10"/>
  <c r="P969" i="10" s="1"/>
  <c r="M969" i="10"/>
  <c r="K969" i="10"/>
  <c r="J969" i="10"/>
  <c r="L969" i="10" s="1"/>
  <c r="N969" i="10" s="1"/>
  <c r="I969" i="10"/>
  <c r="O968" i="10"/>
  <c r="P968" i="10" s="1"/>
  <c r="M968" i="10"/>
  <c r="K968" i="10"/>
  <c r="J968" i="10"/>
  <c r="L968" i="10" s="1"/>
  <c r="I968" i="10"/>
  <c r="P967" i="10"/>
  <c r="O967" i="10"/>
  <c r="M967" i="10"/>
  <c r="L967" i="10"/>
  <c r="K967" i="10"/>
  <c r="J967" i="10"/>
  <c r="I967" i="10"/>
  <c r="P966" i="10"/>
  <c r="O966" i="10"/>
  <c r="M966" i="10"/>
  <c r="L966" i="10"/>
  <c r="K966" i="10"/>
  <c r="J966" i="10"/>
  <c r="I966" i="10"/>
  <c r="P965" i="10"/>
  <c r="O965" i="10"/>
  <c r="M965" i="10"/>
  <c r="L965" i="10"/>
  <c r="K965" i="10"/>
  <c r="J965" i="10"/>
  <c r="I965" i="10"/>
  <c r="P964" i="10"/>
  <c r="O964" i="10"/>
  <c r="M964" i="10"/>
  <c r="L964" i="10"/>
  <c r="N964" i="10" s="1"/>
  <c r="K964" i="10"/>
  <c r="J964" i="10"/>
  <c r="I964" i="10"/>
  <c r="P963" i="10"/>
  <c r="O963" i="10"/>
  <c r="M963" i="10"/>
  <c r="L963" i="10"/>
  <c r="K963" i="10"/>
  <c r="J963" i="10"/>
  <c r="I963" i="10"/>
  <c r="P962" i="10"/>
  <c r="O962" i="10"/>
  <c r="M962" i="10"/>
  <c r="L962" i="10"/>
  <c r="K962" i="10"/>
  <c r="J962" i="10"/>
  <c r="I962" i="10"/>
  <c r="P961" i="10"/>
  <c r="O961" i="10"/>
  <c r="M961" i="10"/>
  <c r="L961" i="10"/>
  <c r="K961" i="10"/>
  <c r="J961" i="10"/>
  <c r="I961" i="10"/>
  <c r="P960" i="10"/>
  <c r="O960" i="10"/>
  <c r="M960" i="10"/>
  <c r="L960" i="10"/>
  <c r="N960" i="10" s="1"/>
  <c r="K960" i="10"/>
  <c r="J960" i="10"/>
  <c r="I960" i="10"/>
  <c r="P959" i="10"/>
  <c r="O959" i="10"/>
  <c r="M959" i="10"/>
  <c r="L959" i="10"/>
  <c r="K959" i="10"/>
  <c r="J959" i="10"/>
  <c r="I959" i="10"/>
  <c r="P958" i="10"/>
  <c r="O958" i="10"/>
  <c r="M958" i="10"/>
  <c r="L958" i="10"/>
  <c r="K958" i="10"/>
  <c r="J958" i="10"/>
  <c r="I958" i="10"/>
  <c r="P957" i="10"/>
  <c r="O957" i="10"/>
  <c r="M957" i="10"/>
  <c r="L957" i="10"/>
  <c r="K957" i="10"/>
  <c r="J957" i="10"/>
  <c r="I957" i="10"/>
  <c r="P956" i="10"/>
  <c r="O956" i="10"/>
  <c r="M956" i="10"/>
  <c r="L956" i="10"/>
  <c r="N956" i="10" s="1"/>
  <c r="K956" i="10"/>
  <c r="J956" i="10"/>
  <c r="I956" i="10"/>
  <c r="P955" i="10"/>
  <c r="O955" i="10"/>
  <c r="M955" i="10"/>
  <c r="L955" i="10"/>
  <c r="K955" i="10"/>
  <c r="J955" i="10"/>
  <c r="I955" i="10"/>
  <c r="P954" i="10"/>
  <c r="O954" i="10"/>
  <c r="M954" i="10"/>
  <c r="L954" i="10"/>
  <c r="K954" i="10"/>
  <c r="J954" i="10"/>
  <c r="I954" i="10"/>
  <c r="P953" i="10"/>
  <c r="O953" i="10"/>
  <c r="M953" i="10"/>
  <c r="L953" i="10"/>
  <c r="K953" i="10"/>
  <c r="J953" i="10"/>
  <c r="I953" i="10"/>
  <c r="P952" i="10"/>
  <c r="O952" i="10"/>
  <c r="M952" i="10"/>
  <c r="L952" i="10"/>
  <c r="N952" i="10" s="1"/>
  <c r="K952" i="10"/>
  <c r="J952" i="10"/>
  <c r="I952" i="10"/>
  <c r="P951" i="10"/>
  <c r="O951" i="10"/>
  <c r="M951" i="10"/>
  <c r="L951" i="10"/>
  <c r="K951" i="10"/>
  <c r="J951" i="10"/>
  <c r="I951" i="10"/>
  <c r="P950" i="10"/>
  <c r="O950" i="10"/>
  <c r="M950" i="10"/>
  <c r="L950" i="10"/>
  <c r="K950" i="10"/>
  <c r="J950" i="10"/>
  <c r="I950" i="10"/>
  <c r="P949" i="10"/>
  <c r="O949" i="10"/>
  <c r="M949" i="10"/>
  <c r="L949" i="10"/>
  <c r="K949" i="10"/>
  <c r="J949" i="10"/>
  <c r="I949" i="10"/>
  <c r="P948" i="10"/>
  <c r="O948" i="10"/>
  <c r="M948" i="10"/>
  <c r="L948" i="10"/>
  <c r="N948" i="10" s="1"/>
  <c r="K948" i="10"/>
  <c r="J948" i="10"/>
  <c r="I948" i="10"/>
  <c r="P947" i="10"/>
  <c r="O947" i="10"/>
  <c r="M947" i="10"/>
  <c r="L947" i="10"/>
  <c r="K947" i="10"/>
  <c r="J947" i="10"/>
  <c r="I947" i="10"/>
  <c r="P946" i="10"/>
  <c r="O946" i="10"/>
  <c r="M946" i="10"/>
  <c r="L946" i="10"/>
  <c r="K946" i="10"/>
  <c r="J946" i="10"/>
  <c r="I946" i="10"/>
  <c r="P945" i="10"/>
  <c r="O945" i="10"/>
  <c r="M945" i="10"/>
  <c r="L945" i="10"/>
  <c r="K945" i="10"/>
  <c r="J945" i="10"/>
  <c r="I945" i="10"/>
  <c r="P944" i="10"/>
  <c r="O944" i="10"/>
  <c r="M944" i="10"/>
  <c r="L944" i="10"/>
  <c r="N944" i="10" s="1"/>
  <c r="K944" i="10"/>
  <c r="J944" i="10"/>
  <c r="I944" i="10"/>
  <c r="P943" i="10"/>
  <c r="O943" i="10"/>
  <c r="M943" i="10"/>
  <c r="L943" i="10"/>
  <c r="K943" i="10"/>
  <c r="J943" i="10"/>
  <c r="I943" i="10"/>
  <c r="P942" i="10"/>
  <c r="O942" i="10"/>
  <c r="M942" i="10"/>
  <c r="L942" i="10"/>
  <c r="K942" i="10"/>
  <c r="J942" i="10"/>
  <c r="I942" i="10"/>
  <c r="P941" i="10"/>
  <c r="O941" i="10"/>
  <c r="M941" i="10"/>
  <c r="L941" i="10"/>
  <c r="K941" i="10"/>
  <c r="J941" i="10"/>
  <c r="I941" i="10"/>
  <c r="P940" i="10"/>
  <c r="O940" i="10"/>
  <c r="M940" i="10"/>
  <c r="L940" i="10"/>
  <c r="N940" i="10" s="1"/>
  <c r="K940" i="10"/>
  <c r="J940" i="10"/>
  <c r="I940" i="10"/>
  <c r="P939" i="10"/>
  <c r="O939" i="10"/>
  <c r="M939" i="10"/>
  <c r="L939" i="10"/>
  <c r="K939" i="10"/>
  <c r="J939" i="10"/>
  <c r="I939" i="10"/>
  <c r="P938" i="10"/>
  <c r="O938" i="10"/>
  <c r="M938" i="10"/>
  <c r="L938" i="10"/>
  <c r="K938" i="10"/>
  <c r="J938" i="10"/>
  <c r="I938" i="10"/>
  <c r="P937" i="10"/>
  <c r="O937" i="10"/>
  <c r="M937" i="10"/>
  <c r="L937" i="10"/>
  <c r="K937" i="10"/>
  <c r="J937" i="10"/>
  <c r="I937" i="10"/>
  <c r="P936" i="10"/>
  <c r="O936" i="10"/>
  <c r="M936" i="10"/>
  <c r="L936" i="10"/>
  <c r="N936" i="10" s="1"/>
  <c r="K936" i="10"/>
  <c r="J936" i="10"/>
  <c r="I936" i="10"/>
  <c r="P935" i="10"/>
  <c r="O935" i="10"/>
  <c r="M935" i="10"/>
  <c r="L935" i="10"/>
  <c r="K935" i="10"/>
  <c r="J935" i="10"/>
  <c r="I935" i="10"/>
  <c r="P934" i="10"/>
  <c r="O934" i="10"/>
  <c r="M934" i="10"/>
  <c r="L934" i="10"/>
  <c r="K934" i="10"/>
  <c r="J934" i="10"/>
  <c r="I934" i="10"/>
  <c r="P933" i="10"/>
  <c r="O933" i="10"/>
  <c r="M933" i="10"/>
  <c r="L933" i="10"/>
  <c r="K933" i="10"/>
  <c r="J933" i="10"/>
  <c r="I933" i="10"/>
  <c r="P932" i="10"/>
  <c r="O932" i="10"/>
  <c r="M932" i="10"/>
  <c r="L932" i="10"/>
  <c r="N932" i="10" s="1"/>
  <c r="K932" i="10"/>
  <c r="J932" i="10"/>
  <c r="I932" i="10"/>
  <c r="P931" i="10"/>
  <c r="O931" i="10"/>
  <c r="M931" i="10"/>
  <c r="L931" i="10"/>
  <c r="K931" i="10"/>
  <c r="J931" i="10"/>
  <c r="I931" i="10"/>
  <c r="P930" i="10"/>
  <c r="O930" i="10"/>
  <c r="M930" i="10"/>
  <c r="L930" i="10"/>
  <c r="K930" i="10"/>
  <c r="J930" i="10"/>
  <c r="I930" i="10"/>
  <c r="P929" i="10"/>
  <c r="O929" i="10"/>
  <c r="M929" i="10"/>
  <c r="L929" i="10"/>
  <c r="K929" i="10"/>
  <c r="J929" i="10"/>
  <c r="I929" i="10"/>
  <c r="P928" i="10"/>
  <c r="O928" i="10"/>
  <c r="M928" i="10"/>
  <c r="L928" i="10"/>
  <c r="N928" i="10" s="1"/>
  <c r="K928" i="10"/>
  <c r="J928" i="10"/>
  <c r="I928" i="10"/>
  <c r="P927" i="10"/>
  <c r="O927" i="10"/>
  <c r="M927" i="10"/>
  <c r="L927" i="10"/>
  <c r="K927" i="10"/>
  <c r="J927" i="10"/>
  <c r="I927" i="10"/>
  <c r="P926" i="10"/>
  <c r="O926" i="10"/>
  <c r="M926" i="10"/>
  <c r="L926" i="10"/>
  <c r="K926" i="10"/>
  <c r="J926" i="10"/>
  <c r="I926" i="10"/>
  <c r="P925" i="10"/>
  <c r="O925" i="10"/>
  <c r="M925" i="10"/>
  <c r="L925" i="10"/>
  <c r="K925" i="10"/>
  <c r="J925" i="10"/>
  <c r="I925" i="10"/>
  <c r="P924" i="10"/>
  <c r="O924" i="10"/>
  <c r="L924" i="10"/>
  <c r="K924" i="10"/>
  <c r="M924" i="10" s="1"/>
  <c r="J924" i="10"/>
  <c r="I924" i="10"/>
  <c r="P923" i="10"/>
  <c r="O923" i="10"/>
  <c r="L923" i="10"/>
  <c r="K923" i="10"/>
  <c r="M923" i="10" s="1"/>
  <c r="J923" i="10"/>
  <c r="I923" i="10"/>
  <c r="O922" i="10"/>
  <c r="P922" i="10" s="1"/>
  <c r="M922" i="10"/>
  <c r="L922" i="10"/>
  <c r="K922" i="10"/>
  <c r="J922" i="10"/>
  <c r="I922" i="10"/>
  <c r="P921" i="10"/>
  <c r="O921" i="10"/>
  <c r="M921" i="10"/>
  <c r="L921" i="10"/>
  <c r="K921" i="10"/>
  <c r="J921" i="10"/>
  <c r="I921" i="10"/>
  <c r="P920" i="10"/>
  <c r="O920" i="10"/>
  <c r="L920" i="10"/>
  <c r="N920" i="10" s="1"/>
  <c r="K920" i="10"/>
  <c r="M920" i="10" s="1"/>
  <c r="J920" i="10"/>
  <c r="I920" i="10"/>
  <c r="P919" i="10"/>
  <c r="O919" i="10"/>
  <c r="L919" i="10"/>
  <c r="K919" i="10"/>
  <c r="M919" i="10" s="1"/>
  <c r="J919" i="10"/>
  <c r="I919" i="10"/>
  <c r="O918" i="10"/>
  <c r="P918" i="10" s="1"/>
  <c r="M918" i="10"/>
  <c r="L918" i="10"/>
  <c r="K918" i="10"/>
  <c r="J918" i="10"/>
  <c r="I918" i="10"/>
  <c r="P917" i="10"/>
  <c r="O917" i="10"/>
  <c r="M917" i="10"/>
  <c r="L917" i="10"/>
  <c r="K917" i="10"/>
  <c r="J917" i="10"/>
  <c r="I917" i="10"/>
  <c r="P916" i="10"/>
  <c r="O916" i="10"/>
  <c r="L916" i="10"/>
  <c r="N916" i="10" s="1"/>
  <c r="K916" i="10"/>
  <c r="M916" i="10" s="1"/>
  <c r="J916" i="10"/>
  <c r="I916" i="10"/>
  <c r="P915" i="10"/>
  <c r="O915" i="10"/>
  <c r="L915" i="10"/>
  <c r="K915" i="10"/>
  <c r="M915" i="10" s="1"/>
  <c r="J915" i="10"/>
  <c r="I915" i="10"/>
  <c r="O914" i="10"/>
  <c r="P914" i="10" s="1"/>
  <c r="M914" i="10"/>
  <c r="L914" i="10"/>
  <c r="K914" i="10"/>
  <c r="J914" i="10"/>
  <c r="I914" i="10"/>
  <c r="O913" i="10"/>
  <c r="P913" i="10" s="1"/>
  <c r="M913" i="10"/>
  <c r="L913" i="10"/>
  <c r="K913" i="10"/>
  <c r="J913" i="10"/>
  <c r="I913" i="10"/>
  <c r="P912" i="10"/>
  <c r="O912" i="10"/>
  <c r="L912" i="10"/>
  <c r="N912" i="10" s="1"/>
  <c r="K912" i="10"/>
  <c r="M912" i="10" s="1"/>
  <c r="J912" i="10"/>
  <c r="I912" i="10"/>
  <c r="P911" i="10"/>
  <c r="O911" i="10"/>
  <c r="L911" i="10"/>
  <c r="K911" i="10"/>
  <c r="M911" i="10" s="1"/>
  <c r="J911" i="10"/>
  <c r="I911" i="10"/>
  <c r="O910" i="10"/>
  <c r="P910" i="10" s="1"/>
  <c r="M910" i="10"/>
  <c r="L910" i="10"/>
  <c r="K910" i="10"/>
  <c r="J910" i="10"/>
  <c r="I910" i="10"/>
  <c r="O909" i="10"/>
  <c r="P909" i="10" s="1"/>
  <c r="M909" i="10"/>
  <c r="L909" i="10"/>
  <c r="K909" i="10"/>
  <c r="J909" i="10"/>
  <c r="I909" i="10"/>
  <c r="P908" i="10"/>
  <c r="O908" i="10"/>
  <c r="L908" i="10"/>
  <c r="N908" i="10" s="1"/>
  <c r="K908" i="10"/>
  <c r="M908" i="10" s="1"/>
  <c r="J908" i="10"/>
  <c r="I908" i="10"/>
  <c r="P907" i="10"/>
  <c r="O907" i="10"/>
  <c r="L907" i="10"/>
  <c r="K907" i="10"/>
  <c r="M907" i="10" s="1"/>
  <c r="J907" i="10"/>
  <c r="I907" i="10"/>
  <c r="O906" i="10"/>
  <c r="P906" i="10" s="1"/>
  <c r="M906" i="10"/>
  <c r="L906" i="10"/>
  <c r="K906" i="10"/>
  <c r="J906" i="10"/>
  <c r="I906" i="10"/>
  <c r="O905" i="10"/>
  <c r="P905" i="10" s="1"/>
  <c r="M905" i="10"/>
  <c r="L905" i="10"/>
  <c r="K905" i="10"/>
  <c r="J905" i="10"/>
  <c r="I905" i="10"/>
  <c r="P904" i="10"/>
  <c r="O904" i="10"/>
  <c r="M904" i="10"/>
  <c r="L904" i="10"/>
  <c r="K904" i="10"/>
  <c r="J904" i="10"/>
  <c r="I904" i="10"/>
  <c r="P903" i="10"/>
  <c r="O903" i="10"/>
  <c r="M903" i="10"/>
  <c r="L903" i="10"/>
  <c r="K903" i="10"/>
  <c r="J903" i="10"/>
  <c r="I903" i="10"/>
  <c r="P902" i="10"/>
  <c r="O902" i="10"/>
  <c r="M902" i="10"/>
  <c r="L902" i="10"/>
  <c r="N902" i="10" s="1"/>
  <c r="K902" i="10"/>
  <c r="J902" i="10"/>
  <c r="I902" i="10"/>
  <c r="P901" i="10"/>
  <c r="O901" i="10"/>
  <c r="M901" i="10"/>
  <c r="L901" i="10"/>
  <c r="N901" i="10" s="1"/>
  <c r="K901" i="10"/>
  <c r="J901" i="10"/>
  <c r="I901" i="10"/>
  <c r="P900" i="10"/>
  <c r="O900" i="10"/>
  <c r="M900" i="10"/>
  <c r="L900" i="10"/>
  <c r="N900" i="10" s="1"/>
  <c r="K900" i="10"/>
  <c r="J900" i="10"/>
  <c r="I900" i="10"/>
  <c r="P899" i="10"/>
  <c r="O899" i="10"/>
  <c r="M899" i="10"/>
  <c r="L899" i="10"/>
  <c r="K899" i="10"/>
  <c r="J899" i="10"/>
  <c r="I899" i="10"/>
  <c r="P898" i="10"/>
  <c r="O898" i="10"/>
  <c r="M898" i="10"/>
  <c r="L898" i="10"/>
  <c r="N898" i="10" s="1"/>
  <c r="K898" i="10"/>
  <c r="J898" i="10"/>
  <c r="I898" i="10"/>
  <c r="O897" i="10"/>
  <c r="P897" i="10" s="1"/>
  <c r="M897" i="10"/>
  <c r="L897" i="10"/>
  <c r="K897" i="10"/>
  <c r="J897" i="10"/>
  <c r="I897" i="10"/>
  <c r="O896" i="10"/>
  <c r="P896" i="10" s="1"/>
  <c r="M896" i="10"/>
  <c r="L896" i="10"/>
  <c r="N896" i="10" s="1"/>
  <c r="K896" i="10"/>
  <c r="J896" i="10"/>
  <c r="I896" i="10"/>
  <c r="O895" i="10"/>
  <c r="P895" i="10" s="1"/>
  <c r="M895" i="10"/>
  <c r="L895" i="10"/>
  <c r="K895" i="10"/>
  <c r="J895" i="10"/>
  <c r="I895" i="10"/>
  <c r="O894" i="10"/>
  <c r="P894" i="10" s="1"/>
  <c r="M894" i="10"/>
  <c r="L894" i="10"/>
  <c r="N894" i="10" s="1"/>
  <c r="K894" i="10"/>
  <c r="J894" i="10"/>
  <c r="I894" i="10"/>
  <c r="O893" i="10"/>
  <c r="P893" i="10" s="1"/>
  <c r="M893" i="10"/>
  <c r="L893" i="10"/>
  <c r="K893" i="10"/>
  <c r="J893" i="10"/>
  <c r="I893" i="10"/>
  <c r="O892" i="10"/>
  <c r="P892" i="10" s="1"/>
  <c r="M892" i="10"/>
  <c r="L892" i="10"/>
  <c r="N892" i="10" s="1"/>
  <c r="K892" i="10"/>
  <c r="J892" i="10"/>
  <c r="I892" i="10"/>
  <c r="O891" i="10"/>
  <c r="P891" i="10" s="1"/>
  <c r="M891" i="10"/>
  <c r="L891" i="10"/>
  <c r="K891" i="10"/>
  <c r="J891" i="10"/>
  <c r="I891" i="10"/>
  <c r="O890" i="10"/>
  <c r="P890" i="10" s="1"/>
  <c r="M890" i="10"/>
  <c r="L890" i="10"/>
  <c r="N890" i="10" s="1"/>
  <c r="K890" i="10"/>
  <c r="J890" i="10"/>
  <c r="I890" i="10"/>
  <c r="O889" i="10"/>
  <c r="P889" i="10" s="1"/>
  <c r="M889" i="10"/>
  <c r="L889" i="10"/>
  <c r="K889" i="10"/>
  <c r="J889" i="10"/>
  <c r="I889" i="10"/>
  <c r="O888" i="10"/>
  <c r="P888" i="10" s="1"/>
  <c r="M888" i="10"/>
  <c r="L888" i="10"/>
  <c r="N888" i="10" s="1"/>
  <c r="K888" i="10"/>
  <c r="J888" i="10"/>
  <c r="I888" i="10"/>
  <c r="O887" i="10"/>
  <c r="P887" i="10" s="1"/>
  <c r="M887" i="10"/>
  <c r="K887" i="10"/>
  <c r="J887" i="10"/>
  <c r="L887" i="10" s="1"/>
  <c r="N887" i="10" s="1"/>
  <c r="I887" i="10"/>
  <c r="O886" i="10"/>
  <c r="P886" i="10" s="1"/>
  <c r="M886" i="10"/>
  <c r="K886" i="10"/>
  <c r="J886" i="10"/>
  <c r="L886" i="10" s="1"/>
  <c r="N886" i="10" s="1"/>
  <c r="I886" i="10"/>
  <c r="O885" i="10"/>
  <c r="P885" i="10" s="1"/>
  <c r="M885" i="10"/>
  <c r="K885" i="10"/>
  <c r="J885" i="10"/>
  <c r="L885" i="10" s="1"/>
  <c r="I885" i="10"/>
  <c r="O884" i="10"/>
  <c r="P884" i="10" s="1"/>
  <c r="M884" i="10"/>
  <c r="K884" i="10"/>
  <c r="J884" i="10"/>
  <c r="L884" i="10" s="1"/>
  <c r="I884" i="10"/>
  <c r="O883" i="10"/>
  <c r="P883" i="10" s="1"/>
  <c r="M883" i="10"/>
  <c r="K883" i="10"/>
  <c r="J883" i="10"/>
  <c r="L883" i="10" s="1"/>
  <c r="N883" i="10" s="1"/>
  <c r="I883" i="10"/>
  <c r="O882" i="10"/>
  <c r="P882" i="10" s="1"/>
  <c r="M882" i="10"/>
  <c r="L882" i="10"/>
  <c r="N882" i="10" s="1"/>
  <c r="K882" i="10"/>
  <c r="J882" i="10"/>
  <c r="I882" i="10"/>
  <c r="O881" i="10"/>
  <c r="P881" i="10" s="1"/>
  <c r="M881" i="10"/>
  <c r="L881" i="10"/>
  <c r="K881" i="10"/>
  <c r="J881" i="10"/>
  <c r="I881" i="10"/>
  <c r="O880" i="10"/>
  <c r="P880" i="10" s="1"/>
  <c r="M880" i="10"/>
  <c r="K880" i="10"/>
  <c r="J880" i="10"/>
  <c r="L880" i="10" s="1"/>
  <c r="N880" i="10" s="1"/>
  <c r="I880" i="10"/>
  <c r="O879" i="10"/>
  <c r="P879" i="10" s="1"/>
  <c r="M879" i="10"/>
  <c r="K879" i="10"/>
  <c r="J879" i="10"/>
  <c r="L879" i="10" s="1"/>
  <c r="I879" i="10"/>
  <c r="O878" i="10"/>
  <c r="P878" i="10" s="1"/>
  <c r="M878" i="10"/>
  <c r="K878" i="10"/>
  <c r="J878" i="10"/>
  <c r="L878" i="10" s="1"/>
  <c r="I878" i="10"/>
  <c r="O877" i="10"/>
  <c r="P877" i="10" s="1"/>
  <c r="M877" i="10"/>
  <c r="K877" i="10"/>
  <c r="J877" i="10"/>
  <c r="L877" i="10" s="1"/>
  <c r="N877" i="10" s="1"/>
  <c r="I877" i="10"/>
  <c r="O876" i="10"/>
  <c r="P876" i="10" s="1"/>
  <c r="M876" i="10"/>
  <c r="K876" i="10"/>
  <c r="J876" i="10"/>
  <c r="L876" i="10" s="1"/>
  <c r="N876" i="10" s="1"/>
  <c r="I876" i="10"/>
  <c r="O875" i="10"/>
  <c r="P875" i="10" s="1"/>
  <c r="M875" i="10"/>
  <c r="K875" i="10"/>
  <c r="J875" i="10"/>
  <c r="L875" i="10" s="1"/>
  <c r="I875" i="10"/>
  <c r="O874" i="10"/>
  <c r="P874" i="10" s="1"/>
  <c r="M874" i="10"/>
  <c r="K874" i="10"/>
  <c r="J874" i="10"/>
  <c r="L874" i="10" s="1"/>
  <c r="I874" i="10"/>
  <c r="O873" i="10"/>
  <c r="P873" i="10" s="1"/>
  <c r="M873" i="10"/>
  <c r="K873" i="10"/>
  <c r="J873" i="10"/>
  <c r="L873" i="10" s="1"/>
  <c r="N873" i="10" s="1"/>
  <c r="I873" i="10"/>
  <c r="O872" i="10"/>
  <c r="P872" i="10" s="1"/>
  <c r="M872" i="10"/>
  <c r="K872" i="10"/>
  <c r="J872" i="10"/>
  <c r="L872" i="10" s="1"/>
  <c r="N872" i="10" s="1"/>
  <c r="I872" i="10"/>
  <c r="O871" i="10"/>
  <c r="P871" i="10" s="1"/>
  <c r="M871" i="10"/>
  <c r="K871" i="10"/>
  <c r="J871" i="10"/>
  <c r="L871" i="10" s="1"/>
  <c r="I871" i="10"/>
  <c r="O870" i="10"/>
  <c r="P870" i="10" s="1"/>
  <c r="M870" i="10"/>
  <c r="K870" i="10"/>
  <c r="J870" i="10"/>
  <c r="L870" i="10" s="1"/>
  <c r="I870" i="10"/>
  <c r="O869" i="10"/>
  <c r="P869" i="10" s="1"/>
  <c r="M869" i="10"/>
  <c r="K869" i="10"/>
  <c r="J869" i="10"/>
  <c r="L869" i="10" s="1"/>
  <c r="N869" i="10" s="1"/>
  <c r="I869" i="10"/>
  <c r="O868" i="10"/>
  <c r="P868" i="10" s="1"/>
  <c r="M868" i="10"/>
  <c r="K868" i="10"/>
  <c r="J868" i="10"/>
  <c r="L868" i="10" s="1"/>
  <c r="N868" i="10" s="1"/>
  <c r="I868" i="10"/>
  <c r="O867" i="10"/>
  <c r="P867" i="10" s="1"/>
  <c r="M867" i="10"/>
  <c r="K867" i="10"/>
  <c r="J867" i="10"/>
  <c r="L867" i="10" s="1"/>
  <c r="I867" i="10"/>
  <c r="O866" i="10"/>
  <c r="P866" i="10" s="1"/>
  <c r="M866" i="10"/>
  <c r="K866" i="10"/>
  <c r="J866" i="10"/>
  <c r="L866" i="10" s="1"/>
  <c r="I866" i="10"/>
  <c r="O865" i="10"/>
  <c r="P865" i="10" s="1"/>
  <c r="M865" i="10"/>
  <c r="K865" i="10"/>
  <c r="J865" i="10"/>
  <c r="L865" i="10" s="1"/>
  <c r="N865" i="10" s="1"/>
  <c r="I865" i="10"/>
  <c r="O864" i="10"/>
  <c r="P864" i="10" s="1"/>
  <c r="M864" i="10"/>
  <c r="K864" i="10"/>
  <c r="J864" i="10"/>
  <c r="L864" i="10" s="1"/>
  <c r="N864" i="10" s="1"/>
  <c r="I864" i="10"/>
  <c r="O863" i="10"/>
  <c r="P863" i="10" s="1"/>
  <c r="M863" i="10"/>
  <c r="K863" i="10"/>
  <c r="J863" i="10"/>
  <c r="L863" i="10" s="1"/>
  <c r="I863" i="10"/>
  <c r="O862" i="10"/>
  <c r="P862" i="10" s="1"/>
  <c r="M862" i="10"/>
  <c r="K862" i="10"/>
  <c r="J862" i="10"/>
  <c r="L862" i="10" s="1"/>
  <c r="I862" i="10"/>
  <c r="O861" i="10"/>
  <c r="P861" i="10" s="1"/>
  <c r="M861" i="10"/>
  <c r="K861" i="10"/>
  <c r="J861" i="10"/>
  <c r="L861" i="10" s="1"/>
  <c r="N861" i="10" s="1"/>
  <c r="I861" i="10"/>
  <c r="O860" i="10"/>
  <c r="P860" i="10" s="1"/>
  <c r="M860" i="10"/>
  <c r="K860" i="10"/>
  <c r="J860" i="10"/>
  <c r="L860" i="10" s="1"/>
  <c r="N860" i="10" s="1"/>
  <c r="I860" i="10"/>
  <c r="O859" i="10"/>
  <c r="P859" i="10" s="1"/>
  <c r="M859" i="10"/>
  <c r="K859" i="10"/>
  <c r="J859" i="10"/>
  <c r="L859" i="10" s="1"/>
  <c r="I859" i="10"/>
  <c r="O858" i="10"/>
  <c r="P858" i="10" s="1"/>
  <c r="M858" i="10"/>
  <c r="K858" i="10"/>
  <c r="J858" i="10"/>
  <c r="L858" i="10" s="1"/>
  <c r="I858" i="10"/>
  <c r="O857" i="10"/>
  <c r="P857" i="10" s="1"/>
  <c r="M857" i="10"/>
  <c r="K857" i="10"/>
  <c r="J857" i="10"/>
  <c r="L857" i="10" s="1"/>
  <c r="N857" i="10" s="1"/>
  <c r="I857" i="10"/>
  <c r="O856" i="10"/>
  <c r="P856" i="10" s="1"/>
  <c r="M856" i="10"/>
  <c r="K856" i="10"/>
  <c r="J856" i="10"/>
  <c r="L856" i="10" s="1"/>
  <c r="N856" i="10" s="1"/>
  <c r="I856" i="10"/>
  <c r="O855" i="10"/>
  <c r="P855" i="10" s="1"/>
  <c r="M855" i="10"/>
  <c r="K855" i="10"/>
  <c r="J855" i="10"/>
  <c r="L855" i="10" s="1"/>
  <c r="I855" i="10"/>
  <c r="O854" i="10"/>
  <c r="P854" i="10" s="1"/>
  <c r="M854" i="10"/>
  <c r="K854" i="10"/>
  <c r="J854" i="10"/>
  <c r="L854" i="10" s="1"/>
  <c r="I854" i="10"/>
  <c r="O853" i="10"/>
  <c r="P853" i="10" s="1"/>
  <c r="M853" i="10"/>
  <c r="K853" i="10"/>
  <c r="J853" i="10"/>
  <c r="L853" i="10" s="1"/>
  <c r="N853" i="10" s="1"/>
  <c r="I853" i="10"/>
  <c r="O852" i="10"/>
  <c r="P852" i="10" s="1"/>
  <c r="M852" i="10"/>
  <c r="K852" i="10"/>
  <c r="J852" i="10"/>
  <c r="L852" i="10" s="1"/>
  <c r="N852" i="10" s="1"/>
  <c r="I852" i="10"/>
  <c r="O851" i="10"/>
  <c r="P851" i="10" s="1"/>
  <c r="M851" i="10"/>
  <c r="K851" i="10"/>
  <c r="J851" i="10"/>
  <c r="L851" i="10" s="1"/>
  <c r="I851" i="10"/>
  <c r="O850" i="10"/>
  <c r="P850" i="10" s="1"/>
  <c r="M850" i="10"/>
  <c r="K850" i="10"/>
  <c r="J850" i="10"/>
  <c r="L850" i="10" s="1"/>
  <c r="I850" i="10"/>
  <c r="O849" i="10"/>
  <c r="P849" i="10" s="1"/>
  <c r="M849" i="10"/>
  <c r="K849" i="10"/>
  <c r="J849" i="10"/>
  <c r="L849" i="10" s="1"/>
  <c r="N849" i="10" s="1"/>
  <c r="I849" i="10"/>
  <c r="O848" i="10"/>
  <c r="P848" i="10" s="1"/>
  <c r="M848" i="10"/>
  <c r="K848" i="10"/>
  <c r="J848" i="10"/>
  <c r="L848" i="10" s="1"/>
  <c r="N848" i="10" s="1"/>
  <c r="I848" i="10"/>
  <c r="O847" i="10"/>
  <c r="P847" i="10" s="1"/>
  <c r="M847" i="10"/>
  <c r="K847" i="10"/>
  <c r="J847" i="10"/>
  <c r="L847" i="10" s="1"/>
  <c r="I847" i="10"/>
  <c r="O846" i="10"/>
  <c r="P846" i="10" s="1"/>
  <c r="M846" i="10"/>
  <c r="K846" i="10"/>
  <c r="J846" i="10"/>
  <c r="L846" i="10" s="1"/>
  <c r="I846" i="10"/>
  <c r="G63" i="11" s="1"/>
  <c r="J63" i="11" s="1"/>
  <c r="O845" i="10"/>
  <c r="P845" i="10" s="1"/>
  <c r="M845" i="10"/>
  <c r="K845" i="10"/>
  <c r="J845" i="10"/>
  <c r="L845" i="10" s="1"/>
  <c r="N845" i="10" s="1"/>
  <c r="I845" i="10"/>
  <c r="O844" i="10"/>
  <c r="P844" i="10" s="1"/>
  <c r="M844" i="10"/>
  <c r="K844" i="10"/>
  <c r="J844" i="10"/>
  <c r="L844" i="10" s="1"/>
  <c r="N844" i="10" s="1"/>
  <c r="I844" i="10"/>
  <c r="O843" i="10"/>
  <c r="P843" i="10" s="1"/>
  <c r="M843" i="10"/>
  <c r="K843" i="10"/>
  <c r="J843" i="10"/>
  <c r="L843" i="10" s="1"/>
  <c r="I843" i="10"/>
  <c r="O842" i="10"/>
  <c r="P842" i="10" s="1"/>
  <c r="M842" i="10"/>
  <c r="K842" i="10"/>
  <c r="J842" i="10"/>
  <c r="L842" i="10" s="1"/>
  <c r="I842" i="10"/>
  <c r="O841" i="10"/>
  <c r="P841" i="10" s="1"/>
  <c r="M841" i="10"/>
  <c r="K841" i="10"/>
  <c r="J841" i="10"/>
  <c r="L841" i="10" s="1"/>
  <c r="N841" i="10" s="1"/>
  <c r="I841" i="10"/>
  <c r="O840" i="10"/>
  <c r="P840" i="10" s="1"/>
  <c r="M840" i="10"/>
  <c r="K840" i="10"/>
  <c r="J840" i="10"/>
  <c r="L840" i="10" s="1"/>
  <c r="N840" i="10" s="1"/>
  <c r="I840" i="10"/>
  <c r="O839" i="10"/>
  <c r="P839" i="10" s="1"/>
  <c r="M839" i="10"/>
  <c r="K839" i="10"/>
  <c r="J839" i="10"/>
  <c r="L839" i="10" s="1"/>
  <c r="I839" i="10"/>
  <c r="O838" i="10"/>
  <c r="P838" i="10" s="1"/>
  <c r="M838" i="10"/>
  <c r="K838" i="10"/>
  <c r="J838" i="10"/>
  <c r="L838" i="10" s="1"/>
  <c r="I838" i="10"/>
  <c r="O837" i="10"/>
  <c r="P837" i="10" s="1"/>
  <c r="M837" i="10"/>
  <c r="K837" i="10"/>
  <c r="J837" i="10"/>
  <c r="L837" i="10" s="1"/>
  <c r="N837" i="10" s="1"/>
  <c r="I837" i="10"/>
  <c r="O836" i="10"/>
  <c r="P836" i="10" s="1"/>
  <c r="M836" i="10"/>
  <c r="K836" i="10"/>
  <c r="J836" i="10"/>
  <c r="L836" i="10" s="1"/>
  <c r="N836" i="10" s="1"/>
  <c r="I836" i="10"/>
  <c r="O835" i="10"/>
  <c r="P835" i="10" s="1"/>
  <c r="M835" i="10"/>
  <c r="K835" i="10"/>
  <c r="J835" i="10"/>
  <c r="L835" i="10" s="1"/>
  <c r="I835" i="10"/>
  <c r="O834" i="10"/>
  <c r="P834" i="10" s="1"/>
  <c r="M834" i="10"/>
  <c r="K834" i="10"/>
  <c r="J834" i="10"/>
  <c r="L834" i="10" s="1"/>
  <c r="I834" i="10"/>
  <c r="O833" i="10"/>
  <c r="P833" i="10" s="1"/>
  <c r="M833" i="10"/>
  <c r="K833" i="10"/>
  <c r="J833" i="10"/>
  <c r="L833" i="10" s="1"/>
  <c r="N833" i="10" s="1"/>
  <c r="I833" i="10"/>
  <c r="O832" i="10"/>
  <c r="P832" i="10" s="1"/>
  <c r="M832" i="10"/>
  <c r="K832" i="10"/>
  <c r="J832" i="10"/>
  <c r="L832" i="10" s="1"/>
  <c r="N832" i="10" s="1"/>
  <c r="I832" i="10"/>
  <c r="O831" i="10"/>
  <c r="P831" i="10" s="1"/>
  <c r="M831" i="10"/>
  <c r="K831" i="10"/>
  <c r="J831" i="10"/>
  <c r="L831" i="10" s="1"/>
  <c r="I831" i="10"/>
  <c r="O830" i="10"/>
  <c r="P830" i="10" s="1"/>
  <c r="M830" i="10"/>
  <c r="K830" i="10"/>
  <c r="J830" i="10"/>
  <c r="L830" i="10" s="1"/>
  <c r="I830" i="10"/>
  <c r="O829" i="10"/>
  <c r="P829" i="10" s="1"/>
  <c r="M829" i="10"/>
  <c r="K829" i="10"/>
  <c r="J829" i="10"/>
  <c r="L829" i="10" s="1"/>
  <c r="N829" i="10" s="1"/>
  <c r="I829" i="10"/>
  <c r="O828" i="10"/>
  <c r="P828" i="10" s="1"/>
  <c r="M828" i="10"/>
  <c r="K828" i="10"/>
  <c r="J828" i="10"/>
  <c r="L828" i="10" s="1"/>
  <c r="N828" i="10" s="1"/>
  <c r="I828" i="10"/>
  <c r="O827" i="10"/>
  <c r="P827" i="10" s="1"/>
  <c r="M827" i="10"/>
  <c r="K827" i="10"/>
  <c r="J827" i="10"/>
  <c r="L827" i="10" s="1"/>
  <c r="I827" i="10"/>
  <c r="O826" i="10"/>
  <c r="P826" i="10" s="1"/>
  <c r="M826" i="10"/>
  <c r="K826" i="10"/>
  <c r="J826" i="10"/>
  <c r="L826" i="10" s="1"/>
  <c r="I826" i="10"/>
  <c r="O825" i="10"/>
  <c r="P825" i="10" s="1"/>
  <c r="M825" i="10"/>
  <c r="K825" i="10"/>
  <c r="J825" i="10"/>
  <c r="L825" i="10" s="1"/>
  <c r="N825" i="10" s="1"/>
  <c r="I825" i="10"/>
  <c r="O824" i="10"/>
  <c r="P824" i="10" s="1"/>
  <c r="M824" i="10"/>
  <c r="K824" i="10"/>
  <c r="J824" i="10"/>
  <c r="L824" i="10" s="1"/>
  <c r="N824" i="10" s="1"/>
  <c r="I824" i="10"/>
  <c r="O823" i="10"/>
  <c r="P823" i="10" s="1"/>
  <c r="M823" i="10"/>
  <c r="K823" i="10"/>
  <c r="J823" i="10"/>
  <c r="L823" i="10" s="1"/>
  <c r="I823" i="10"/>
  <c r="O822" i="10"/>
  <c r="P822" i="10" s="1"/>
  <c r="M822" i="10"/>
  <c r="K822" i="10"/>
  <c r="J822" i="10"/>
  <c r="L822" i="10" s="1"/>
  <c r="I822" i="10"/>
  <c r="O821" i="10"/>
  <c r="P821" i="10" s="1"/>
  <c r="M821" i="10"/>
  <c r="K821" i="10"/>
  <c r="J821" i="10"/>
  <c r="L821" i="10" s="1"/>
  <c r="N821" i="10" s="1"/>
  <c r="I821" i="10"/>
  <c r="G69" i="11" s="1"/>
  <c r="J69" i="11" s="1"/>
  <c r="O820" i="10"/>
  <c r="P820" i="10" s="1"/>
  <c r="M820" i="10"/>
  <c r="K820" i="10"/>
  <c r="J820" i="10"/>
  <c r="L820" i="10" s="1"/>
  <c r="N820" i="10" s="1"/>
  <c r="I820" i="10"/>
  <c r="O819" i="10"/>
  <c r="P819" i="10" s="1"/>
  <c r="M819" i="10"/>
  <c r="K819" i="10"/>
  <c r="J819" i="10"/>
  <c r="L819" i="10" s="1"/>
  <c r="I819" i="10"/>
  <c r="O818" i="10"/>
  <c r="P818" i="10" s="1"/>
  <c r="M818" i="10"/>
  <c r="K818" i="10"/>
  <c r="J818" i="10"/>
  <c r="L818" i="10" s="1"/>
  <c r="I818" i="10"/>
  <c r="O817" i="10"/>
  <c r="P817" i="10" s="1"/>
  <c r="M817" i="10"/>
  <c r="K817" i="10"/>
  <c r="J817" i="10"/>
  <c r="L817" i="10" s="1"/>
  <c r="N817" i="10" s="1"/>
  <c r="I817" i="10"/>
  <c r="O816" i="10"/>
  <c r="P816" i="10" s="1"/>
  <c r="M816" i="10"/>
  <c r="K816" i="10"/>
  <c r="J816" i="10"/>
  <c r="L816" i="10" s="1"/>
  <c r="N816" i="10" s="1"/>
  <c r="I816" i="10"/>
  <c r="O815" i="10"/>
  <c r="P815" i="10" s="1"/>
  <c r="M815" i="10"/>
  <c r="K815" i="10"/>
  <c r="J815" i="10"/>
  <c r="L815" i="10" s="1"/>
  <c r="I815" i="10"/>
  <c r="O814" i="10"/>
  <c r="P814" i="10" s="1"/>
  <c r="M814" i="10"/>
  <c r="K814" i="10"/>
  <c r="J814" i="10"/>
  <c r="L814" i="10" s="1"/>
  <c r="I814" i="10"/>
  <c r="G75" i="11" s="1"/>
  <c r="O813" i="10"/>
  <c r="P813" i="10" s="1"/>
  <c r="M813" i="10"/>
  <c r="K813" i="10"/>
  <c r="J813" i="10"/>
  <c r="L813" i="10" s="1"/>
  <c r="N813" i="10" s="1"/>
  <c r="I813" i="10"/>
  <c r="G86" i="11" s="1"/>
  <c r="J86" i="11" s="1"/>
  <c r="O812" i="10"/>
  <c r="P812" i="10" s="1"/>
  <c r="M812" i="10"/>
  <c r="K812" i="10"/>
  <c r="J812" i="10"/>
  <c r="L812" i="10" s="1"/>
  <c r="N812" i="10" s="1"/>
  <c r="I812" i="10"/>
  <c r="O811" i="10"/>
  <c r="P811" i="10" s="1"/>
  <c r="M811" i="10"/>
  <c r="K811" i="10"/>
  <c r="J811" i="10"/>
  <c r="L811" i="10" s="1"/>
  <c r="I811" i="10"/>
  <c r="O810" i="10"/>
  <c r="P810" i="10" s="1"/>
  <c r="M810" i="10"/>
  <c r="K810" i="10"/>
  <c r="J810" i="10"/>
  <c r="L810" i="10" s="1"/>
  <c r="I810" i="10"/>
  <c r="O809" i="10"/>
  <c r="P809" i="10" s="1"/>
  <c r="M809" i="10"/>
  <c r="K809" i="10"/>
  <c r="J809" i="10"/>
  <c r="L809" i="10" s="1"/>
  <c r="N809" i="10" s="1"/>
  <c r="I809" i="10"/>
  <c r="O808" i="10"/>
  <c r="P808" i="10" s="1"/>
  <c r="M808" i="10"/>
  <c r="K808" i="10"/>
  <c r="J808" i="10"/>
  <c r="L808" i="10" s="1"/>
  <c r="N808" i="10" s="1"/>
  <c r="I808" i="10"/>
  <c r="O807" i="10"/>
  <c r="P807" i="10" s="1"/>
  <c r="M807" i="10"/>
  <c r="K807" i="10"/>
  <c r="J807" i="10"/>
  <c r="L807" i="10" s="1"/>
  <c r="I807" i="10"/>
  <c r="O806" i="10"/>
  <c r="P806" i="10" s="1"/>
  <c r="M806" i="10"/>
  <c r="K806" i="10"/>
  <c r="J806" i="10"/>
  <c r="L806" i="10" s="1"/>
  <c r="I806" i="10"/>
  <c r="O805" i="10"/>
  <c r="P805" i="10" s="1"/>
  <c r="M805" i="10"/>
  <c r="K805" i="10"/>
  <c r="J805" i="10"/>
  <c r="L805" i="10" s="1"/>
  <c r="N805" i="10" s="1"/>
  <c r="I805" i="10"/>
  <c r="O804" i="10"/>
  <c r="P804" i="10" s="1"/>
  <c r="M804" i="10"/>
  <c r="K804" i="10"/>
  <c r="J804" i="10"/>
  <c r="L804" i="10" s="1"/>
  <c r="N804" i="10" s="1"/>
  <c r="I804" i="10"/>
  <c r="O803" i="10"/>
  <c r="P803" i="10" s="1"/>
  <c r="M803" i="10"/>
  <c r="K803" i="10"/>
  <c r="J803" i="10"/>
  <c r="L803" i="10" s="1"/>
  <c r="I803" i="10"/>
  <c r="O802" i="10"/>
  <c r="P802" i="10" s="1"/>
  <c r="M802" i="10"/>
  <c r="K802" i="10"/>
  <c r="J802" i="10"/>
  <c r="L802" i="10" s="1"/>
  <c r="I802" i="10"/>
  <c r="O801" i="10"/>
  <c r="P801" i="10" s="1"/>
  <c r="M801" i="10"/>
  <c r="K801" i="10"/>
  <c r="J801" i="10"/>
  <c r="L801" i="10" s="1"/>
  <c r="N801" i="10" s="1"/>
  <c r="I801" i="10"/>
  <c r="O800" i="10"/>
  <c r="P800" i="10" s="1"/>
  <c r="M800" i="10"/>
  <c r="K800" i="10"/>
  <c r="J800" i="10"/>
  <c r="L800" i="10" s="1"/>
  <c r="N800" i="10" s="1"/>
  <c r="I800" i="10"/>
  <c r="O799" i="10"/>
  <c r="P799" i="10" s="1"/>
  <c r="M799" i="10"/>
  <c r="K799" i="10"/>
  <c r="J799" i="10"/>
  <c r="L799" i="10" s="1"/>
  <c r="I799" i="10"/>
  <c r="O798" i="10"/>
  <c r="P798" i="10" s="1"/>
  <c r="M798" i="10"/>
  <c r="K798" i="10"/>
  <c r="J798" i="10"/>
  <c r="L798" i="10" s="1"/>
  <c r="I798" i="10"/>
  <c r="O797" i="10"/>
  <c r="P797" i="10" s="1"/>
  <c r="M797" i="10"/>
  <c r="K797" i="10"/>
  <c r="J797" i="10"/>
  <c r="L797" i="10" s="1"/>
  <c r="N797" i="10" s="1"/>
  <c r="I797" i="10"/>
  <c r="O796" i="10"/>
  <c r="P796" i="10" s="1"/>
  <c r="M796" i="10"/>
  <c r="K796" i="10"/>
  <c r="J796" i="10"/>
  <c r="L796" i="10" s="1"/>
  <c r="N796" i="10" s="1"/>
  <c r="I796" i="10"/>
  <c r="O795" i="10"/>
  <c r="P795" i="10" s="1"/>
  <c r="M795" i="10"/>
  <c r="K795" i="10"/>
  <c r="J795" i="10"/>
  <c r="L795" i="10" s="1"/>
  <c r="I795" i="10"/>
  <c r="O794" i="10"/>
  <c r="P794" i="10" s="1"/>
  <c r="M794" i="10"/>
  <c r="K794" i="10"/>
  <c r="J794" i="10"/>
  <c r="L794" i="10" s="1"/>
  <c r="I794" i="10"/>
  <c r="O793" i="10"/>
  <c r="P793" i="10" s="1"/>
  <c r="M793" i="10"/>
  <c r="K793" i="10"/>
  <c r="J793" i="10"/>
  <c r="L793" i="10" s="1"/>
  <c r="N793" i="10" s="1"/>
  <c r="I793" i="10"/>
  <c r="O792" i="10"/>
  <c r="P792" i="10" s="1"/>
  <c r="M792" i="10"/>
  <c r="K792" i="10"/>
  <c r="J792" i="10"/>
  <c r="L792" i="10" s="1"/>
  <c r="N792" i="10" s="1"/>
  <c r="I792" i="10"/>
  <c r="O791" i="10"/>
  <c r="P791" i="10" s="1"/>
  <c r="M791" i="10"/>
  <c r="K791" i="10"/>
  <c r="J791" i="10"/>
  <c r="L791" i="10" s="1"/>
  <c r="I791" i="10"/>
  <c r="O790" i="10"/>
  <c r="P790" i="10" s="1"/>
  <c r="M790" i="10"/>
  <c r="K790" i="10"/>
  <c r="J790" i="10"/>
  <c r="L790" i="10" s="1"/>
  <c r="I790" i="10"/>
  <c r="O789" i="10"/>
  <c r="P789" i="10" s="1"/>
  <c r="M789" i="10"/>
  <c r="K789" i="10"/>
  <c r="J789" i="10"/>
  <c r="L789" i="10" s="1"/>
  <c r="N789" i="10" s="1"/>
  <c r="I789" i="10"/>
  <c r="O788" i="10"/>
  <c r="P788" i="10" s="1"/>
  <c r="M788" i="10"/>
  <c r="K788" i="10"/>
  <c r="J788" i="10"/>
  <c r="L788" i="10" s="1"/>
  <c r="N788" i="10" s="1"/>
  <c r="I788" i="10"/>
  <c r="O787" i="10"/>
  <c r="P787" i="10" s="1"/>
  <c r="M787" i="10"/>
  <c r="K787" i="10"/>
  <c r="J787" i="10"/>
  <c r="L787" i="10" s="1"/>
  <c r="I787" i="10"/>
  <c r="O786" i="10"/>
  <c r="P786" i="10" s="1"/>
  <c r="M786" i="10"/>
  <c r="K786" i="10"/>
  <c r="J786" i="10"/>
  <c r="L786" i="10" s="1"/>
  <c r="I786" i="10"/>
  <c r="O785" i="10"/>
  <c r="P785" i="10" s="1"/>
  <c r="M785" i="10"/>
  <c r="K785" i="10"/>
  <c r="J785" i="10"/>
  <c r="L785" i="10" s="1"/>
  <c r="N785" i="10" s="1"/>
  <c r="I785" i="10"/>
  <c r="O784" i="10"/>
  <c r="P784" i="10" s="1"/>
  <c r="K784" i="10"/>
  <c r="M784" i="10" s="1"/>
  <c r="J784" i="10"/>
  <c r="L784" i="10" s="1"/>
  <c r="N784" i="10" s="1"/>
  <c r="I784" i="10"/>
  <c r="O783" i="10"/>
  <c r="P783" i="10" s="1"/>
  <c r="K783" i="10"/>
  <c r="M783" i="10" s="1"/>
  <c r="J783" i="10"/>
  <c r="L783" i="10" s="1"/>
  <c r="I783" i="10"/>
  <c r="O782" i="10"/>
  <c r="P782" i="10" s="1"/>
  <c r="M782" i="10"/>
  <c r="K782" i="10"/>
  <c r="J782" i="10"/>
  <c r="L782" i="10" s="1"/>
  <c r="I782" i="10"/>
  <c r="O781" i="10"/>
  <c r="P781" i="10" s="1"/>
  <c r="K781" i="10"/>
  <c r="M781" i="10" s="1"/>
  <c r="J781" i="10"/>
  <c r="L781" i="10" s="1"/>
  <c r="I781" i="10"/>
  <c r="O780" i="10"/>
  <c r="P780" i="10" s="1"/>
  <c r="K780" i="10"/>
  <c r="M780" i="10" s="1"/>
  <c r="J780" i="10"/>
  <c r="L780" i="10" s="1"/>
  <c r="N780" i="10" s="1"/>
  <c r="I780" i="10"/>
  <c r="O779" i="10"/>
  <c r="P779" i="10" s="1"/>
  <c r="K779" i="10"/>
  <c r="M779" i="10" s="1"/>
  <c r="J779" i="10"/>
  <c r="L779" i="10" s="1"/>
  <c r="I779" i="10"/>
  <c r="O778" i="10"/>
  <c r="P778" i="10" s="1"/>
  <c r="M778" i="10"/>
  <c r="K778" i="10"/>
  <c r="J778" i="10"/>
  <c r="L778" i="10" s="1"/>
  <c r="I778" i="10"/>
  <c r="O777" i="10"/>
  <c r="P777" i="10" s="1"/>
  <c r="K777" i="10"/>
  <c r="M777" i="10" s="1"/>
  <c r="J777" i="10"/>
  <c r="L777" i="10" s="1"/>
  <c r="I777" i="10"/>
  <c r="O776" i="10"/>
  <c r="P776" i="10" s="1"/>
  <c r="K776" i="10"/>
  <c r="M776" i="10" s="1"/>
  <c r="J776" i="10"/>
  <c r="L776" i="10" s="1"/>
  <c r="I776" i="10"/>
  <c r="O775" i="10"/>
  <c r="P775" i="10" s="1"/>
  <c r="M775" i="10"/>
  <c r="N775" i="10" s="1"/>
  <c r="K775" i="10"/>
  <c r="J775" i="10"/>
  <c r="L775" i="10" s="1"/>
  <c r="I775" i="10"/>
  <c r="O774" i="10"/>
  <c r="P774" i="10" s="1"/>
  <c r="K774" i="10"/>
  <c r="M774" i="10" s="1"/>
  <c r="J774" i="10"/>
  <c r="L774" i="10" s="1"/>
  <c r="N774" i="10" s="1"/>
  <c r="I774" i="10"/>
  <c r="O773" i="10"/>
  <c r="P773" i="10" s="1"/>
  <c r="M773" i="10"/>
  <c r="N773" i="10" s="1"/>
  <c r="K773" i="10"/>
  <c r="J773" i="10"/>
  <c r="L773" i="10" s="1"/>
  <c r="I773" i="10"/>
  <c r="O772" i="10"/>
  <c r="P772" i="10" s="1"/>
  <c r="K772" i="10"/>
  <c r="M772" i="10" s="1"/>
  <c r="J772" i="10"/>
  <c r="L772" i="10" s="1"/>
  <c r="N772" i="10" s="1"/>
  <c r="I772" i="10"/>
  <c r="O771" i="10"/>
  <c r="P771" i="10" s="1"/>
  <c r="M771" i="10"/>
  <c r="N771" i="10" s="1"/>
  <c r="K771" i="10"/>
  <c r="J771" i="10"/>
  <c r="L771" i="10" s="1"/>
  <c r="I771" i="10"/>
  <c r="O770" i="10"/>
  <c r="P770" i="10" s="1"/>
  <c r="K770" i="10"/>
  <c r="M770" i="10" s="1"/>
  <c r="J770" i="10"/>
  <c r="L770" i="10" s="1"/>
  <c r="N770" i="10" s="1"/>
  <c r="I770" i="10"/>
  <c r="O769" i="10"/>
  <c r="P769" i="10" s="1"/>
  <c r="M769" i="10"/>
  <c r="N769" i="10" s="1"/>
  <c r="K769" i="10"/>
  <c r="J769" i="10"/>
  <c r="L769" i="10" s="1"/>
  <c r="I769" i="10"/>
  <c r="O768" i="10"/>
  <c r="P768" i="10" s="1"/>
  <c r="K768" i="10"/>
  <c r="M768" i="10" s="1"/>
  <c r="J768" i="10"/>
  <c r="L768" i="10" s="1"/>
  <c r="I768" i="10"/>
  <c r="O767" i="10"/>
  <c r="P767" i="10" s="1"/>
  <c r="M767" i="10"/>
  <c r="N767" i="10" s="1"/>
  <c r="K767" i="10"/>
  <c r="J767" i="10"/>
  <c r="L767" i="10" s="1"/>
  <c r="I767" i="10"/>
  <c r="O766" i="10"/>
  <c r="P766" i="10" s="1"/>
  <c r="K766" i="10"/>
  <c r="M766" i="10" s="1"/>
  <c r="J766" i="10"/>
  <c r="L766" i="10" s="1"/>
  <c r="N766" i="10" s="1"/>
  <c r="I766" i="10"/>
  <c r="O765" i="10"/>
  <c r="P765" i="10" s="1"/>
  <c r="M765" i="10"/>
  <c r="N765" i="10" s="1"/>
  <c r="K765" i="10"/>
  <c r="J765" i="10"/>
  <c r="L765" i="10" s="1"/>
  <c r="I765" i="10"/>
  <c r="O764" i="10"/>
  <c r="P764" i="10" s="1"/>
  <c r="K764" i="10"/>
  <c r="M764" i="10" s="1"/>
  <c r="J764" i="10"/>
  <c r="L764" i="10" s="1"/>
  <c r="N764" i="10" s="1"/>
  <c r="I764" i="10"/>
  <c r="O763" i="10"/>
  <c r="P763" i="10" s="1"/>
  <c r="M763" i="10"/>
  <c r="N763" i="10" s="1"/>
  <c r="K763" i="10"/>
  <c r="J763" i="10"/>
  <c r="L763" i="10" s="1"/>
  <c r="I763" i="10"/>
  <c r="O762" i="10"/>
  <c r="P762" i="10" s="1"/>
  <c r="K762" i="10"/>
  <c r="M762" i="10" s="1"/>
  <c r="J762" i="10"/>
  <c r="L762" i="10" s="1"/>
  <c r="N762" i="10" s="1"/>
  <c r="I762" i="10"/>
  <c r="O761" i="10"/>
  <c r="P761" i="10" s="1"/>
  <c r="M761" i="10"/>
  <c r="N761" i="10" s="1"/>
  <c r="K761" i="10"/>
  <c r="J761" i="10"/>
  <c r="L761" i="10" s="1"/>
  <c r="I761" i="10"/>
  <c r="G57" i="11" s="1"/>
  <c r="J57" i="11" s="1"/>
  <c r="O760" i="10"/>
  <c r="P760" i="10" s="1"/>
  <c r="K760" i="10"/>
  <c r="M760" i="10" s="1"/>
  <c r="J760" i="10"/>
  <c r="L760" i="10" s="1"/>
  <c r="I760" i="10"/>
  <c r="O759" i="10"/>
  <c r="P759" i="10" s="1"/>
  <c r="M759" i="10"/>
  <c r="N759" i="10" s="1"/>
  <c r="K759" i="10"/>
  <c r="J759" i="10"/>
  <c r="L759" i="10" s="1"/>
  <c r="I759" i="10"/>
  <c r="O758" i="10"/>
  <c r="P758" i="10" s="1"/>
  <c r="K758" i="10"/>
  <c r="M758" i="10" s="1"/>
  <c r="J758" i="10"/>
  <c r="L758" i="10" s="1"/>
  <c r="N758" i="10" s="1"/>
  <c r="I758" i="10"/>
  <c r="O757" i="10"/>
  <c r="P757" i="10" s="1"/>
  <c r="M757" i="10"/>
  <c r="N757" i="10" s="1"/>
  <c r="K757" i="10"/>
  <c r="J757" i="10"/>
  <c r="L757" i="10" s="1"/>
  <c r="I757" i="10"/>
  <c r="O756" i="10"/>
  <c r="P756" i="10" s="1"/>
  <c r="K756" i="10"/>
  <c r="M756" i="10" s="1"/>
  <c r="J756" i="10"/>
  <c r="L756" i="10" s="1"/>
  <c r="N756" i="10" s="1"/>
  <c r="I756" i="10"/>
  <c r="O755" i="10"/>
  <c r="P755" i="10" s="1"/>
  <c r="M755" i="10"/>
  <c r="N755" i="10" s="1"/>
  <c r="K755" i="10"/>
  <c r="J755" i="10"/>
  <c r="L755" i="10" s="1"/>
  <c r="I755" i="10"/>
  <c r="O754" i="10"/>
  <c r="P754" i="10" s="1"/>
  <c r="K754" i="10"/>
  <c r="M754" i="10" s="1"/>
  <c r="J754" i="10"/>
  <c r="L754" i="10" s="1"/>
  <c r="N754" i="10" s="1"/>
  <c r="I754" i="10"/>
  <c r="O753" i="10"/>
  <c r="P753" i="10" s="1"/>
  <c r="M753" i="10"/>
  <c r="N753" i="10" s="1"/>
  <c r="K753" i="10"/>
  <c r="J753" i="10"/>
  <c r="L753" i="10" s="1"/>
  <c r="I753" i="10"/>
  <c r="O752" i="10"/>
  <c r="P752" i="10" s="1"/>
  <c r="K752" i="10"/>
  <c r="M752" i="10" s="1"/>
  <c r="J752" i="10"/>
  <c r="L752" i="10" s="1"/>
  <c r="I752" i="10"/>
  <c r="O751" i="10"/>
  <c r="P751" i="10" s="1"/>
  <c r="M751" i="10"/>
  <c r="N751" i="10" s="1"/>
  <c r="K751" i="10"/>
  <c r="J751" i="10"/>
  <c r="L751" i="10" s="1"/>
  <c r="I751" i="10"/>
  <c r="O750" i="10"/>
  <c r="P750" i="10" s="1"/>
  <c r="K750" i="10"/>
  <c r="M750" i="10" s="1"/>
  <c r="J750" i="10"/>
  <c r="L750" i="10" s="1"/>
  <c r="N750" i="10" s="1"/>
  <c r="I750" i="10"/>
  <c r="O749" i="10"/>
  <c r="P749" i="10" s="1"/>
  <c r="M749" i="10"/>
  <c r="N749" i="10" s="1"/>
  <c r="K749" i="10"/>
  <c r="J749" i="10"/>
  <c r="L749" i="10" s="1"/>
  <c r="I749" i="10"/>
  <c r="O748" i="10"/>
  <c r="P748" i="10" s="1"/>
  <c r="K748" i="10"/>
  <c r="M748" i="10" s="1"/>
  <c r="J748" i="10"/>
  <c r="L748" i="10" s="1"/>
  <c r="N748" i="10" s="1"/>
  <c r="I748" i="10"/>
  <c r="O747" i="10"/>
  <c r="P747" i="10" s="1"/>
  <c r="M747" i="10"/>
  <c r="N747" i="10" s="1"/>
  <c r="K747" i="10"/>
  <c r="J747" i="10"/>
  <c r="L747" i="10" s="1"/>
  <c r="I747" i="10"/>
  <c r="O746" i="10"/>
  <c r="P746" i="10" s="1"/>
  <c r="K746" i="10"/>
  <c r="M746" i="10" s="1"/>
  <c r="J746" i="10"/>
  <c r="L746" i="10" s="1"/>
  <c r="N746" i="10" s="1"/>
  <c r="I746" i="10"/>
  <c r="O745" i="10"/>
  <c r="P745" i="10" s="1"/>
  <c r="M745" i="10"/>
  <c r="N745" i="10" s="1"/>
  <c r="K745" i="10"/>
  <c r="J745" i="10"/>
  <c r="L745" i="10" s="1"/>
  <c r="I745" i="10"/>
  <c r="O744" i="10"/>
  <c r="P744" i="10" s="1"/>
  <c r="K744" i="10"/>
  <c r="M744" i="10" s="1"/>
  <c r="J744" i="10"/>
  <c r="L744" i="10" s="1"/>
  <c r="I744" i="10"/>
  <c r="G36" i="11" s="1"/>
  <c r="O743" i="10"/>
  <c r="P743" i="10" s="1"/>
  <c r="M743" i="10"/>
  <c r="N743" i="10" s="1"/>
  <c r="K743" i="10"/>
  <c r="J743" i="10"/>
  <c r="L743" i="10" s="1"/>
  <c r="I743" i="10"/>
  <c r="O742" i="10"/>
  <c r="P742" i="10" s="1"/>
  <c r="K742" i="10"/>
  <c r="M742" i="10" s="1"/>
  <c r="J742" i="10"/>
  <c r="L742" i="10" s="1"/>
  <c r="N742" i="10" s="1"/>
  <c r="I742" i="10"/>
  <c r="O741" i="10"/>
  <c r="P741" i="10" s="1"/>
  <c r="M741" i="10"/>
  <c r="N741" i="10" s="1"/>
  <c r="K741" i="10"/>
  <c r="J741" i="10"/>
  <c r="L741" i="10" s="1"/>
  <c r="I741" i="10"/>
  <c r="O740" i="10"/>
  <c r="P740" i="10" s="1"/>
  <c r="K740" i="10"/>
  <c r="M740" i="10" s="1"/>
  <c r="J740" i="10"/>
  <c r="L740" i="10" s="1"/>
  <c r="N740" i="10" s="1"/>
  <c r="I740" i="10"/>
  <c r="O739" i="10"/>
  <c r="P739" i="10" s="1"/>
  <c r="M739" i="10"/>
  <c r="K739" i="10"/>
  <c r="J739" i="10"/>
  <c r="L739" i="10" s="1"/>
  <c r="N739" i="10" s="1"/>
  <c r="I739" i="10"/>
  <c r="P738" i="10"/>
  <c r="O738" i="10"/>
  <c r="M738" i="10"/>
  <c r="K738" i="10"/>
  <c r="J738" i="10"/>
  <c r="L738" i="10" s="1"/>
  <c r="I738" i="10"/>
  <c r="P737" i="10"/>
  <c r="O737" i="10"/>
  <c r="M737" i="10"/>
  <c r="K737" i="10"/>
  <c r="J737" i="10"/>
  <c r="L737" i="10" s="1"/>
  <c r="N737" i="10" s="1"/>
  <c r="I737" i="10"/>
  <c r="P736" i="10"/>
  <c r="O736" i="10"/>
  <c r="M736" i="10"/>
  <c r="K736" i="10"/>
  <c r="J736" i="10"/>
  <c r="L736" i="10" s="1"/>
  <c r="I736" i="10"/>
  <c r="P735" i="10"/>
  <c r="O735" i="10"/>
  <c r="M735" i="10"/>
  <c r="K735" i="10"/>
  <c r="J735" i="10"/>
  <c r="L735" i="10" s="1"/>
  <c r="N735" i="10" s="1"/>
  <c r="I735" i="10"/>
  <c r="P734" i="10"/>
  <c r="O734" i="10"/>
  <c r="M734" i="10"/>
  <c r="K734" i="10"/>
  <c r="J734" i="10"/>
  <c r="L734" i="10" s="1"/>
  <c r="I734" i="10"/>
  <c r="P733" i="10"/>
  <c r="O733" i="10"/>
  <c r="M733" i="10"/>
  <c r="K733" i="10"/>
  <c r="J733" i="10"/>
  <c r="L733" i="10" s="1"/>
  <c r="N733" i="10" s="1"/>
  <c r="I733" i="10"/>
  <c r="P732" i="10"/>
  <c r="O732" i="10"/>
  <c r="M732" i="10"/>
  <c r="K732" i="10"/>
  <c r="J732" i="10"/>
  <c r="L732" i="10" s="1"/>
  <c r="I732" i="10"/>
  <c r="P731" i="10"/>
  <c r="O731" i="10"/>
  <c r="M731" i="10"/>
  <c r="K731" i="10"/>
  <c r="J731" i="10"/>
  <c r="L731" i="10" s="1"/>
  <c r="N731" i="10" s="1"/>
  <c r="I731" i="10"/>
  <c r="P730" i="10"/>
  <c r="O730" i="10"/>
  <c r="M730" i="10"/>
  <c r="K730" i="10"/>
  <c r="J730" i="10"/>
  <c r="L730" i="10" s="1"/>
  <c r="I730" i="10"/>
  <c r="P729" i="10"/>
  <c r="O729" i="10"/>
  <c r="M729" i="10"/>
  <c r="K729" i="10"/>
  <c r="J729" i="10"/>
  <c r="L729" i="10" s="1"/>
  <c r="N729" i="10" s="1"/>
  <c r="I729" i="10"/>
  <c r="P728" i="10"/>
  <c r="O728" i="10"/>
  <c r="M728" i="10"/>
  <c r="K728" i="10"/>
  <c r="J728" i="10"/>
  <c r="L728" i="10" s="1"/>
  <c r="I728" i="10"/>
  <c r="P727" i="10"/>
  <c r="O727" i="10"/>
  <c r="M727" i="10"/>
  <c r="K727" i="10"/>
  <c r="J727" i="10"/>
  <c r="L727" i="10" s="1"/>
  <c r="N727" i="10" s="1"/>
  <c r="I727" i="10"/>
  <c r="P726" i="10"/>
  <c r="O726" i="10"/>
  <c r="M726" i="10"/>
  <c r="K726" i="10"/>
  <c r="J726" i="10"/>
  <c r="L726" i="10" s="1"/>
  <c r="I726" i="10"/>
  <c r="P725" i="10"/>
  <c r="O725" i="10"/>
  <c r="M725" i="10"/>
  <c r="K725" i="10"/>
  <c r="J725" i="10"/>
  <c r="L725" i="10" s="1"/>
  <c r="N725" i="10" s="1"/>
  <c r="I725" i="10"/>
  <c r="P724" i="10"/>
  <c r="O724" i="10"/>
  <c r="M724" i="10"/>
  <c r="K724" i="10"/>
  <c r="J724" i="10"/>
  <c r="L724" i="10" s="1"/>
  <c r="I724" i="10"/>
  <c r="P723" i="10"/>
  <c r="O723" i="10"/>
  <c r="M723" i="10"/>
  <c r="K723" i="10"/>
  <c r="J723" i="10"/>
  <c r="L723" i="10" s="1"/>
  <c r="N723" i="10" s="1"/>
  <c r="I723" i="10"/>
  <c r="P722" i="10"/>
  <c r="O722" i="10"/>
  <c r="M722" i="10"/>
  <c r="K722" i="10"/>
  <c r="J722" i="10"/>
  <c r="L722" i="10" s="1"/>
  <c r="I722" i="10"/>
  <c r="P721" i="10"/>
  <c r="O721" i="10"/>
  <c r="M721" i="10"/>
  <c r="K721" i="10"/>
  <c r="J721" i="10"/>
  <c r="L721" i="10" s="1"/>
  <c r="N721" i="10" s="1"/>
  <c r="I721" i="10"/>
  <c r="P720" i="10"/>
  <c r="O720" i="10"/>
  <c r="M720" i="10"/>
  <c r="K720" i="10"/>
  <c r="J720" i="10"/>
  <c r="L720" i="10" s="1"/>
  <c r="I720" i="10"/>
  <c r="P719" i="10"/>
  <c r="O719" i="10"/>
  <c r="M719" i="10"/>
  <c r="K719" i="10"/>
  <c r="J719" i="10"/>
  <c r="L719" i="10" s="1"/>
  <c r="N719" i="10" s="1"/>
  <c r="I719" i="10"/>
  <c r="P718" i="10"/>
  <c r="O718" i="10"/>
  <c r="M718" i="10"/>
  <c r="K718" i="10"/>
  <c r="J718" i="10"/>
  <c r="L718" i="10" s="1"/>
  <c r="I718" i="10"/>
  <c r="P717" i="10"/>
  <c r="O717" i="10"/>
  <c r="M717" i="10"/>
  <c r="K717" i="10"/>
  <c r="J717" i="10"/>
  <c r="L717" i="10" s="1"/>
  <c r="N717" i="10" s="1"/>
  <c r="I717" i="10"/>
  <c r="P716" i="10"/>
  <c r="O716" i="10"/>
  <c r="M716" i="10"/>
  <c r="K716" i="10"/>
  <c r="J716" i="10"/>
  <c r="L716" i="10" s="1"/>
  <c r="I716" i="10"/>
  <c r="P715" i="10"/>
  <c r="O715" i="10"/>
  <c r="M715" i="10"/>
  <c r="K715" i="10"/>
  <c r="J715" i="10"/>
  <c r="L715" i="10" s="1"/>
  <c r="N715" i="10" s="1"/>
  <c r="I715" i="10"/>
  <c r="P714" i="10"/>
  <c r="O714" i="10"/>
  <c r="M714" i="10"/>
  <c r="K714" i="10"/>
  <c r="J714" i="10"/>
  <c r="L714" i="10" s="1"/>
  <c r="I714" i="10"/>
  <c r="P713" i="10"/>
  <c r="O713" i="10"/>
  <c r="M713" i="10"/>
  <c r="K713" i="10"/>
  <c r="J713" i="10"/>
  <c r="L713" i="10" s="1"/>
  <c r="N713" i="10" s="1"/>
  <c r="I713" i="10"/>
  <c r="P712" i="10"/>
  <c r="O712" i="10"/>
  <c r="M712" i="10"/>
  <c r="K712" i="10"/>
  <c r="J712" i="10"/>
  <c r="L712" i="10" s="1"/>
  <c r="I712" i="10"/>
  <c r="P711" i="10"/>
  <c r="O711" i="10"/>
  <c r="M711" i="10"/>
  <c r="K711" i="10"/>
  <c r="J711" i="10"/>
  <c r="L711" i="10" s="1"/>
  <c r="N711" i="10" s="1"/>
  <c r="I711" i="10"/>
  <c r="P710" i="10"/>
  <c r="O710" i="10"/>
  <c r="M710" i="10"/>
  <c r="K710" i="10"/>
  <c r="J710" i="10"/>
  <c r="L710" i="10" s="1"/>
  <c r="I710" i="10"/>
  <c r="P709" i="10"/>
  <c r="O709" i="10"/>
  <c r="M709" i="10"/>
  <c r="K709" i="10"/>
  <c r="J709" i="10"/>
  <c r="L709" i="10" s="1"/>
  <c r="N709" i="10" s="1"/>
  <c r="I709" i="10"/>
  <c r="P708" i="10"/>
  <c r="O708" i="10"/>
  <c r="M708" i="10"/>
  <c r="K708" i="10"/>
  <c r="J708" i="10"/>
  <c r="L708" i="10" s="1"/>
  <c r="I708" i="10"/>
  <c r="P707" i="10"/>
  <c r="O707" i="10"/>
  <c r="M707" i="10"/>
  <c r="K707" i="10"/>
  <c r="J707" i="10"/>
  <c r="L707" i="10" s="1"/>
  <c r="N707" i="10" s="1"/>
  <c r="I707" i="10"/>
  <c r="P706" i="10"/>
  <c r="O706" i="10"/>
  <c r="M706" i="10"/>
  <c r="K706" i="10"/>
  <c r="J706" i="10"/>
  <c r="L706" i="10" s="1"/>
  <c r="I706" i="10"/>
  <c r="P705" i="10"/>
  <c r="O705" i="10"/>
  <c r="M705" i="10"/>
  <c r="K705" i="10"/>
  <c r="J705" i="10"/>
  <c r="L705" i="10" s="1"/>
  <c r="N705" i="10" s="1"/>
  <c r="I705" i="10"/>
  <c r="P704" i="10"/>
  <c r="O704" i="10"/>
  <c r="M704" i="10"/>
  <c r="K704" i="10"/>
  <c r="J704" i="10"/>
  <c r="L704" i="10" s="1"/>
  <c r="I704" i="10"/>
  <c r="P703" i="10"/>
  <c r="O703" i="10"/>
  <c r="M703" i="10"/>
  <c r="K703" i="10"/>
  <c r="J703" i="10"/>
  <c r="L703" i="10" s="1"/>
  <c r="N703" i="10" s="1"/>
  <c r="I703" i="10"/>
  <c r="P702" i="10"/>
  <c r="O702" i="10"/>
  <c r="M702" i="10"/>
  <c r="K702" i="10"/>
  <c r="J702" i="10"/>
  <c r="L702" i="10" s="1"/>
  <c r="I702" i="10"/>
  <c r="P701" i="10"/>
  <c r="O701" i="10"/>
  <c r="M701" i="10"/>
  <c r="K701" i="10"/>
  <c r="J701" i="10"/>
  <c r="L701" i="10" s="1"/>
  <c r="N701" i="10" s="1"/>
  <c r="I701" i="10"/>
  <c r="P700" i="10"/>
  <c r="O700" i="10"/>
  <c r="M700" i="10"/>
  <c r="K700" i="10"/>
  <c r="J700" i="10"/>
  <c r="L700" i="10" s="1"/>
  <c r="I700" i="10"/>
  <c r="P699" i="10"/>
  <c r="O699" i="10"/>
  <c r="M699" i="10"/>
  <c r="K699" i="10"/>
  <c r="J699" i="10"/>
  <c r="L699" i="10" s="1"/>
  <c r="N699" i="10" s="1"/>
  <c r="I699" i="10"/>
  <c r="P698" i="10"/>
  <c r="O698" i="10"/>
  <c r="M698" i="10"/>
  <c r="K698" i="10"/>
  <c r="J698" i="10"/>
  <c r="L698" i="10" s="1"/>
  <c r="I698" i="10"/>
  <c r="P697" i="10"/>
  <c r="O697" i="10"/>
  <c r="M697" i="10"/>
  <c r="K697" i="10"/>
  <c r="J697" i="10"/>
  <c r="L697" i="10" s="1"/>
  <c r="N697" i="10" s="1"/>
  <c r="I697" i="10"/>
  <c r="P696" i="10"/>
  <c r="O696" i="10"/>
  <c r="M696" i="10"/>
  <c r="K696" i="10"/>
  <c r="J696" i="10"/>
  <c r="L696" i="10" s="1"/>
  <c r="I696" i="10"/>
  <c r="P695" i="10"/>
  <c r="O695" i="10"/>
  <c r="M695" i="10"/>
  <c r="K695" i="10"/>
  <c r="J695" i="10"/>
  <c r="L695" i="10" s="1"/>
  <c r="N695" i="10" s="1"/>
  <c r="I695" i="10"/>
  <c r="P694" i="10"/>
  <c r="O694" i="10"/>
  <c r="M694" i="10"/>
  <c r="K694" i="10"/>
  <c r="J694" i="10"/>
  <c r="L694" i="10" s="1"/>
  <c r="I694" i="10"/>
  <c r="P693" i="10"/>
  <c r="O693" i="10"/>
  <c r="M693" i="10"/>
  <c r="K693" i="10"/>
  <c r="J693" i="10"/>
  <c r="L693" i="10" s="1"/>
  <c r="N693" i="10" s="1"/>
  <c r="I693" i="10"/>
  <c r="P692" i="10"/>
  <c r="O692" i="10"/>
  <c r="M692" i="10"/>
  <c r="K692" i="10"/>
  <c r="J692" i="10"/>
  <c r="L692" i="10" s="1"/>
  <c r="I692" i="10"/>
  <c r="P691" i="10"/>
  <c r="O691" i="10"/>
  <c r="M691" i="10"/>
  <c r="K691" i="10"/>
  <c r="J691" i="10"/>
  <c r="L691" i="10" s="1"/>
  <c r="N691" i="10" s="1"/>
  <c r="I691" i="10"/>
  <c r="P690" i="10"/>
  <c r="O690" i="10"/>
  <c r="M690" i="10"/>
  <c r="K690" i="10"/>
  <c r="J690" i="10"/>
  <c r="L690" i="10" s="1"/>
  <c r="I690" i="10"/>
  <c r="P689" i="10"/>
  <c r="O689" i="10"/>
  <c r="M689" i="10"/>
  <c r="K689" i="10"/>
  <c r="J689" i="10"/>
  <c r="L689" i="10" s="1"/>
  <c r="N689" i="10" s="1"/>
  <c r="I689" i="10"/>
  <c r="P688" i="10"/>
  <c r="O688" i="10"/>
  <c r="M688" i="10"/>
  <c r="K688" i="10"/>
  <c r="J688" i="10"/>
  <c r="L688" i="10" s="1"/>
  <c r="I688" i="10"/>
  <c r="P687" i="10"/>
  <c r="O687" i="10"/>
  <c r="M687" i="10"/>
  <c r="K687" i="10"/>
  <c r="J687" i="10"/>
  <c r="L687" i="10" s="1"/>
  <c r="N687" i="10" s="1"/>
  <c r="I687" i="10"/>
  <c r="P686" i="10"/>
  <c r="O686" i="10"/>
  <c r="M686" i="10"/>
  <c r="K686" i="10"/>
  <c r="J686" i="10"/>
  <c r="L686" i="10" s="1"/>
  <c r="I686" i="10"/>
  <c r="P685" i="10"/>
  <c r="O685" i="10"/>
  <c r="M685" i="10"/>
  <c r="K685" i="10"/>
  <c r="J685" i="10"/>
  <c r="L685" i="10" s="1"/>
  <c r="N685" i="10" s="1"/>
  <c r="I685" i="10"/>
  <c r="P684" i="10"/>
  <c r="O684" i="10"/>
  <c r="M684" i="10"/>
  <c r="K684" i="10"/>
  <c r="J684" i="10"/>
  <c r="L684" i="10" s="1"/>
  <c r="I684" i="10"/>
  <c r="P683" i="10"/>
  <c r="O683" i="10"/>
  <c r="M683" i="10"/>
  <c r="K683" i="10"/>
  <c r="J683" i="10"/>
  <c r="L683" i="10" s="1"/>
  <c r="N683" i="10" s="1"/>
  <c r="I683" i="10"/>
  <c r="P682" i="10"/>
  <c r="O682" i="10"/>
  <c r="M682" i="10"/>
  <c r="K682" i="10"/>
  <c r="J682" i="10"/>
  <c r="L682" i="10" s="1"/>
  <c r="I682" i="10"/>
  <c r="P681" i="10"/>
  <c r="O681" i="10"/>
  <c r="M681" i="10"/>
  <c r="K681" i="10"/>
  <c r="J681" i="10"/>
  <c r="L681" i="10" s="1"/>
  <c r="N681" i="10" s="1"/>
  <c r="I681" i="10"/>
  <c r="P680" i="10"/>
  <c r="O680" i="10"/>
  <c r="M680" i="10"/>
  <c r="K680" i="10"/>
  <c r="J680" i="10"/>
  <c r="L680" i="10" s="1"/>
  <c r="I680" i="10"/>
  <c r="P679" i="10"/>
  <c r="O679" i="10"/>
  <c r="M679" i="10"/>
  <c r="K679" i="10"/>
  <c r="J679" i="10"/>
  <c r="L679" i="10" s="1"/>
  <c r="N679" i="10" s="1"/>
  <c r="I679" i="10"/>
  <c r="P678" i="10"/>
  <c r="O678" i="10"/>
  <c r="M678" i="10"/>
  <c r="K678" i="10"/>
  <c r="J678" i="10"/>
  <c r="L678" i="10" s="1"/>
  <c r="I678" i="10"/>
  <c r="P677" i="10"/>
  <c r="O677" i="10"/>
  <c r="M677" i="10"/>
  <c r="K677" i="10"/>
  <c r="J677" i="10"/>
  <c r="L677" i="10" s="1"/>
  <c r="N677" i="10" s="1"/>
  <c r="I677" i="10"/>
  <c r="P676" i="10"/>
  <c r="O676" i="10"/>
  <c r="M676" i="10"/>
  <c r="K676" i="10"/>
  <c r="J676" i="10"/>
  <c r="L676" i="10" s="1"/>
  <c r="I676" i="10"/>
  <c r="P675" i="10"/>
  <c r="O675" i="10"/>
  <c r="M675" i="10"/>
  <c r="K675" i="10"/>
  <c r="J675" i="10"/>
  <c r="L675" i="10" s="1"/>
  <c r="N675" i="10" s="1"/>
  <c r="I675" i="10"/>
  <c r="P674" i="10"/>
  <c r="O674" i="10"/>
  <c r="M674" i="10"/>
  <c r="K674" i="10"/>
  <c r="J674" i="10"/>
  <c r="L674" i="10" s="1"/>
  <c r="I674" i="10"/>
  <c r="P673" i="10"/>
  <c r="O673" i="10"/>
  <c r="M673" i="10"/>
  <c r="K673" i="10"/>
  <c r="J673" i="10"/>
  <c r="L673" i="10" s="1"/>
  <c r="N673" i="10" s="1"/>
  <c r="I673" i="10"/>
  <c r="P672" i="10"/>
  <c r="O672" i="10"/>
  <c r="M672" i="10"/>
  <c r="K672" i="10"/>
  <c r="J672" i="10"/>
  <c r="L672" i="10" s="1"/>
  <c r="I672" i="10"/>
  <c r="P671" i="10"/>
  <c r="O671" i="10"/>
  <c r="M671" i="10"/>
  <c r="K671" i="10"/>
  <c r="J671" i="10"/>
  <c r="L671" i="10" s="1"/>
  <c r="N671" i="10" s="1"/>
  <c r="I671" i="10"/>
  <c r="P670" i="10"/>
  <c r="O670" i="10"/>
  <c r="M670" i="10"/>
  <c r="K670" i="10"/>
  <c r="J670" i="10"/>
  <c r="L670" i="10" s="1"/>
  <c r="I670" i="10"/>
  <c r="P669" i="10"/>
  <c r="O669" i="10"/>
  <c r="M669" i="10"/>
  <c r="K669" i="10"/>
  <c r="J669" i="10"/>
  <c r="L669" i="10" s="1"/>
  <c r="N669" i="10" s="1"/>
  <c r="I669" i="10"/>
  <c r="P668" i="10"/>
  <c r="O668" i="10"/>
  <c r="M668" i="10"/>
  <c r="K668" i="10"/>
  <c r="J668" i="10"/>
  <c r="L668" i="10" s="1"/>
  <c r="I668" i="10"/>
  <c r="P667" i="10"/>
  <c r="O667" i="10"/>
  <c r="M667" i="10"/>
  <c r="K667" i="10"/>
  <c r="J667" i="10"/>
  <c r="L667" i="10" s="1"/>
  <c r="N667" i="10" s="1"/>
  <c r="I667" i="10"/>
  <c r="P666" i="10"/>
  <c r="O666" i="10"/>
  <c r="M666" i="10"/>
  <c r="K666" i="10"/>
  <c r="J666" i="10"/>
  <c r="L666" i="10" s="1"/>
  <c r="I666" i="10"/>
  <c r="P665" i="10"/>
  <c r="O665" i="10"/>
  <c r="M665" i="10"/>
  <c r="K665" i="10"/>
  <c r="J665" i="10"/>
  <c r="L665" i="10" s="1"/>
  <c r="N665" i="10" s="1"/>
  <c r="I665" i="10"/>
  <c r="P664" i="10"/>
  <c r="O664" i="10"/>
  <c r="M664" i="10"/>
  <c r="K664" i="10"/>
  <c r="J664" i="10"/>
  <c r="L664" i="10" s="1"/>
  <c r="I664" i="10"/>
  <c r="P663" i="10"/>
  <c r="O663" i="10"/>
  <c r="M663" i="10"/>
  <c r="K663" i="10"/>
  <c r="J663" i="10"/>
  <c r="L663" i="10" s="1"/>
  <c r="N663" i="10" s="1"/>
  <c r="I663" i="10"/>
  <c r="P662" i="10"/>
  <c r="O662" i="10"/>
  <c r="M662" i="10"/>
  <c r="K662" i="10"/>
  <c r="J662" i="10"/>
  <c r="L662" i="10" s="1"/>
  <c r="I662" i="10"/>
  <c r="P661" i="10"/>
  <c r="O661" i="10"/>
  <c r="M661" i="10"/>
  <c r="K661" i="10"/>
  <c r="J661" i="10"/>
  <c r="L661" i="10" s="1"/>
  <c r="N661" i="10" s="1"/>
  <c r="I661" i="10"/>
  <c r="P660" i="10"/>
  <c r="O660" i="10"/>
  <c r="M660" i="10"/>
  <c r="K660" i="10"/>
  <c r="J660" i="10"/>
  <c r="L660" i="10" s="1"/>
  <c r="I660" i="10"/>
  <c r="P659" i="10"/>
  <c r="O659" i="10"/>
  <c r="M659" i="10"/>
  <c r="K659" i="10"/>
  <c r="J659" i="10"/>
  <c r="L659" i="10" s="1"/>
  <c r="N659" i="10" s="1"/>
  <c r="I659" i="10"/>
  <c r="P658" i="10"/>
  <c r="O658" i="10"/>
  <c r="M658" i="10"/>
  <c r="K658" i="10"/>
  <c r="J658" i="10"/>
  <c r="L658" i="10" s="1"/>
  <c r="I658" i="10"/>
  <c r="P657" i="10"/>
  <c r="O657" i="10"/>
  <c r="M657" i="10"/>
  <c r="K657" i="10"/>
  <c r="J657" i="10"/>
  <c r="L657" i="10" s="1"/>
  <c r="N657" i="10" s="1"/>
  <c r="I657" i="10"/>
  <c r="P656" i="10"/>
  <c r="O656" i="10"/>
  <c r="M656" i="10"/>
  <c r="K656" i="10"/>
  <c r="J656" i="10"/>
  <c r="L656" i="10" s="1"/>
  <c r="I656" i="10"/>
  <c r="P655" i="10"/>
  <c r="O655" i="10"/>
  <c r="M655" i="10"/>
  <c r="K655" i="10"/>
  <c r="J655" i="10"/>
  <c r="L655" i="10" s="1"/>
  <c r="N655" i="10" s="1"/>
  <c r="I655" i="10"/>
  <c r="P654" i="10"/>
  <c r="O654" i="10"/>
  <c r="M654" i="10"/>
  <c r="K654" i="10"/>
  <c r="J654" i="10"/>
  <c r="L654" i="10" s="1"/>
  <c r="I654" i="10"/>
  <c r="P653" i="10"/>
  <c r="O653" i="10"/>
  <c r="K653" i="10"/>
  <c r="J653" i="10"/>
  <c r="L653" i="10" s="1"/>
  <c r="I653" i="10"/>
  <c r="P652" i="10"/>
  <c r="O652" i="10"/>
  <c r="M652" i="10"/>
  <c r="K652" i="10"/>
  <c r="J652" i="10"/>
  <c r="L652" i="10" s="1"/>
  <c r="I652" i="10"/>
  <c r="P651" i="10"/>
  <c r="O651" i="10"/>
  <c r="M651" i="10"/>
  <c r="K651" i="10"/>
  <c r="J651" i="10"/>
  <c r="L651" i="10" s="1"/>
  <c r="N651" i="10" s="1"/>
  <c r="I651" i="10"/>
  <c r="P650" i="10"/>
  <c r="O650" i="10"/>
  <c r="M650" i="10"/>
  <c r="K650" i="10"/>
  <c r="J650" i="10"/>
  <c r="L650" i="10" s="1"/>
  <c r="I650" i="10"/>
  <c r="P649" i="10"/>
  <c r="O649" i="10"/>
  <c r="M649" i="10"/>
  <c r="K649" i="10"/>
  <c r="J649" i="10"/>
  <c r="L649" i="10" s="1"/>
  <c r="N649" i="10" s="1"/>
  <c r="I649" i="10"/>
  <c r="P648" i="10"/>
  <c r="O648" i="10"/>
  <c r="M648" i="10"/>
  <c r="K648" i="10"/>
  <c r="J648" i="10"/>
  <c r="L648" i="10" s="1"/>
  <c r="I648" i="10"/>
  <c r="P647" i="10"/>
  <c r="O647" i="10"/>
  <c r="M647" i="10"/>
  <c r="N647" i="10" s="1"/>
  <c r="K647" i="10"/>
  <c r="J647" i="10"/>
  <c r="L647" i="10" s="1"/>
  <c r="I647" i="10"/>
  <c r="P646" i="10"/>
  <c r="O646" i="10"/>
  <c r="M646" i="10"/>
  <c r="K646" i="10"/>
  <c r="J646" i="10"/>
  <c r="L646" i="10" s="1"/>
  <c r="N646" i="10" s="1"/>
  <c r="I646" i="10"/>
  <c r="P645" i="10"/>
  <c r="O645" i="10"/>
  <c r="N645" i="10"/>
  <c r="M645" i="10"/>
  <c r="K645" i="10"/>
  <c r="J645" i="10"/>
  <c r="L645" i="10" s="1"/>
  <c r="I645" i="10"/>
  <c r="P644" i="10"/>
  <c r="O644" i="10"/>
  <c r="K644" i="10"/>
  <c r="J644" i="10"/>
  <c r="L644" i="10" s="1"/>
  <c r="I644" i="10"/>
  <c r="P643" i="10"/>
  <c r="O643" i="10"/>
  <c r="K643" i="10"/>
  <c r="J643" i="10"/>
  <c r="L643" i="10" s="1"/>
  <c r="I643" i="10"/>
  <c r="P642" i="10"/>
  <c r="O642" i="10"/>
  <c r="K642" i="10"/>
  <c r="J642" i="10"/>
  <c r="L642" i="10" s="1"/>
  <c r="I642" i="10"/>
  <c r="P641" i="10"/>
  <c r="O641" i="10"/>
  <c r="K641" i="10"/>
  <c r="J641" i="10"/>
  <c r="L641" i="10" s="1"/>
  <c r="I641" i="10"/>
  <c r="P640" i="10"/>
  <c r="O640" i="10"/>
  <c r="K640" i="10"/>
  <c r="J640" i="10"/>
  <c r="L640" i="10" s="1"/>
  <c r="I640" i="10"/>
  <c r="P639" i="10"/>
  <c r="O639" i="10"/>
  <c r="N639" i="10"/>
  <c r="M639" i="10"/>
  <c r="K639" i="10"/>
  <c r="J639" i="10"/>
  <c r="L639" i="10" s="1"/>
  <c r="I639" i="10"/>
  <c r="P638" i="10"/>
  <c r="O638" i="10"/>
  <c r="M638" i="10"/>
  <c r="K638" i="10"/>
  <c r="J638" i="10"/>
  <c r="L638" i="10" s="1"/>
  <c r="N638" i="10" s="1"/>
  <c r="I638" i="10"/>
  <c r="P637" i="10"/>
  <c r="O637" i="10"/>
  <c r="M637" i="10"/>
  <c r="K637" i="10"/>
  <c r="J637" i="10"/>
  <c r="L637" i="10" s="1"/>
  <c r="N637" i="10" s="1"/>
  <c r="I637" i="10"/>
  <c r="P636" i="10"/>
  <c r="O636" i="10"/>
  <c r="N636" i="10"/>
  <c r="M636" i="10"/>
  <c r="K636" i="10"/>
  <c r="J636" i="10"/>
  <c r="L636" i="10" s="1"/>
  <c r="I636" i="10"/>
  <c r="P635" i="10"/>
  <c r="O635" i="10"/>
  <c r="M635" i="10"/>
  <c r="N635" i="10" s="1"/>
  <c r="K635" i="10"/>
  <c r="J635" i="10"/>
  <c r="L635" i="10" s="1"/>
  <c r="I635" i="10"/>
  <c r="P634" i="10"/>
  <c r="O634" i="10"/>
  <c r="M634" i="10"/>
  <c r="K634" i="10"/>
  <c r="J634" i="10"/>
  <c r="L634" i="10" s="1"/>
  <c r="N634" i="10" s="1"/>
  <c r="I634" i="10"/>
  <c r="P633" i="10"/>
  <c r="O633" i="10"/>
  <c r="N633" i="10"/>
  <c r="M633" i="10"/>
  <c r="K633" i="10"/>
  <c r="J633" i="10"/>
  <c r="L633" i="10" s="1"/>
  <c r="I633" i="10"/>
  <c r="P632" i="10"/>
  <c r="O632" i="10"/>
  <c r="K632" i="10"/>
  <c r="J632" i="10"/>
  <c r="L632" i="10" s="1"/>
  <c r="I632" i="10"/>
  <c r="P631" i="10"/>
  <c r="O631" i="10"/>
  <c r="K631" i="10"/>
  <c r="J631" i="10"/>
  <c r="L631" i="10" s="1"/>
  <c r="I631" i="10"/>
  <c r="P630" i="10"/>
  <c r="O630" i="10"/>
  <c r="K630" i="10"/>
  <c r="J630" i="10"/>
  <c r="L630" i="10" s="1"/>
  <c r="I630" i="10"/>
  <c r="P629" i="10"/>
  <c r="O629" i="10"/>
  <c r="K629" i="10"/>
  <c r="J629" i="10"/>
  <c r="L629" i="10" s="1"/>
  <c r="I629" i="10"/>
  <c r="P628" i="10"/>
  <c r="O628" i="10"/>
  <c r="K628" i="10"/>
  <c r="J628" i="10"/>
  <c r="L628" i="10" s="1"/>
  <c r="I628" i="10"/>
  <c r="P627" i="10"/>
  <c r="O627" i="10"/>
  <c r="K627" i="10"/>
  <c r="J627" i="10"/>
  <c r="L627" i="10" s="1"/>
  <c r="I627" i="10"/>
  <c r="P626" i="10"/>
  <c r="O626" i="10"/>
  <c r="K626" i="10"/>
  <c r="J626" i="10"/>
  <c r="L626" i="10" s="1"/>
  <c r="I626" i="10"/>
  <c r="P625" i="10"/>
  <c r="O625" i="10"/>
  <c r="K625" i="10"/>
  <c r="J625" i="10"/>
  <c r="L625" i="10" s="1"/>
  <c r="I625" i="10"/>
  <c r="P624" i="10"/>
  <c r="O624" i="10"/>
  <c r="K624" i="10"/>
  <c r="J624" i="10"/>
  <c r="L624" i="10" s="1"/>
  <c r="I624" i="10"/>
  <c r="P623" i="10"/>
  <c r="O623" i="10"/>
  <c r="K623" i="10"/>
  <c r="J623" i="10"/>
  <c r="L623" i="10" s="1"/>
  <c r="I623" i="10"/>
  <c r="P622" i="10"/>
  <c r="O622" i="10"/>
  <c r="K622" i="10"/>
  <c r="J622" i="10"/>
  <c r="L622" i="10" s="1"/>
  <c r="I622" i="10"/>
  <c r="P621" i="10"/>
  <c r="O621" i="10"/>
  <c r="K621" i="10"/>
  <c r="J621" i="10"/>
  <c r="L621" i="10" s="1"/>
  <c r="I621" i="10"/>
  <c r="P620" i="10"/>
  <c r="O620" i="10"/>
  <c r="K620" i="10"/>
  <c r="J620" i="10"/>
  <c r="L620" i="10" s="1"/>
  <c r="I620" i="10"/>
  <c r="P619" i="10"/>
  <c r="O619" i="10"/>
  <c r="K619" i="10"/>
  <c r="J619" i="10"/>
  <c r="L619" i="10" s="1"/>
  <c r="I619" i="10"/>
  <c r="P618" i="10"/>
  <c r="O618" i="10"/>
  <c r="K618" i="10"/>
  <c r="J618" i="10"/>
  <c r="L618" i="10" s="1"/>
  <c r="I618" i="10"/>
  <c r="P617" i="10"/>
  <c r="O617" i="10"/>
  <c r="K617" i="10"/>
  <c r="J617" i="10"/>
  <c r="L617" i="10" s="1"/>
  <c r="I617" i="10"/>
  <c r="P616" i="10"/>
  <c r="O616" i="10"/>
  <c r="K616" i="10"/>
  <c r="J616" i="10"/>
  <c r="L616" i="10" s="1"/>
  <c r="I616" i="10"/>
  <c r="P615" i="10"/>
  <c r="O615" i="10"/>
  <c r="K615" i="10"/>
  <c r="J615" i="10"/>
  <c r="L615" i="10" s="1"/>
  <c r="I615" i="10"/>
  <c r="P614" i="10"/>
  <c r="O614" i="10"/>
  <c r="K614" i="10"/>
  <c r="J614" i="10"/>
  <c r="L614" i="10" s="1"/>
  <c r="I614" i="10"/>
  <c r="P613" i="10"/>
  <c r="O613" i="10"/>
  <c r="K613" i="10"/>
  <c r="J613" i="10"/>
  <c r="L613" i="10" s="1"/>
  <c r="I613" i="10"/>
  <c r="P612" i="10"/>
  <c r="O612" i="10"/>
  <c r="K612" i="10"/>
  <c r="J612" i="10"/>
  <c r="L612" i="10" s="1"/>
  <c r="I612" i="10"/>
  <c r="P611" i="10"/>
  <c r="O611" i="10"/>
  <c r="K611" i="10"/>
  <c r="J611" i="10"/>
  <c r="L611" i="10" s="1"/>
  <c r="I611" i="10"/>
  <c r="P610" i="10"/>
  <c r="O610" i="10"/>
  <c r="K610" i="10"/>
  <c r="J610" i="10"/>
  <c r="L610" i="10" s="1"/>
  <c r="I610" i="10"/>
  <c r="P609" i="10"/>
  <c r="O609" i="10"/>
  <c r="K609" i="10"/>
  <c r="J609" i="10"/>
  <c r="L609" i="10" s="1"/>
  <c r="I609" i="10"/>
  <c r="P608" i="10"/>
  <c r="O608" i="10"/>
  <c r="K608" i="10"/>
  <c r="J608" i="10"/>
  <c r="L608" i="10" s="1"/>
  <c r="I608" i="10"/>
  <c r="P607" i="10"/>
  <c r="O607" i="10"/>
  <c r="M607" i="10"/>
  <c r="N607" i="10" s="1"/>
  <c r="K607" i="10"/>
  <c r="J607" i="10"/>
  <c r="L607" i="10" s="1"/>
  <c r="I607" i="10"/>
  <c r="P606" i="10"/>
  <c r="O606" i="10"/>
  <c r="M606" i="10"/>
  <c r="K606" i="10"/>
  <c r="J606" i="10"/>
  <c r="L606" i="10" s="1"/>
  <c r="I606" i="10"/>
  <c r="P605" i="10"/>
  <c r="O605" i="10"/>
  <c r="K605" i="10"/>
  <c r="J605" i="10"/>
  <c r="L605" i="10" s="1"/>
  <c r="I605" i="10"/>
  <c r="P604" i="10"/>
  <c r="O604" i="10"/>
  <c r="K604" i="10"/>
  <c r="J604" i="10"/>
  <c r="L604" i="10" s="1"/>
  <c r="I604" i="10"/>
  <c r="P603" i="10"/>
  <c r="O603" i="10"/>
  <c r="K603" i="10"/>
  <c r="J603" i="10"/>
  <c r="L603" i="10" s="1"/>
  <c r="I603" i="10"/>
  <c r="P602" i="10"/>
  <c r="O602" i="10"/>
  <c r="K602" i="10"/>
  <c r="J602" i="10"/>
  <c r="L602" i="10" s="1"/>
  <c r="I602" i="10"/>
  <c r="P601" i="10"/>
  <c r="O601" i="10"/>
  <c r="K601" i="10"/>
  <c r="J601" i="10"/>
  <c r="L601" i="10" s="1"/>
  <c r="I601" i="10"/>
  <c r="P600" i="10"/>
  <c r="O600" i="10"/>
  <c r="K600" i="10"/>
  <c r="J600" i="10"/>
  <c r="L600" i="10" s="1"/>
  <c r="I600" i="10"/>
  <c r="P599" i="10"/>
  <c r="O599" i="10"/>
  <c r="K599" i="10"/>
  <c r="J599" i="10"/>
  <c r="L599" i="10" s="1"/>
  <c r="I599" i="10"/>
  <c r="P598" i="10"/>
  <c r="O598" i="10"/>
  <c r="M598" i="10"/>
  <c r="K598" i="10"/>
  <c r="J598" i="10"/>
  <c r="L598" i="10" s="1"/>
  <c r="I598" i="10"/>
  <c r="P597" i="10"/>
  <c r="O597" i="10"/>
  <c r="N597" i="10"/>
  <c r="M597" i="10"/>
  <c r="K597" i="10"/>
  <c r="J597" i="10"/>
  <c r="L597" i="10" s="1"/>
  <c r="I597" i="10"/>
  <c r="P596" i="10"/>
  <c r="O596" i="10"/>
  <c r="K596" i="10"/>
  <c r="J596" i="10"/>
  <c r="L596" i="10" s="1"/>
  <c r="I596" i="10"/>
  <c r="P595" i="10"/>
  <c r="O595" i="10"/>
  <c r="K595" i="10"/>
  <c r="J595" i="10"/>
  <c r="L595" i="10" s="1"/>
  <c r="I595" i="10"/>
  <c r="P594" i="10"/>
  <c r="O594" i="10"/>
  <c r="K594" i="10"/>
  <c r="J594" i="10"/>
  <c r="L594" i="10" s="1"/>
  <c r="I594" i="10"/>
  <c r="P593" i="10"/>
  <c r="O593" i="10"/>
  <c r="K593" i="10"/>
  <c r="J593" i="10"/>
  <c r="L593" i="10" s="1"/>
  <c r="I593" i="10"/>
  <c r="P592" i="10"/>
  <c r="O592" i="10"/>
  <c r="K592" i="10"/>
  <c r="J592" i="10"/>
  <c r="L592" i="10" s="1"/>
  <c r="I592" i="10"/>
  <c r="P591" i="10"/>
  <c r="O591" i="10"/>
  <c r="K591" i="10"/>
  <c r="J591" i="10"/>
  <c r="L591" i="10" s="1"/>
  <c r="I591" i="10"/>
  <c r="G120" i="11" s="1"/>
  <c r="P590" i="10"/>
  <c r="O590" i="10"/>
  <c r="K590" i="10"/>
  <c r="J590" i="10"/>
  <c r="L590" i="10" s="1"/>
  <c r="I590" i="10"/>
  <c r="P589" i="10"/>
  <c r="O589" i="10"/>
  <c r="K589" i="10"/>
  <c r="J589" i="10"/>
  <c r="L589" i="10" s="1"/>
  <c r="I589" i="10"/>
  <c r="P588" i="10"/>
  <c r="O588" i="10"/>
  <c r="K588" i="10"/>
  <c r="J588" i="10"/>
  <c r="L588" i="10" s="1"/>
  <c r="I588" i="10"/>
  <c r="G83" i="11" s="1"/>
  <c r="P587" i="10"/>
  <c r="O587" i="10"/>
  <c r="K587" i="10"/>
  <c r="J587" i="10"/>
  <c r="L587" i="10" s="1"/>
  <c r="I587" i="10"/>
  <c r="P586" i="10"/>
  <c r="O586" i="10"/>
  <c r="K586" i="10"/>
  <c r="J586" i="10"/>
  <c r="L586" i="10" s="1"/>
  <c r="I586" i="10"/>
  <c r="G117" i="11" s="1"/>
  <c r="P585" i="10"/>
  <c r="O585" i="10"/>
  <c r="K585" i="10"/>
  <c r="J585" i="10"/>
  <c r="L585" i="10" s="1"/>
  <c r="I585" i="10"/>
  <c r="P584" i="10"/>
  <c r="O584" i="10"/>
  <c r="K584" i="10"/>
  <c r="J584" i="10"/>
  <c r="L584" i="10" s="1"/>
  <c r="I584" i="10"/>
  <c r="P583" i="10"/>
  <c r="O583" i="10"/>
  <c r="K583" i="10"/>
  <c r="J583" i="10"/>
  <c r="L583" i="10" s="1"/>
  <c r="I583" i="10"/>
  <c r="P582" i="10"/>
  <c r="O582" i="10"/>
  <c r="K582" i="10"/>
  <c r="J582" i="10"/>
  <c r="L582" i="10" s="1"/>
  <c r="I582" i="10"/>
  <c r="P581" i="10"/>
  <c r="O581" i="10"/>
  <c r="K581" i="10"/>
  <c r="J581" i="10"/>
  <c r="L581" i="10" s="1"/>
  <c r="I581" i="10"/>
  <c r="P580" i="10"/>
  <c r="O580" i="10"/>
  <c r="K580" i="10"/>
  <c r="J580" i="10"/>
  <c r="L580" i="10" s="1"/>
  <c r="I580" i="10"/>
  <c r="P579" i="10"/>
  <c r="O579" i="10"/>
  <c r="K579" i="10"/>
  <c r="J579" i="10"/>
  <c r="L579" i="10" s="1"/>
  <c r="I579" i="10"/>
  <c r="P578" i="10"/>
  <c r="O578" i="10"/>
  <c r="K578" i="10"/>
  <c r="J578" i="10"/>
  <c r="L578" i="10" s="1"/>
  <c r="I578" i="10"/>
  <c r="P577" i="10"/>
  <c r="O577" i="10"/>
  <c r="K577" i="10"/>
  <c r="J577" i="10"/>
  <c r="L577" i="10" s="1"/>
  <c r="I577" i="10"/>
  <c r="P576" i="10"/>
  <c r="O576" i="10"/>
  <c r="K576" i="10"/>
  <c r="J576" i="10"/>
  <c r="L576" i="10" s="1"/>
  <c r="I576" i="10"/>
  <c r="P575" i="10"/>
  <c r="O575" i="10"/>
  <c r="K575" i="10"/>
  <c r="J575" i="10"/>
  <c r="L575" i="10" s="1"/>
  <c r="I575" i="10"/>
  <c r="P574" i="10"/>
  <c r="O574" i="10"/>
  <c r="K574" i="10"/>
  <c r="J574" i="10"/>
  <c r="L574" i="10" s="1"/>
  <c r="I574" i="10"/>
  <c r="P573" i="10"/>
  <c r="O573" i="10"/>
  <c r="K573" i="10"/>
  <c r="J573" i="10"/>
  <c r="L573" i="10" s="1"/>
  <c r="I573" i="10"/>
  <c r="P572" i="10"/>
  <c r="O572" i="10"/>
  <c r="K572" i="10"/>
  <c r="J572" i="10"/>
  <c r="L572" i="10" s="1"/>
  <c r="I572" i="10"/>
  <c r="P571" i="10"/>
  <c r="O571" i="10"/>
  <c r="K571" i="10"/>
  <c r="J571" i="10"/>
  <c r="L571" i="10" s="1"/>
  <c r="I571" i="10"/>
  <c r="P570" i="10"/>
  <c r="O570" i="10"/>
  <c r="K570" i="10"/>
  <c r="J570" i="10"/>
  <c r="L570" i="10" s="1"/>
  <c r="I570" i="10"/>
  <c r="P569" i="10"/>
  <c r="O569" i="10"/>
  <c r="K569" i="10"/>
  <c r="J569" i="10"/>
  <c r="L569" i="10" s="1"/>
  <c r="I569" i="10"/>
  <c r="P568" i="10"/>
  <c r="O568" i="10"/>
  <c r="K568" i="10"/>
  <c r="J568" i="10"/>
  <c r="L568" i="10" s="1"/>
  <c r="I568" i="10"/>
  <c r="P567" i="10"/>
  <c r="O567" i="10"/>
  <c r="K567" i="10"/>
  <c r="J567" i="10"/>
  <c r="L567" i="10" s="1"/>
  <c r="I567" i="10"/>
  <c r="P566" i="10"/>
  <c r="O566" i="10"/>
  <c r="K566" i="10"/>
  <c r="J566" i="10"/>
  <c r="L566" i="10" s="1"/>
  <c r="I566" i="10"/>
  <c r="P565" i="10"/>
  <c r="O565" i="10"/>
  <c r="K565" i="10"/>
  <c r="J565" i="10"/>
  <c r="L565" i="10" s="1"/>
  <c r="I565" i="10"/>
  <c r="P564" i="10"/>
  <c r="O564" i="10"/>
  <c r="K564" i="10"/>
  <c r="J564" i="10"/>
  <c r="L564" i="10" s="1"/>
  <c r="I564" i="10"/>
  <c r="P563" i="10"/>
  <c r="O563" i="10"/>
  <c r="K563" i="10"/>
  <c r="J563" i="10"/>
  <c r="L563" i="10" s="1"/>
  <c r="I563" i="10"/>
  <c r="P562" i="10"/>
  <c r="O562" i="10"/>
  <c r="K562" i="10"/>
  <c r="J562" i="10"/>
  <c r="L562" i="10" s="1"/>
  <c r="I562" i="10"/>
  <c r="P561" i="10"/>
  <c r="O561" i="10"/>
  <c r="K561" i="10"/>
  <c r="J561" i="10"/>
  <c r="L561" i="10" s="1"/>
  <c r="I561" i="10"/>
  <c r="P560" i="10"/>
  <c r="O560" i="10"/>
  <c r="K560" i="10"/>
  <c r="J560" i="10"/>
  <c r="L560" i="10" s="1"/>
  <c r="I560" i="10"/>
  <c r="P559" i="10"/>
  <c r="O559" i="10"/>
  <c r="K559" i="10"/>
  <c r="J559" i="10"/>
  <c r="L559" i="10" s="1"/>
  <c r="I559" i="10"/>
  <c r="P558" i="10"/>
  <c r="O558" i="10"/>
  <c r="K558" i="10"/>
  <c r="J558" i="10"/>
  <c r="L558" i="10" s="1"/>
  <c r="I558" i="10"/>
  <c r="P557" i="10"/>
  <c r="O557" i="10"/>
  <c r="N557" i="10"/>
  <c r="M557" i="10"/>
  <c r="K557" i="10"/>
  <c r="J557" i="10"/>
  <c r="L557" i="10" s="1"/>
  <c r="I557" i="10"/>
  <c r="P556" i="10"/>
  <c r="O556" i="10"/>
  <c r="M556" i="10"/>
  <c r="N556" i="10" s="1"/>
  <c r="K556" i="10"/>
  <c r="J556" i="10"/>
  <c r="L556" i="10" s="1"/>
  <c r="I556" i="10"/>
  <c r="P555" i="10"/>
  <c r="O555" i="10"/>
  <c r="K555" i="10"/>
  <c r="J555" i="10"/>
  <c r="L555" i="10" s="1"/>
  <c r="I555" i="10"/>
  <c r="P554" i="10"/>
  <c r="O554" i="10"/>
  <c r="K554" i="10"/>
  <c r="J554" i="10"/>
  <c r="L554" i="10" s="1"/>
  <c r="I554" i="10"/>
  <c r="P553" i="10"/>
  <c r="O553" i="10"/>
  <c r="K553" i="10"/>
  <c r="J553" i="10"/>
  <c r="L553" i="10" s="1"/>
  <c r="I553" i="10"/>
  <c r="P552" i="10"/>
  <c r="O552" i="10"/>
  <c r="K552" i="10"/>
  <c r="J552" i="10"/>
  <c r="L552" i="10" s="1"/>
  <c r="I552" i="10"/>
  <c r="P551" i="10"/>
  <c r="O551" i="10"/>
  <c r="K551" i="10"/>
  <c r="J551" i="10"/>
  <c r="L551" i="10" s="1"/>
  <c r="I551" i="10"/>
  <c r="P550" i="10"/>
  <c r="O550" i="10"/>
  <c r="K550" i="10"/>
  <c r="J550" i="10"/>
  <c r="L550" i="10" s="1"/>
  <c r="I550" i="10"/>
  <c r="P549" i="10"/>
  <c r="O549" i="10"/>
  <c r="K549" i="10"/>
  <c r="J549" i="10"/>
  <c r="L549" i="10" s="1"/>
  <c r="I549" i="10"/>
  <c r="P548" i="10"/>
  <c r="O548" i="10"/>
  <c r="K548" i="10"/>
  <c r="J548" i="10"/>
  <c r="L548" i="10" s="1"/>
  <c r="I548" i="10"/>
  <c r="P547" i="10"/>
  <c r="O547" i="10"/>
  <c r="K547" i="10"/>
  <c r="J547" i="10"/>
  <c r="L547" i="10" s="1"/>
  <c r="I547" i="10"/>
  <c r="P546" i="10"/>
  <c r="O546" i="10"/>
  <c r="K546" i="10"/>
  <c r="J546" i="10"/>
  <c r="L546" i="10" s="1"/>
  <c r="I546" i="10"/>
  <c r="P545" i="10"/>
  <c r="O545" i="10"/>
  <c r="K545" i="10"/>
  <c r="J545" i="10"/>
  <c r="L545" i="10" s="1"/>
  <c r="I545" i="10"/>
  <c r="P544" i="10"/>
  <c r="O544" i="10"/>
  <c r="K544" i="10"/>
  <c r="J544" i="10"/>
  <c r="L544" i="10" s="1"/>
  <c r="I544" i="10"/>
  <c r="P543" i="10"/>
  <c r="O543" i="10"/>
  <c r="K543" i="10"/>
  <c r="J543" i="10"/>
  <c r="L543" i="10" s="1"/>
  <c r="I543" i="10"/>
  <c r="P542" i="10"/>
  <c r="O542" i="10"/>
  <c r="K542" i="10"/>
  <c r="J542" i="10"/>
  <c r="L542" i="10" s="1"/>
  <c r="I542" i="10"/>
  <c r="P541" i="10"/>
  <c r="O541" i="10"/>
  <c r="K541" i="10"/>
  <c r="J541" i="10"/>
  <c r="L541" i="10" s="1"/>
  <c r="I541" i="10"/>
  <c r="P540" i="10"/>
  <c r="O540" i="10"/>
  <c r="K540" i="10"/>
  <c r="J540" i="10"/>
  <c r="L540" i="10" s="1"/>
  <c r="I540" i="10"/>
  <c r="P539" i="10"/>
  <c r="O539" i="10"/>
  <c r="K539" i="10"/>
  <c r="J539" i="10"/>
  <c r="L539" i="10" s="1"/>
  <c r="I539" i="10"/>
  <c r="P538" i="10"/>
  <c r="O538" i="10"/>
  <c r="K538" i="10"/>
  <c r="J538" i="10"/>
  <c r="L538" i="10" s="1"/>
  <c r="I538" i="10"/>
  <c r="P537" i="10"/>
  <c r="O537" i="10"/>
  <c r="K537" i="10"/>
  <c r="J537" i="10"/>
  <c r="L537" i="10" s="1"/>
  <c r="I537" i="10"/>
  <c r="P536" i="10"/>
  <c r="O536" i="10"/>
  <c r="K536" i="10"/>
  <c r="J536" i="10"/>
  <c r="L536" i="10" s="1"/>
  <c r="I536" i="10"/>
  <c r="P535" i="10"/>
  <c r="O535" i="10"/>
  <c r="K535" i="10"/>
  <c r="J535" i="10"/>
  <c r="L535" i="10" s="1"/>
  <c r="I535" i="10"/>
  <c r="P534" i="10"/>
  <c r="O534" i="10"/>
  <c r="K534" i="10"/>
  <c r="J534" i="10"/>
  <c r="L534" i="10" s="1"/>
  <c r="I534" i="10"/>
  <c r="P533" i="10"/>
  <c r="O533" i="10"/>
  <c r="K533" i="10"/>
  <c r="J533" i="10"/>
  <c r="L533" i="10" s="1"/>
  <c r="I533" i="10"/>
  <c r="P532" i="10"/>
  <c r="O532" i="10"/>
  <c r="K532" i="10"/>
  <c r="J532" i="10"/>
  <c r="L532" i="10" s="1"/>
  <c r="I532" i="10"/>
  <c r="P531" i="10"/>
  <c r="O531" i="10"/>
  <c r="K531" i="10"/>
  <c r="J531" i="10"/>
  <c r="L531" i="10" s="1"/>
  <c r="I531" i="10"/>
  <c r="G84" i="11" s="1"/>
  <c r="P530" i="10"/>
  <c r="O530" i="10"/>
  <c r="K530" i="10"/>
  <c r="J530" i="10"/>
  <c r="L530" i="10" s="1"/>
  <c r="I530" i="10"/>
  <c r="P529" i="10"/>
  <c r="O529" i="10"/>
  <c r="K529" i="10"/>
  <c r="J529" i="10"/>
  <c r="L529" i="10" s="1"/>
  <c r="I529" i="10"/>
  <c r="P528" i="10"/>
  <c r="O528" i="10"/>
  <c r="K528" i="10"/>
  <c r="J528" i="10"/>
  <c r="L528" i="10" s="1"/>
  <c r="I528" i="10"/>
  <c r="P527" i="10"/>
  <c r="O527" i="10"/>
  <c r="K527" i="10"/>
  <c r="J527" i="10"/>
  <c r="L527" i="10" s="1"/>
  <c r="I527" i="10"/>
  <c r="P526" i="10"/>
  <c r="O526" i="10"/>
  <c r="K526" i="10"/>
  <c r="J526" i="10"/>
  <c r="L526" i="10" s="1"/>
  <c r="I526" i="10"/>
  <c r="P525" i="10"/>
  <c r="O525" i="10"/>
  <c r="K525" i="10"/>
  <c r="J525" i="10"/>
  <c r="L525" i="10" s="1"/>
  <c r="I525" i="10"/>
  <c r="P524" i="10"/>
  <c r="O524" i="10"/>
  <c r="K524" i="10"/>
  <c r="J524" i="10"/>
  <c r="L524" i="10" s="1"/>
  <c r="I524" i="10"/>
  <c r="P523" i="10"/>
  <c r="O523" i="10"/>
  <c r="K523" i="10"/>
  <c r="J523" i="10"/>
  <c r="L523" i="10" s="1"/>
  <c r="I523" i="10"/>
  <c r="G106" i="11" s="1"/>
  <c r="P522" i="10"/>
  <c r="O522" i="10"/>
  <c r="K522" i="10"/>
  <c r="J522" i="10"/>
  <c r="L522" i="10" s="1"/>
  <c r="I522" i="10"/>
  <c r="G85" i="11" s="1"/>
  <c r="I85" i="11" s="1"/>
  <c r="P521" i="10"/>
  <c r="O521" i="10"/>
  <c r="K521" i="10"/>
  <c r="J521" i="10"/>
  <c r="L521" i="10" s="1"/>
  <c r="I521" i="10"/>
  <c r="G55" i="11" s="1"/>
  <c r="P520" i="10"/>
  <c r="O520" i="10"/>
  <c r="K520" i="10"/>
  <c r="J520" i="10"/>
  <c r="L520" i="10" s="1"/>
  <c r="I520" i="10"/>
  <c r="G33" i="11" s="1"/>
  <c r="P519" i="10"/>
  <c r="O519" i="10"/>
  <c r="K519" i="10"/>
  <c r="J519" i="10"/>
  <c r="L519" i="10" s="1"/>
  <c r="I519" i="10"/>
  <c r="P518" i="10"/>
  <c r="O518" i="10"/>
  <c r="K518" i="10"/>
  <c r="J518" i="10"/>
  <c r="L518" i="10" s="1"/>
  <c r="I518" i="10"/>
  <c r="P517" i="10"/>
  <c r="O517" i="10"/>
  <c r="K517" i="10"/>
  <c r="J517" i="10"/>
  <c r="L517" i="10" s="1"/>
  <c r="I517" i="10"/>
  <c r="G54" i="11" s="1"/>
  <c r="I54" i="11" s="1"/>
  <c r="P516" i="10"/>
  <c r="O516" i="10"/>
  <c r="K516" i="10"/>
  <c r="J516" i="10"/>
  <c r="L516" i="10" s="1"/>
  <c r="I516" i="10"/>
  <c r="P515" i="10"/>
  <c r="O515" i="10"/>
  <c r="K515" i="10"/>
  <c r="J515" i="10"/>
  <c r="L515" i="10" s="1"/>
  <c r="I515" i="10"/>
  <c r="P514" i="10"/>
  <c r="O514" i="10"/>
  <c r="K514" i="10"/>
  <c r="J514" i="10"/>
  <c r="L514" i="10" s="1"/>
  <c r="I514" i="10"/>
  <c r="P513" i="10"/>
  <c r="O513" i="10"/>
  <c r="K513" i="10"/>
  <c r="J513" i="10"/>
  <c r="L513" i="10" s="1"/>
  <c r="I513" i="10"/>
  <c r="P512" i="10"/>
  <c r="O512" i="10"/>
  <c r="K512" i="10"/>
  <c r="J512" i="10"/>
  <c r="L512" i="10" s="1"/>
  <c r="I512" i="10"/>
  <c r="P511" i="10"/>
  <c r="O511" i="10"/>
  <c r="K511" i="10"/>
  <c r="J511" i="10"/>
  <c r="L511" i="10" s="1"/>
  <c r="I511" i="10"/>
  <c r="P510" i="10"/>
  <c r="O510" i="10"/>
  <c r="K510" i="10"/>
  <c r="J510" i="10"/>
  <c r="L510" i="10" s="1"/>
  <c r="I510" i="10"/>
  <c r="P509" i="10"/>
  <c r="O509" i="10"/>
  <c r="K509" i="10"/>
  <c r="J509" i="10"/>
  <c r="L509" i="10" s="1"/>
  <c r="I509" i="10"/>
  <c r="P508" i="10"/>
  <c r="O508" i="10"/>
  <c r="K508" i="10"/>
  <c r="J508" i="10"/>
  <c r="L508" i="10" s="1"/>
  <c r="I508" i="10"/>
  <c r="P507" i="10"/>
  <c r="O507" i="10"/>
  <c r="K507" i="10"/>
  <c r="J507" i="10"/>
  <c r="L507" i="10" s="1"/>
  <c r="I507" i="10"/>
  <c r="P506" i="10"/>
  <c r="O506" i="10"/>
  <c r="K506" i="10"/>
  <c r="J506" i="10"/>
  <c r="L506" i="10" s="1"/>
  <c r="I506" i="10"/>
  <c r="P505" i="10"/>
  <c r="O505" i="10"/>
  <c r="K505" i="10"/>
  <c r="J505" i="10"/>
  <c r="L505" i="10" s="1"/>
  <c r="I505" i="10"/>
  <c r="P504" i="10"/>
  <c r="O504" i="10"/>
  <c r="K504" i="10"/>
  <c r="J504" i="10"/>
  <c r="L504" i="10" s="1"/>
  <c r="I504" i="10"/>
  <c r="P503" i="10"/>
  <c r="O503" i="10"/>
  <c r="K503" i="10"/>
  <c r="J503" i="10"/>
  <c r="L503" i="10" s="1"/>
  <c r="I503" i="10"/>
  <c r="P502" i="10"/>
  <c r="O502" i="10"/>
  <c r="K502" i="10"/>
  <c r="J502" i="10"/>
  <c r="L502" i="10" s="1"/>
  <c r="I502" i="10"/>
  <c r="P501" i="10"/>
  <c r="O501" i="10"/>
  <c r="K501" i="10"/>
  <c r="J501" i="10"/>
  <c r="L501" i="10" s="1"/>
  <c r="I501" i="10"/>
  <c r="G105" i="11" s="1"/>
  <c r="P500" i="10"/>
  <c r="O500" i="10"/>
  <c r="K500" i="10"/>
  <c r="J500" i="10"/>
  <c r="L500" i="10" s="1"/>
  <c r="I500" i="10"/>
  <c r="P499" i="10"/>
  <c r="O499" i="10"/>
  <c r="K499" i="10"/>
  <c r="J499" i="10"/>
  <c r="L499" i="10" s="1"/>
  <c r="I499" i="10"/>
  <c r="P498" i="10"/>
  <c r="O498" i="10"/>
  <c r="K498" i="10"/>
  <c r="J498" i="10"/>
  <c r="L498" i="10" s="1"/>
  <c r="I498" i="10"/>
  <c r="P497" i="10"/>
  <c r="O497" i="10"/>
  <c r="K497" i="10"/>
  <c r="J497" i="10"/>
  <c r="L497" i="10" s="1"/>
  <c r="I497" i="10"/>
  <c r="P496" i="10"/>
  <c r="O496" i="10"/>
  <c r="K496" i="10"/>
  <c r="J496" i="10"/>
  <c r="L496" i="10" s="1"/>
  <c r="I496" i="10"/>
  <c r="P495" i="10"/>
  <c r="O495" i="10"/>
  <c r="K495" i="10"/>
  <c r="J495" i="10"/>
  <c r="L495" i="10" s="1"/>
  <c r="I495" i="10"/>
  <c r="P494" i="10"/>
  <c r="O494" i="10"/>
  <c r="K494" i="10"/>
  <c r="J494" i="10"/>
  <c r="L494" i="10" s="1"/>
  <c r="I494" i="10"/>
  <c r="P493" i="10"/>
  <c r="O493" i="10"/>
  <c r="K493" i="10"/>
  <c r="J493" i="10"/>
  <c r="L493" i="10" s="1"/>
  <c r="I493" i="10"/>
  <c r="P492" i="10"/>
  <c r="O492" i="10"/>
  <c r="K492" i="10"/>
  <c r="J492" i="10"/>
  <c r="L492" i="10" s="1"/>
  <c r="I492" i="10"/>
  <c r="P491" i="10"/>
  <c r="O491" i="10"/>
  <c r="K491" i="10"/>
  <c r="J491" i="10"/>
  <c r="L491" i="10" s="1"/>
  <c r="I491" i="10"/>
  <c r="P490" i="10"/>
  <c r="O490" i="10"/>
  <c r="K490" i="10"/>
  <c r="J490" i="10"/>
  <c r="L490" i="10" s="1"/>
  <c r="I490" i="10"/>
  <c r="P489" i="10"/>
  <c r="O489" i="10"/>
  <c r="K489" i="10"/>
  <c r="J489" i="10"/>
  <c r="L489" i="10" s="1"/>
  <c r="I489" i="10"/>
  <c r="P488" i="10"/>
  <c r="O488" i="10"/>
  <c r="K488" i="10"/>
  <c r="J488" i="10"/>
  <c r="L488" i="10" s="1"/>
  <c r="I488" i="10"/>
  <c r="G121" i="11" s="1"/>
  <c r="P487" i="10"/>
  <c r="O487" i="10"/>
  <c r="K487" i="10"/>
  <c r="J487" i="10"/>
  <c r="L487" i="10" s="1"/>
  <c r="I487" i="10"/>
  <c r="P486" i="10"/>
  <c r="O486" i="10"/>
  <c r="K486" i="10"/>
  <c r="J486" i="10"/>
  <c r="L486" i="10" s="1"/>
  <c r="I486" i="10"/>
  <c r="P485" i="10"/>
  <c r="O485" i="10"/>
  <c r="K485" i="10"/>
  <c r="J485" i="10"/>
  <c r="L485" i="10" s="1"/>
  <c r="I485" i="10"/>
  <c r="G122" i="11" s="1"/>
  <c r="P484" i="10"/>
  <c r="O484" i="10"/>
  <c r="K484" i="10"/>
  <c r="J484" i="10"/>
  <c r="L484" i="10" s="1"/>
  <c r="I484" i="10"/>
  <c r="P483" i="10"/>
  <c r="O483" i="10"/>
  <c r="K483" i="10"/>
  <c r="J483" i="10"/>
  <c r="L483" i="10" s="1"/>
  <c r="I483" i="10"/>
  <c r="P482" i="10"/>
  <c r="O482" i="10"/>
  <c r="K482" i="10"/>
  <c r="J482" i="10"/>
  <c r="L482" i="10" s="1"/>
  <c r="I482" i="10"/>
  <c r="P481" i="10"/>
  <c r="O481" i="10"/>
  <c r="K481" i="10"/>
  <c r="J481" i="10"/>
  <c r="L481" i="10" s="1"/>
  <c r="I481" i="10"/>
  <c r="G62" i="11" s="1"/>
  <c r="I62" i="11" s="1"/>
  <c r="P480" i="10"/>
  <c r="O480" i="10"/>
  <c r="K480" i="10"/>
  <c r="J480" i="10"/>
  <c r="L480" i="10" s="1"/>
  <c r="I480" i="10"/>
  <c r="P479" i="10"/>
  <c r="O479" i="10"/>
  <c r="K479" i="10"/>
  <c r="J479" i="10"/>
  <c r="L479" i="10" s="1"/>
  <c r="I479" i="10"/>
  <c r="P478" i="10"/>
  <c r="O478" i="10"/>
  <c r="K478" i="10"/>
  <c r="J478" i="10"/>
  <c r="L478" i="10" s="1"/>
  <c r="I478" i="10"/>
  <c r="P477" i="10"/>
  <c r="O477" i="10"/>
  <c r="K477" i="10"/>
  <c r="J477" i="10"/>
  <c r="L477" i="10" s="1"/>
  <c r="I477" i="10"/>
  <c r="G119" i="11" s="1"/>
  <c r="P476" i="10"/>
  <c r="O476" i="10"/>
  <c r="K476" i="10"/>
  <c r="J476" i="10"/>
  <c r="L476" i="10" s="1"/>
  <c r="I476" i="10"/>
  <c r="P475" i="10"/>
  <c r="O475" i="10"/>
  <c r="K475" i="10"/>
  <c r="J475" i="10"/>
  <c r="L475" i="10" s="1"/>
  <c r="I475" i="10"/>
  <c r="G118" i="11" s="1"/>
  <c r="P474" i="10"/>
  <c r="O474" i="10"/>
  <c r="K474" i="10"/>
  <c r="J474" i="10"/>
  <c r="L474" i="10" s="1"/>
  <c r="I474" i="10"/>
  <c r="P473" i="10"/>
  <c r="O473" i="10"/>
  <c r="K473" i="10"/>
  <c r="J473" i="10"/>
  <c r="L473" i="10" s="1"/>
  <c r="I473" i="10"/>
  <c r="P472" i="10"/>
  <c r="O472" i="10"/>
  <c r="K472" i="10"/>
  <c r="J472" i="10"/>
  <c r="L472" i="10" s="1"/>
  <c r="I472" i="10"/>
  <c r="P471" i="10"/>
  <c r="O471" i="10"/>
  <c r="K471" i="10"/>
  <c r="J471" i="10"/>
  <c r="L471" i="10" s="1"/>
  <c r="I471" i="10"/>
  <c r="P470" i="10"/>
  <c r="O470" i="10"/>
  <c r="K470" i="10"/>
  <c r="J470" i="10"/>
  <c r="L470" i="10" s="1"/>
  <c r="I470" i="10"/>
  <c r="P469" i="10"/>
  <c r="O469" i="10"/>
  <c r="K469" i="10"/>
  <c r="J469" i="10"/>
  <c r="L469" i="10" s="1"/>
  <c r="I469" i="10"/>
  <c r="P468" i="10"/>
  <c r="O468" i="10"/>
  <c r="K468" i="10"/>
  <c r="J468" i="10"/>
  <c r="L468" i="10" s="1"/>
  <c r="I468" i="10"/>
  <c r="P467" i="10"/>
  <c r="O467" i="10"/>
  <c r="K467" i="10"/>
  <c r="J467" i="10"/>
  <c r="L467" i="10" s="1"/>
  <c r="I467" i="10"/>
  <c r="G51" i="11" s="1"/>
  <c r="P466" i="10"/>
  <c r="O466" i="10"/>
  <c r="K466" i="10"/>
  <c r="J466" i="10"/>
  <c r="L466" i="10" s="1"/>
  <c r="I466" i="10"/>
  <c r="P465" i="10"/>
  <c r="O465" i="10"/>
  <c r="K465" i="10"/>
  <c r="J465" i="10"/>
  <c r="L465" i="10" s="1"/>
  <c r="I465" i="10"/>
  <c r="G50" i="11" s="1"/>
  <c r="P464" i="10"/>
  <c r="O464" i="10"/>
  <c r="K464" i="10"/>
  <c r="J464" i="10"/>
  <c r="L464" i="10" s="1"/>
  <c r="I464" i="10"/>
  <c r="P463" i="10"/>
  <c r="O463" i="10"/>
  <c r="K463" i="10"/>
  <c r="J463" i="10"/>
  <c r="L463" i="10" s="1"/>
  <c r="I463" i="10"/>
  <c r="P462" i="10"/>
  <c r="O462" i="10"/>
  <c r="K462" i="10"/>
  <c r="J462" i="10"/>
  <c r="L462" i="10" s="1"/>
  <c r="I462" i="10"/>
  <c r="P461" i="10"/>
  <c r="O461" i="10"/>
  <c r="K461" i="10"/>
  <c r="J461" i="10"/>
  <c r="L461" i="10" s="1"/>
  <c r="I461" i="10"/>
  <c r="P460" i="10"/>
  <c r="O460" i="10"/>
  <c r="K460" i="10"/>
  <c r="J460" i="10"/>
  <c r="L460" i="10" s="1"/>
  <c r="I460" i="10"/>
  <c r="P459" i="10"/>
  <c r="O459" i="10"/>
  <c r="K459" i="10"/>
  <c r="J459" i="10"/>
  <c r="L459" i="10" s="1"/>
  <c r="I459" i="10"/>
  <c r="P458" i="10"/>
  <c r="O458" i="10"/>
  <c r="K458" i="10"/>
  <c r="J458" i="10"/>
  <c r="L458" i="10" s="1"/>
  <c r="I458" i="10"/>
  <c r="P457" i="10"/>
  <c r="O457" i="10"/>
  <c r="K457" i="10"/>
  <c r="J457" i="10"/>
  <c r="L457" i="10" s="1"/>
  <c r="I457" i="10"/>
  <c r="G49" i="11" s="1"/>
  <c r="P456" i="10"/>
  <c r="O456" i="10"/>
  <c r="K456" i="10"/>
  <c r="J456" i="10"/>
  <c r="L456" i="10" s="1"/>
  <c r="I456" i="10"/>
  <c r="P455" i="10"/>
  <c r="O455" i="10"/>
  <c r="K455" i="10"/>
  <c r="J455" i="10"/>
  <c r="L455" i="10" s="1"/>
  <c r="I455" i="10"/>
  <c r="P454" i="10"/>
  <c r="O454" i="10"/>
  <c r="K454" i="10"/>
  <c r="J454" i="10"/>
  <c r="L454" i="10" s="1"/>
  <c r="I454" i="10"/>
  <c r="P453" i="10"/>
  <c r="O453" i="10"/>
  <c r="K453" i="10"/>
  <c r="J453" i="10"/>
  <c r="L453" i="10" s="1"/>
  <c r="I453" i="10"/>
  <c r="P452" i="10"/>
  <c r="O452" i="10"/>
  <c r="K452" i="10"/>
  <c r="J452" i="10"/>
  <c r="L452" i="10" s="1"/>
  <c r="I452" i="10"/>
  <c r="P451" i="10"/>
  <c r="O451" i="10"/>
  <c r="K451" i="10"/>
  <c r="J451" i="10"/>
  <c r="L451" i="10" s="1"/>
  <c r="I451" i="10"/>
  <c r="P450" i="10"/>
  <c r="O450" i="10"/>
  <c r="K450" i="10"/>
  <c r="J450" i="10"/>
  <c r="L450" i="10" s="1"/>
  <c r="I450" i="10"/>
  <c r="P449" i="10"/>
  <c r="O449" i="10"/>
  <c r="K449" i="10"/>
  <c r="J449" i="10"/>
  <c r="L449" i="10" s="1"/>
  <c r="I449" i="10"/>
  <c r="P448" i="10"/>
  <c r="O448" i="10"/>
  <c r="K448" i="10"/>
  <c r="J448" i="10"/>
  <c r="L448" i="10" s="1"/>
  <c r="I448" i="10"/>
  <c r="P447" i="10"/>
  <c r="O447" i="10"/>
  <c r="K447" i="10"/>
  <c r="J447" i="10"/>
  <c r="L447" i="10" s="1"/>
  <c r="I447" i="10"/>
  <c r="P446" i="10"/>
  <c r="O446" i="10"/>
  <c r="K446" i="10"/>
  <c r="J446" i="10"/>
  <c r="L446" i="10" s="1"/>
  <c r="I446" i="10"/>
  <c r="P445" i="10"/>
  <c r="O445" i="10"/>
  <c r="K445" i="10"/>
  <c r="J445" i="10"/>
  <c r="L445" i="10" s="1"/>
  <c r="I445" i="10"/>
  <c r="P444" i="10"/>
  <c r="O444" i="10"/>
  <c r="K444" i="10"/>
  <c r="J444" i="10"/>
  <c r="L444" i="10" s="1"/>
  <c r="I444" i="10"/>
  <c r="G103" i="11" s="1"/>
  <c r="I103" i="11" s="1"/>
  <c r="K103" i="11" s="1"/>
  <c r="P443" i="10"/>
  <c r="O443" i="10"/>
  <c r="K443" i="10"/>
  <c r="J443" i="10"/>
  <c r="L443" i="10" s="1"/>
  <c r="I443" i="10"/>
  <c r="P442" i="10"/>
  <c r="O442" i="10"/>
  <c r="K442" i="10"/>
  <c r="J442" i="10"/>
  <c r="L442" i="10" s="1"/>
  <c r="I442" i="10"/>
  <c r="P441" i="10"/>
  <c r="O441" i="10"/>
  <c r="K441" i="10"/>
  <c r="J441" i="10"/>
  <c r="L441" i="10" s="1"/>
  <c r="I441" i="10"/>
  <c r="P440" i="10"/>
  <c r="O440" i="10"/>
  <c r="K440" i="10"/>
  <c r="J440" i="10"/>
  <c r="L440" i="10" s="1"/>
  <c r="I440" i="10"/>
  <c r="P439" i="10"/>
  <c r="O439" i="10"/>
  <c r="K439" i="10"/>
  <c r="J439" i="10"/>
  <c r="L439" i="10" s="1"/>
  <c r="I439" i="10"/>
  <c r="P438" i="10"/>
  <c r="O438" i="10"/>
  <c r="K438" i="10"/>
  <c r="J438" i="10"/>
  <c r="L438" i="10" s="1"/>
  <c r="I438" i="10"/>
  <c r="P437" i="10"/>
  <c r="O437" i="10"/>
  <c r="K437" i="10"/>
  <c r="J437" i="10"/>
  <c r="L437" i="10" s="1"/>
  <c r="I437" i="10"/>
  <c r="P436" i="10"/>
  <c r="O436" i="10"/>
  <c r="K436" i="10"/>
  <c r="J436" i="10"/>
  <c r="L436" i="10" s="1"/>
  <c r="I436" i="10"/>
  <c r="G80" i="11" s="1"/>
  <c r="P435" i="10"/>
  <c r="O435" i="10"/>
  <c r="K435" i="10"/>
  <c r="J435" i="10"/>
  <c r="L435" i="10" s="1"/>
  <c r="I435" i="10"/>
  <c r="P434" i="10"/>
  <c r="O434" i="10"/>
  <c r="K434" i="10"/>
  <c r="J434" i="10"/>
  <c r="L434" i="10" s="1"/>
  <c r="I434" i="10"/>
  <c r="P433" i="10"/>
  <c r="O433" i="10"/>
  <c r="K433" i="10"/>
  <c r="J433" i="10"/>
  <c r="L433" i="10" s="1"/>
  <c r="I433" i="10"/>
  <c r="P432" i="10"/>
  <c r="O432" i="10"/>
  <c r="K432" i="10"/>
  <c r="J432" i="10"/>
  <c r="L432" i="10" s="1"/>
  <c r="I432" i="10"/>
  <c r="P431" i="10"/>
  <c r="O431" i="10"/>
  <c r="K431" i="10"/>
  <c r="J431" i="10"/>
  <c r="L431" i="10" s="1"/>
  <c r="I431" i="10"/>
  <c r="G78" i="11" s="1"/>
  <c r="P430" i="10"/>
  <c r="O430" i="10"/>
  <c r="K430" i="10"/>
  <c r="J430" i="10"/>
  <c r="L430" i="10" s="1"/>
  <c r="I430" i="10"/>
  <c r="P429" i="10"/>
  <c r="O429" i="10"/>
  <c r="K429" i="10"/>
  <c r="J429" i="10"/>
  <c r="L429" i="10" s="1"/>
  <c r="I429" i="10"/>
  <c r="P428" i="10"/>
  <c r="O428" i="10"/>
  <c r="K428" i="10"/>
  <c r="J428" i="10"/>
  <c r="L428" i="10" s="1"/>
  <c r="I428" i="10"/>
  <c r="P427" i="10"/>
  <c r="O427" i="10"/>
  <c r="K427" i="10"/>
  <c r="J427" i="10"/>
  <c r="L427" i="10" s="1"/>
  <c r="I427" i="10"/>
  <c r="P426" i="10"/>
  <c r="O426" i="10"/>
  <c r="K426" i="10"/>
  <c r="J426" i="10"/>
  <c r="L426" i="10" s="1"/>
  <c r="I426" i="10"/>
  <c r="P425" i="10"/>
  <c r="O425" i="10"/>
  <c r="K425" i="10"/>
  <c r="J425" i="10"/>
  <c r="L425" i="10" s="1"/>
  <c r="I425" i="10"/>
  <c r="P424" i="10"/>
  <c r="O424" i="10"/>
  <c r="K424" i="10"/>
  <c r="J424" i="10"/>
  <c r="L424" i="10" s="1"/>
  <c r="I424" i="10"/>
  <c r="P423" i="10"/>
  <c r="O423" i="10"/>
  <c r="K423" i="10"/>
  <c r="J423" i="10"/>
  <c r="L423" i="10" s="1"/>
  <c r="I423" i="10"/>
  <c r="P422" i="10"/>
  <c r="O422" i="10"/>
  <c r="K422" i="10"/>
  <c r="J422" i="10"/>
  <c r="L422" i="10" s="1"/>
  <c r="I422" i="10"/>
  <c r="P421" i="10"/>
  <c r="O421" i="10"/>
  <c r="K421" i="10"/>
  <c r="J421" i="10"/>
  <c r="L421" i="10" s="1"/>
  <c r="I421" i="10"/>
  <c r="P420" i="10"/>
  <c r="O420" i="10"/>
  <c r="K420" i="10"/>
  <c r="J420" i="10"/>
  <c r="L420" i="10" s="1"/>
  <c r="I420" i="10"/>
  <c r="P419" i="10"/>
  <c r="O419" i="10"/>
  <c r="K419" i="10"/>
  <c r="J419" i="10"/>
  <c r="L419" i="10" s="1"/>
  <c r="I419" i="10"/>
  <c r="P418" i="10"/>
  <c r="O418" i="10"/>
  <c r="K418" i="10"/>
  <c r="J418" i="10"/>
  <c r="L418" i="10" s="1"/>
  <c r="I418" i="10"/>
  <c r="P417" i="10"/>
  <c r="O417" i="10"/>
  <c r="K417" i="10"/>
  <c r="J417" i="10"/>
  <c r="L417" i="10" s="1"/>
  <c r="I417" i="10"/>
  <c r="P416" i="10"/>
  <c r="O416" i="10"/>
  <c r="K416" i="10"/>
  <c r="J416" i="10"/>
  <c r="L416" i="10" s="1"/>
  <c r="I416" i="10"/>
  <c r="P415" i="10"/>
  <c r="O415" i="10"/>
  <c r="K415" i="10"/>
  <c r="J415" i="10"/>
  <c r="L415" i="10" s="1"/>
  <c r="I415" i="10"/>
  <c r="P414" i="10"/>
  <c r="O414" i="10"/>
  <c r="K414" i="10"/>
  <c r="J414" i="10"/>
  <c r="L414" i="10" s="1"/>
  <c r="I414" i="10"/>
  <c r="P413" i="10"/>
  <c r="O413" i="10"/>
  <c r="K413" i="10"/>
  <c r="J413" i="10"/>
  <c r="L413" i="10" s="1"/>
  <c r="I413" i="10"/>
  <c r="P412" i="10"/>
  <c r="O412" i="10"/>
  <c r="K412" i="10"/>
  <c r="J412" i="10"/>
  <c r="L412" i="10" s="1"/>
  <c r="I412" i="10"/>
  <c r="G102" i="11" s="1"/>
  <c r="P411" i="10"/>
  <c r="O411" i="10"/>
  <c r="K411" i="10"/>
  <c r="J411" i="10"/>
  <c r="L411" i="10" s="1"/>
  <c r="I411" i="10"/>
  <c r="P410" i="10"/>
  <c r="O410" i="10"/>
  <c r="K410" i="10"/>
  <c r="J410" i="10"/>
  <c r="L410" i="10" s="1"/>
  <c r="I410" i="10"/>
  <c r="P409" i="10"/>
  <c r="O409" i="10"/>
  <c r="K409" i="10"/>
  <c r="J409" i="10"/>
  <c r="L409" i="10" s="1"/>
  <c r="I409" i="10"/>
  <c r="P408" i="10"/>
  <c r="O408" i="10"/>
  <c r="K408" i="10"/>
  <c r="J408" i="10"/>
  <c r="L408" i="10" s="1"/>
  <c r="I408" i="10"/>
  <c r="P407" i="10"/>
  <c r="O407" i="10"/>
  <c r="K407" i="10"/>
  <c r="J407" i="10"/>
  <c r="L407" i="10" s="1"/>
  <c r="I407" i="10"/>
  <c r="P406" i="10"/>
  <c r="O406" i="10"/>
  <c r="K406" i="10"/>
  <c r="J406" i="10"/>
  <c r="L406" i="10" s="1"/>
  <c r="I406" i="10"/>
  <c r="P405" i="10"/>
  <c r="O405" i="10"/>
  <c r="K405" i="10"/>
  <c r="J405" i="10"/>
  <c r="L405" i="10" s="1"/>
  <c r="I405" i="10"/>
  <c r="P404" i="10"/>
  <c r="O404" i="10"/>
  <c r="K404" i="10"/>
  <c r="J404" i="10"/>
  <c r="L404" i="10" s="1"/>
  <c r="I404" i="10"/>
  <c r="G125" i="11" s="1"/>
  <c r="I125" i="11" s="1"/>
  <c r="P403" i="10"/>
  <c r="O403" i="10"/>
  <c r="K403" i="10"/>
  <c r="J403" i="10"/>
  <c r="L403" i="10" s="1"/>
  <c r="I403" i="10"/>
  <c r="G124" i="11" s="1"/>
  <c r="P402" i="10"/>
  <c r="O402" i="10"/>
  <c r="K402" i="10"/>
  <c r="J402" i="10"/>
  <c r="L402" i="10" s="1"/>
  <c r="I402" i="10"/>
  <c r="G100" i="11" s="1"/>
  <c r="P401" i="10"/>
  <c r="O401" i="10"/>
  <c r="K401" i="10"/>
  <c r="J401" i="10"/>
  <c r="L401" i="10" s="1"/>
  <c r="I401" i="10"/>
  <c r="P400" i="10"/>
  <c r="O400" i="10"/>
  <c r="K400" i="10"/>
  <c r="J400" i="10"/>
  <c r="L400" i="10" s="1"/>
  <c r="I400" i="10"/>
  <c r="P399" i="10"/>
  <c r="O399" i="10"/>
  <c r="K399" i="10"/>
  <c r="J399" i="10"/>
  <c r="L399" i="10" s="1"/>
  <c r="I399" i="10"/>
  <c r="P398" i="10"/>
  <c r="O398" i="10"/>
  <c r="K398" i="10"/>
  <c r="J398" i="10"/>
  <c r="L398" i="10" s="1"/>
  <c r="I398" i="10"/>
  <c r="G46" i="11" s="1"/>
  <c r="I46" i="11" s="1"/>
  <c r="P397" i="10"/>
  <c r="O397" i="10"/>
  <c r="K397" i="10"/>
  <c r="J397" i="10"/>
  <c r="L397" i="10" s="1"/>
  <c r="I397" i="10"/>
  <c r="G29" i="11" s="1"/>
  <c r="P396" i="10"/>
  <c r="O396" i="10"/>
  <c r="K396" i="10"/>
  <c r="J396" i="10"/>
  <c r="L396" i="10" s="1"/>
  <c r="I396" i="10"/>
  <c r="P395" i="10"/>
  <c r="O395" i="10"/>
  <c r="K395" i="10"/>
  <c r="J395" i="10"/>
  <c r="L395" i="10" s="1"/>
  <c r="I395" i="10"/>
  <c r="P394" i="10"/>
  <c r="O394" i="10"/>
  <c r="K394" i="10"/>
  <c r="J394" i="10"/>
  <c r="L394" i="10" s="1"/>
  <c r="I394" i="10"/>
  <c r="G99" i="11" s="1"/>
  <c r="I99" i="11" s="1"/>
  <c r="P393" i="10"/>
  <c r="O393" i="10"/>
  <c r="K393" i="10"/>
  <c r="J393" i="10"/>
  <c r="L393" i="10" s="1"/>
  <c r="I393" i="10"/>
  <c r="P392" i="10"/>
  <c r="O392" i="10"/>
  <c r="K392" i="10"/>
  <c r="J392" i="10"/>
  <c r="L392" i="10" s="1"/>
  <c r="I392" i="10"/>
  <c r="O391" i="10"/>
  <c r="P391" i="10" s="1"/>
  <c r="K391" i="10"/>
  <c r="J391" i="10"/>
  <c r="L391" i="10" s="1"/>
  <c r="I391" i="10"/>
  <c r="O390" i="10"/>
  <c r="P390" i="10" s="1"/>
  <c r="K390" i="10"/>
  <c r="J390" i="10"/>
  <c r="L390" i="10" s="1"/>
  <c r="I390" i="10"/>
  <c r="O389" i="10"/>
  <c r="P389" i="10" s="1"/>
  <c r="K389" i="10"/>
  <c r="J389" i="10"/>
  <c r="L389" i="10" s="1"/>
  <c r="I389" i="10"/>
  <c r="O388" i="10"/>
  <c r="P388" i="10" s="1"/>
  <c r="K388" i="10"/>
  <c r="J388" i="10"/>
  <c r="L388" i="10" s="1"/>
  <c r="I388" i="10"/>
  <c r="O387" i="10"/>
  <c r="P387" i="10" s="1"/>
  <c r="K387" i="10"/>
  <c r="J387" i="10"/>
  <c r="L387" i="10" s="1"/>
  <c r="I387" i="10"/>
  <c r="O386" i="10"/>
  <c r="P386" i="10" s="1"/>
  <c r="K386" i="10"/>
  <c r="J386" i="10"/>
  <c r="L386" i="10" s="1"/>
  <c r="I386" i="10"/>
  <c r="O385" i="10"/>
  <c r="P385" i="10" s="1"/>
  <c r="K385" i="10"/>
  <c r="J385" i="10"/>
  <c r="L385" i="10" s="1"/>
  <c r="I385" i="10"/>
  <c r="G27" i="11" s="1"/>
  <c r="I27" i="11" s="1"/>
  <c r="O384" i="10"/>
  <c r="P384" i="10" s="1"/>
  <c r="K384" i="10"/>
  <c r="J384" i="10"/>
  <c r="L384" i="10" s="1"/>
  <c r="I384" i="10"/>
  <c r="O383" i="10"/>
  <c r="P383" i="10" s="1"/>
  <c r="K383" i="10"/>
  <c r="J383" i="10"/>
  <c r="L383" i="10" s="1"/>
  <c r="I383" i="10"/>
  <c r="O382" i="10"/>
  <c r="P382" i="10" s="1"/>
  <c r="K382" i="10"/>
  <c r="J382" i="10"/>
  <c r="L382" i="10" s="1"/>
  <c r="I382" i="10"/>
  <c r="O381" i="10"/>
  <c r="P381" i="10" s="1"/>
  <c r="K381" i="10"/>
  <c r="J381" i="10"/>
  <c r="L381" i="10" s="1"/>
  <c r="I381" i="10"/>
  <c r="O380" i="10"/>
  <c r="P380" i="10" s="1"/>
  <c r="K380" i="10"/>
  <c r="J380" i="10"/>
  <c r="L380" i="10" s="1"/>
  <c r="I380" i="10"/>
  <c r="O379" i="10"/>
  <c r="P379" i="10" s="1"/>
  <c r="K379" i="10"/>
  <c r="J379" i="10"/>
  <c r="L379" i="10" s="1"/>
  <c r="I379" i="10"/>
  <c r="O378" i="10"/>
  <c r="P378" i="10" s="1"/>
  <c r="K378" i="10"/>
  <c r="J378" i="10"/>
  <c r="L378" i="10" s="1"/>
  <c r="I378" i="10"/>
  <c r="O377" i="10"/>
  <c r="P377" i="10" s="1"/>
  <c r="K377" i="10"/>
  <c r="J377" i="10"/>
  <c r="L377" i="10" s="1"/>
  <c r="I377" i="10"/>
  <c r="O376" i="10"/>
  <c r="P376" i="10" s="1"/>
  <c r="K376" i="10"/>
  <c r="J376" i="10"/>
  <c r="L376" i="10" s="1"/>
  <c r="I376" i="10"/>
  <c r="O375" i="10"/>
  <c r="P375" i="10" s="1"/>
  <c r="K375" i="10"/>
  <c r="J375" i="10"/>
  <c r="L375" i="10" s="1"/>
  <c r="I375" i="10"/>
  <c r="O374" i="10"/>
  <c r="P374" i="10" s="1"/>
  <c r="K374" i="10"/>
  <c r="J374" i="10"/>
  <c r="L374" i="10" s="1"/>
  <c r="I374" i="10"/>
  <c r="O373" i="10"/>
  <c r="P373" i="10" s="1"/>
  <c r="K373" i="10"/>
  <c r="J373" i="10"/>
  <c r="L373" i="10" s="1"/>
  <c r="I373" i="10"/>
  <c r="G42" i="11" s="1"/>
  <c r="O372" i="10"/>
  <c r="P372" i="10" s="1"/>
  <c r="K372" i="10"/>
  <c r="J372" i="10"/>
  <c r="L372" i="10" s="1"/>
  <c r="I372" i="10"/>
  <c r="O371" i="10"/>
  <c r="P371" i="10" s="1"/>
  <c r="K371" i="10"/>
  <c r="J371" i="10"/>
  <c r="L371" i="10" s="1"/>
  <c r="I371" i="10"/>
  <c r="O370" i="10"/>
  <c r="P370" i="10" s="1"/>
  <c r="K370" i="10"/>
  <c r="J370" i="10"/>
  <c r="L370" i="10" s="1"/>
  <c r="I370" i="10"/>
  <c r="O369" i="10"/>
  <c r="P369" i="10" s="1"/>
  <c r="K369" i="10"/>
  <c r="J369" i="10"/>
  <c r="L369" i="10" s="1"/>
  <c r="I369" i="10"/>
  <c r="O368" i="10"/>
  <c r="P368" i="10" s="1"/>
  <c r="K368" i="10"/>
  <c r="J368" i="10"/>
  <c r="L368" i="10" s="1"/>
  <c r="I368" i="10"/>
  <c r="O367" i="10"/>
  <c r="P367" i="10" s="1"/>
  <c r="K367" i="10"/>
  <c r="J367" i="10"/>
  <c r="L367" i="10" s="1"/>
  <c r="I367" i="10"/>
  <c r="G41" i="11" s="1"/>
  <c r="O366" i="10"/>
  <c r="P366" i="10" s="1"/>
  <c r="K366" i="10"/>
  <c r="J366" i="10"/>
  <c r="L366" i="10" s="1"/>
  <c r="I366" i="10"/>
  <c r="O365" i="10"/>
  <c r="P365" i="10" s="1"/>
  <c r="K365" i="10"/>
  <c r="J365" i="10"/>
  <c r="L365" i="10" s="1"/>
  <c r="I365" i="10"/>
  <c r="O364" i="10"/>
  <c r="P364" i="10" s="1"/>
  <c r="K364" i="10"/>
  <c r="J364" i="10"/>
  <c r="L364" i="10" s="1"/>
  <c r="I364" i="10"/>
  <c r="O363" i="10"/>
  <c r="P363" i="10" s="1"/>
  <c r="K363" i="10"/>
  <c r="J363" i="10"/>
  <c r="L363" i="10" s="1"/>
  <c r="I363" i="10"/>
  <c r="O362" i="10"/>
  <c r="P362" i="10" s="1"/>
  <c r="K362" i="10"/>
  <c r="J362" i="10"/>
  <c r="L362" i="10" s="1"/>
  <c r="I362" i="10"/>
  <c r="O361" i="10"/>
  <c r="P361" i="10" s="1"/>
  <c r="M361" i="10"/>
  <c r="K361" i="10"/>
  <c r="J361" i="10"/>
  <c r="L361" i="10" s="1"/>
  <c r="I361" i="10"/>
  <c r="O360" i="10"/>
  <c r="P360" i="10" s="1"/>
  <c r="M360" i="10"/>
  <c r="K360" i="10"/>
  <c r="J360" i="10"/>
  <c r="L360" i="10" s="1"/>
  <c r="N360" i="10" s="1"/>
  <c r="I360" i="10"/>
  <c r="O359" i="10"/>
  <c r="P359" i="10" s="1"/>
  <c r="K359" i="10"/>
  <c r="J359" i="10"/>
  <c r="L359" i="10" s="1"/>
  <c r="I359" i="10"/>
  <c r="O358" i="10"/>
  <c r="P358" i="10" s="1"/>
  <c r="K358" i="10"/>
  <c r="J358" i="10"/>
  <c r="L358" i="10" s="1"/>
  <c r="I358" i="10"/>
  <c r="O357" i="10"/>
  <c r="P357" i="10" s="1"/>
  <c r="K357" i="10"/>
  <c r="J357" i="10"/>
  <c r="L357" i="10" s="1"/>
  <c r="I357" i="10"/>
  <c r="O356" i="10"/>
  <c r="P356" i="10" s="1"/>
  <c r="K356" i="10"/>
  <c r="J356" i="10"/>
  <c r="L356" i="10" s="1"/>
  <c r="I356" i="10"/>
  <c r="O355" i="10"/>
  <c r="P355" i="10" s="1"/>
  <c r="K355" i="10"/>
  <c r="J355" i="10"/>
  <c r="L355" i="10" s="1"/>
  <c r="I355" i="10"/>
  <c r="O354" i="10"/>
  <c r="P354" i="10" s="1"/>
  <c r="K354" i="10"/>
  <c r="J354" i="10"/>
  <c r="L354" i="10" s="1"/>
  <c r="I354" i="10"/>
  <c r="O353" i="10"/>
  <c r="P353" i="10" s="1"/>
  <c r="K353" i="10"/>
  <c r="J353" i="10"/>
  <c r="L353" i="10" s="1"/>
  <c r="I353" i="10"/>
  <c r="O352" i="10"/>
  <c r="P352" i="10" s="1"/>
  <c r="K352" i="10"/>
  <c r="J352" i="10"/>
  <c r="L352" i="10" s="1"/>
  <c r="I352" i="10"/>
  <c r="O351" i="10"/>
  <c r="P351" i="10" s="1"/>
  <c r="K351" i="10"/>
  <c r="J351" i="10"/>
  <c r="L351" i="10" s="1"/>
  <c r="I351" i="10"/>
  <c r="O350" i="10"/>
  <c r="P350" i="10" s="1"/>
  <c r="K350" i="10"/>
  <c r="J350" i="10"/>
  <c r="L350" i="10" s="1"/>
  <c r="I350" i="10"/>
  <c r="O349" i="10"/>
  <c r="P349" i="10" s="1"/>
  <c r="K349" i="10"/>
  <c r="J349" i="10"/>
  <c r="L349" i="10" s="1"/>
  <c r="I349" i="10"/>
  <c r="O348" i="10"/>
  <c r="P348" i="10" s="1"/>
  <c r="K348" i="10"/>
  <c r="J348" i="10"/>
  <c r="L348" i="10" s="1"/>
  <c r="I348" i="10"/>
  <c r="O347" i="10"/>
  <c r="P347" i="10" s="1"/>
  <c r="K347" i="10"/>
  <c r="J347" i="10"/>
  <c r="L347" i="10" s="1"/>
  <c r="I347" i="10"/>
  <c r="O346" i="10"/>
  <c r="P346" i="10" s="1"/>
  <c r="K346" i="10"/>
  <c r="J346" i="10"/>
  <c r="L346" i="10" s="1"/>
  <c r="I346" i="10"/>
  <c r="O345" i="10"/>
  <c r="P345" i="10" s="1"/>
  <c r="K345" i="10"/>
  <c r="J345" i="10"/>
  <c r="L345" i="10" s="1"/>
  <c r="I345" i="10"/>
  <c r="O344" i="10"/>
  <c r="P344" i="10" s="1"/>
  <c r="K344" i="10"/>
  <c r="J344" i="10"/>
  <c r="L344" i="10" s="1"/>
  <c r="I344" i="10"/>
  <c r="O343" i="10"/>
  <c r="P343" i="10" s="1"/>
  <c r="K343" i="10"/>
  <c r="J343" i="10"/>
  <c r="L343" i="10" s="1"/>
  <c r="I343" i="10"/>
  <c r="O342" i="10"/>
  <c r="P342" i="10" s="1"/>
  <c r="K342" i="10"/>
  <c r="J342" i="10"/>
  <c r="L342" i="10" s="1"/>
  <c r="I342" i="10"/>
  <c r="O341" i="10"/>
  <c r="P341" i="10" s="1"/>
  <c r="K341" i="10"/>
  <c r="J341" i="10"/>
  <c r="L341" i="10" s="1"/>
  <c r="I341" i="10"/>
  <c r="O340" i="10"/>
  <c r="P340" i="10" s="1"/>
  <c r="K340" i="10"/>
  <c r="J340" i="10"/>
  <c r="L340" i="10" s="1"/>
  <c r="I340" i="10"/>
  <c r="O339" i="10"/>
  <c r="P339" i="10" s="1"/>
  <c r="K339" i="10"/>
  <c r="J339" i="10"/>
  <c r="L339" i="10" s="1"/>
  <c r="I339" i="10"/>
  <c r="O338" i="10"/>
  <c r="P338" i="10" s="1"/>
  <c r="K338" i="10"/>
  <c r="J338" i="10"/>
  <c r="L338" i="10" s="1"/>
  <c r="I338" i="10"/>
  <c r="O337" i="10"/>
  <c r="P337" i="10" s="1"/>
  <c r="K337" i="10"/>
  <c r="J337" i="10"/>
  <c r="L337" i="10" s="1"/>
  <c r="I337" i="10"/>
  <c r="O336" i="10"/>
  <c r="P336" i="10" s="1"/>
  <c r="K336" i="10"/>
  <c r="J336" i="10"/>
  <c r="L336" i="10" s="1"/>
  <c r="I336" i="10"/>
  <c r="O335" i="10"/>
  <c r="P335" i="10" s="1"/>
  <c r="K335" i="10"/>
  <c r="J335" i="10"/>
  <c r="L335" i="10" s="1"/>
  <c r="I335" i="10"/>
  <c r="O334" i="10"/>
  <c r="P334" i="10" s="1"/>
  <c r="K334" i="10"/>
  <c r="J334" i="10"/>
  <c r="L334" i="10" s="1"/>
  <c r="I334" i="10"/>
  <c r="O333" i="10"/>
  <c r="P333" i="10" s="1"/>
  <c r="K333" i="10"/>
  <c r="J333" i="10"/>
  <c r="L333" i="10" s="1"/>
  <c r="I333" i="10"/>
  <c r="O332" i="10"/>
  <c r="P332" i="10" s="1"/>
  <c r="K332" i="10"/>
  <c r="J332" i="10"/>
  <c r="L332" i="10" s="1"/>
  <c r="I332" i="10"/>
  <c r="O331" i="10"/>
  <c r="P331" i="10" s="1"/>
  <c r="K331" i="10"/>
  <c r="J331" i="10"/>
  <c r="L331" i="10" s="1"/>
  <c r="I331" i="10"/>
  <c r="O330" i="10"/>
  <c r="P330" i="10" s="1"/>
  <c r="K330" i="10"/>
  <c r="J330" i="10"/>
  <c r="L330" i="10" s="1"/>
  <c r="I330" i="10"/>
  <c r="O329" i="10"/>
  <c r="P329" i="10" s="1"/>
  <c r="K329" i="10"/>
  <c r="J329" i="10"/>
  <c r="L329" i="10" s="1"/>
  <c r="I329" i="10"/>
  <c r="O328" i="10"/>
  <c r="P328" i="10" s="1"/>
  <c r="K328" i="10"/>
  <c r="J328" i="10"/>
  <c r="L328" i="10" s="1"/>
  <c r="I328" i="10"/>
  <c r="O327" i="10"/>
  <c r="P327" i="10" s="1"/>
  <c r="K327" i="10"/>
  <c r="J327" i="10"/>
  <c r="L327" i="10" s="1"/>
  <c r="I327" i="10"/>
  <c r="O326" i="10"/>
  <c r="P326" i="10" s="1"/>
  <c r="K326" i="10"/>
  <c r="J326" i="10"/>
  <c r="L326" i="10" s="1"/>
  <c r="I326" i="10"/>
  <c r="O325" i="10"/>
  <c r="P325" i="10" s="1"/>
  <c r="K325" i="10"/>
  <c r="J325" i="10"/>
  <c r="L325" i="10" s="1"/>
  <c r="I325" i="10"/>
  <c r="O324" i="10"/>
  <c r="P324" i="10" s="1"/>
  <c r="K324" i="10"/>
  <c r="J324" i="10"/>
  <c r="L324" i="10" s="1"/>
  <c r="I324" i="10"/>
  <c r="O323" i="10"/>
  <c r="P323" i="10" s="1"/>
  <c r="K323" i="10"/>
  <c r="J323" i="10"/>
  <c r="L323" i="10" s="1"/>
  <c r="I323" i="10"/>
  <c r="O322" i="10"/>
  <c r="P322" i="10" s="1"/>
  <c r="K322" i="10"/>
  <c r="J322" i="10"/>
  <c r="L322" i="10" s="1"/>
  <c r="I322" i="10"/>
  <c r="O321" i="10"/>
  <c r="P321" i="10" s="1"/>
  <c r="K321" i="10"/>
  <c r="J321" i="10"/>
  <c r="L321" i="10" s="1"/>
  <c r="I321" i="10"/>
  <c r="O320" i="10"/>
  <c r="P320" i="10" s="1"/>
  <c r="K320" i="10"/>
  <c r="J320" i="10"/>
  <c r="L320" i="10" s="1"/>
  <c r="I320" i="10"/>
  <c r="O319" i="10"/>
  <c r="P319" i="10" s="1"/>
  <c r="K319" i="10"/>
  <c r="J319" i="10"/>
  <c r="L319" i="10" s="1"/>
  <c r="I319" i="10"/>
  <c r="O318" i="10"/>
  <c r="P318" i="10" s="1"/>
  <c r="K318" i="10"/>
  <c r="J318" i="10"/>
  <c r="L318" i="10" s="1"/>
  <c r="I318" i="10"/>
  <c r="O317" i="10"/>
  <c r="P317" i="10" s="1"/>
  <c r="K317" i="10"/>
  <c r="J317" i="10"/>
  <c r="L317" i="10" s="1"/>
  <c r="I317" i="10"/>
  <c r="O316" i="10"/>
  <c r="P316" i="10" s="1"/>
  <c r="K316" i="10"/>
  <c r="J316" i="10"/>
  <c r="L316" i="10" s="1"/>
  <c r="I316" i="10"/>
  <c r="O315" i="10"/>
  <c r="P315" i="10" s="1"/>
  <c r="M315" i="10"/>
  <c r="K315" i="10"/>
  <c r="J315" i="10"/>
  <c r="L315" i="10" s="1"/>
  <c r="N315" i="10" s="1"/>
  <c r="I315" i="10"/>
  <c r="O314" i="10"/>
  <c r="P314" i="10" s="1"/>
  <c r="M314" i="10"/>
  <c r="K314" i="10"/>
  <c r="J314" i="10"/>
  <c r="L314" i="10" s="1"/>
  <c r="N314" i="10" s="1"/>
  <c r="I314" i="10"/>
  <c r="O313" i="10"/>
  <c r="P313" i="10" s="1"/>
  <c r="K313" i="10"/>
  <c r="J313" i="10"/>
  <c r="L313" i="10" s="1"/>
  <c r="I313" i="10"/>
  <c r="O312" i="10"/>
  <c r="P312" i="10" s="1"/>
  <c r="K312" i="10"/>
  <c r="J312" i="10"/>
  <c r="L312" i="10" s="1"/>
  <c r="I312" i="10"/>
  <c r="O311" i="10"/>
  <c r="P311" i="10" s="1"/>
  <c r="K311" i="10"/>
  <c r="J311" i="10"/>
  <c r="L311" i="10" s="1"/>
  <c r="I311" i="10"/>
  <c r="O310" i="10"/>
  <c r="P310" i="10" s="1"/>
  <c r="K310" i="10"/>
  <c r="J310" i="10"/>
  <c r="L310" i="10" s="1"/>
  <c r="I310" i="10"/>
  <c r="O309" i="10"/>
  <c r="P309" i="10" s="1"/>
  <c r="K309" i="10"/>
  <c r="J309" i="10"/>
  <c r="L309" i="10" s="1"/>
  <c r="I309" i="10"/>
  <c r="O308" i="10"/>
  <c r="P308" i="10" s="1"/>
  <c r="K308" i="10"/>
  <c r="J308" i="10"/>
  <c r="L308" i="10" s="1"/>
  <c r="I308" i="10"/>
  <c r="O307" i="10"/>
  <c r="P307" i="10" s="1"/>
  <c r="K307" i="10"/>
  <c r="J307" i="10"/>
  <c r="L307" i="10" s="1"/>
  <c r="I307" i="10"/>
  <c r="G123" i="11" s="1"/>
  <c r="I123" i="11" s="1"/>
  <c r="O306" i="10"/>
  <c r="P306" i="10" s="1"/>
  <c r="K306" i="10"/>
  <c r="J306" i="10"/>
  <c r="L306" i="10" s="1"/>
  <c r="I306" i="10"/>
  <c r="O305" i="10"/>
  <c r="P305" i="10" s="1"/>
  <c r="K305" i="10"/>
  <c r="J305" i="10"/>
  <c r="L305" i="10" s="1"/>
  <c r="I305" i="10"/>
  <c r="O304" i="10"/>
  <c r="P304" i="10" s="1"/>
  <c r="K304" i="10"/>
  <c r="J304" i="10"/>
  <c r="L304" i="10" s="1"/>
  <c r="I304" i="10"/>
  <c r="O303" i="10"/>
  <c r="P303" i="10" s="1"/>
  <c r="K303" i="10"/>
  <c r="J303" i="10"/>
  <c r="L303" i="10" s="1"/>
  <c r="I303" i="10"/>
  <c r="O302" i="10"/>
  <c r="P302" i="10" s="1"/>
  <c r="K302" i="10"/>
  <c r="J302" i="10"/>
  <c r="L302" i="10" s="1"/>
  <c r="I302" i="10"/>
  <c r="O301" i="10"/>
  <c r="P301" i="10" s="1"/>
  <c r="K301" i="10"/>
  <c r="J301" i="10"/>
  <c r="L301" i="10" s="1"/>
  <c r="I301" i="10"/>
  <c r="O300" i="10"/>
  <c r="P300" i="10" s="1"/>
  <c r="K300" i="10"/>
  <c r="J300" i="10"/>
  <c r="L300" i="10" s="1"/>
  <c r="I300" i="10"/>
  <c r="O299" i="10"/>
  <c r="P299" i="10" s="1"/>
  <c r="K299" i="10"/>
  <c r="J299" i="10"/>
  <c r="L299" i="10" s="1"/>
  <c r="I299" i="10"/>
  <c r="O298" i="10"/>
  <c r="P298" i="10" s="1"/>
  <c r="K298" i="10"/>
  <c r="J298" i="10"/>
  <c r="L298" i="10" s="1"/>
  <c r="I298" i="10"/>
  <c r="O297" i="10"/>
  <c r="P297" i="10" s="1"/>
  <c r="K297" i="10"/>
  <c r="J297" i="10"/>
  <c r="L297" i="10" s="1"/>
  <c r="I297" i="10"/>
  <c r="O296" i="10"/>
  <c r="P296" i="10" s="1"/>
  <c r="K296" i="10"/>
  <c r="J296" i="10"/>
  <c r="L296" i="10" s="1"/>
  <c r="I296" i="10"/>
  <c r="O295" i="10"/>
  <c r="P295" i="10" s="1"/>
  <c r="K295" i="10"/>
  <c r="J295" i="10"/>
  <c r="L295" i="10" s="1"/>
  <c r="I295" i="10"/>
  <c r="O294" i="10"/>
  <c r="P294" i="10" s="1"/>
  <c r="K294" i="10"/>
  <c r="J294" i="10"/>
  <c r="L294" i="10" s="1"/>
  <c r="I294" i="10"/>
  <c r="O293" i="10"/>
  <c r="P293" i="10" s="1"/>
  <c r="K293" i="10"/>
  <c r="J293" i="10"/>
  <c r="L293" i="10" s="1"/>
  <c r="I293" i="10"/>
  <c r="O292" i="10"/>
  <c r="P292" i="10" s="1"/>
  <c r="K292" i="10"/>
  <c r="J292" i="10"/>
  <c r="L292" i="10" s="1"/>
  <c r="I292" i="10"/>
  <c r="O291" i="10"/>
  <c r="P291" i="10" s="1"/>
  <c r="K291" i="10"/>
  <c r="J291" i="10"/>
  <c r="L291" i="10" s="1"/>
  <c r="I291" i="10"/>
  <c r="O290" i="10"/>
  <c r="P290" i="10" s="1"/>
  <c r="K290" i="10"/>
  <c r="J290" i="10"/>
  <c r="L290" i="10" s="1"/>
  <c r="I290" i="10"/>
  <c r="O289" i="10"/>
  <c r="P289" i="10" s="1"/>
  <c r="K289" i="10"/>
  <c r="J289" i="10"/>
  <c r="L289" i="10" s="1"/>
  <c r="I289" i="10"/>
  <c r="O288" i="10"/>
  <c r="P288" i="10" s="1"/>
  <c r="K288" i="10"/>
  <c r="J288" i="10"/>
  <c r="L288" i="10" s="1"/>
  <c r="I288" i="10"/>
  <c r="O287" i="10"/>
  <c r="P287" i="10" s="1"/>
  <c r="K287" i="10"/>
  <c r="J287" i="10"/>
  <c r="L287" i="10" s="1"/>
  <c r="I287" i="10"/>
  <c r="O286" i="10"/>
  <c r="P286" i="10" s="1"/>
  <c r="K286" i="10"/>
  <c r="J286" i="10"/>
  <c r="L286" i="10" s="1"/>
  <c r="I286" i="10"/>
  <c r="O285" i="10"/>
  <c r="P285" i="10" s="1"/>
  <c r="K285" i="10"/>
  <c r="J285" i="10"/>
  <c r="L285" i="10" s="1"/>
  <c r="I285" i="10"/>
  <c r="O284" i="10"/>
  <c r="P284" i="10" s="1"/>
  <c r="K284" i="10"/>
  <c r="J284" i="10"/>
  <c r="L284" i="10" s="1"/>
  <c r="I284" i="10"/>
  <c r="O283" i="10"/>
  <c r="P283" i="10" s="1"/>
  <c r="K283" i="10"/>
  <c r="J283" i="10"/>
  <c r="L283" i="10" s="1"/>
  <c r="I283" i="10"/>
  <c r="O282" i="10"/>
  <c r="P282" i="10" s="1"/>
  <c r="K282" i="10"/>
  <c r="J282" i="10"/>
  <c r="L282" i="10" s="1"/>
  <c r="I282" i="10"/>
  <c r="O281" i="10"/>
  <c r="P281" i="10" s="1"/>
  <c r="K281" i="10"/>
  <c r="J281" i="10"/>
  <c r="L281" i="10" s="1"/>
  <c r="I281" i="10"/>
  <c r="O280" i="10"/>
  <c r="P280" i="10" s="1"/>
  <c r="K280" i="10"/>
  <c r="J280" i="10"/>
  <c r="L280" i="10" s="1"/>
  <c r="I280" i="10"/>
  <c r="O279" i="10"/>
  <c r="P279" i="10" s="1"/>
  <c r="K279" i="10"/>
  <c r="J279" i="10"/>
  <c r="L279" i="10" s="1"/>
  <c r="I279" i="10"/>
  <c r="O278" i="10"/>
  <c r="P278" i="10" s="1"/>
  <c r="K278" i="10"/>
  <c r="J278" i="10"/>
  <c r="L278" i="10" s="1"/>
  <c r="I278" i="10"/>
  <c r="G97" i="11" s="1"/>
  <c r="I97" i="11" s="1"/>
  <c r="O277" i="10"/>
  <c r="P277" i="10" s="1"/>
  <c r="K277" i="10"/>
  <c r="J277" i="10"/>
  <c r="L277" i="10" s="1"/>
  <c r="I277" i="10"/>
  <c r="O276" i="10"/>
  <c r="P276" i="10" s="1"/>
  <c r="K276" i="10"/>
  <c r="J276" i="10"/>
  <c r="L276" i="10" s="1"/>
  <c r="I276" i="10"/>
  <c r="O275" i="10"/>
  <c r="P275" i="10" s="1"/>
  <c r="K275" i="10"/>
  <c r="J275" i="10"/>
  <c r="L275" i="10" s="1"/>
  <c r="I275" i="10"/>
  <c r="O274" i="10"/>
  <c r="P274" i="10" s="1"/>
  <c r="M274" i="10"/>
  <c r="K274" i="10"/>
  <c r="J274" i="10"/>
  <c r="L274" i="10" s="1"/>
  <c r="I274" i="10"/>
  <c r="O273" i="10"/>
  <c r="P273" i="10" s="1"/>
  <c r="M273" i="10"/>
  <c r="K273" i="10"/>
  <c r="J273" i="10"/>
  <c r="L273" i="10" s="1"/>
  <c r="I273" i="10"/>
  <c r="O272" i="10"/>
  <c r="P272" i="10" s="1"/>
  <c r="M272" i="10"/>
  <c r="K272" i="10"/>
  <c r="J272" i="10"/>
  <c r="I272" i="10"/>
  <c r="O271" i="10"/>
  <c r="P271" i="10" s="1"/>
  <c r="M271" i="10"/>
  <c r="K271" i="10"/>
  <c r="J271" i="10"/>
  <c r="I271" i="10"/>
  <c r="O270" i="10"/>
  <c r="P270" i="10" s="1"/>
  <c r="K270" i="10"/>
  <c r="J270" i="10"/>
  <c r="L270" i="10" s="1"/>
  <c r="I270" i="10"/>
  <c r="O269" i="10"/>
  <c r="P269" i="10" s="1"/>
  <c r="K269" i="10"/>
  <c r="J269" i="10"/>
  <c r="L269" i="10" s="1"/>
  <c r="I269" i="10"/>
  <c r="O268" i="10"/>
  <c r="P268" i="10" s="1"/>
  <c r="K268" i="10"/>
  <c r="J268" i="10"/>
  <c r="L268" i="10" s="1"/>
  <c r="I268" i="10"/>
  <c r="O267" i="10"/>
  <c r="P267" i="10" s="1"/>
  <c r="K267" i="10"/>
  <c r="J267" i="10"/>
  <c r="L267" i="10" s="1"/>
  <c r="I267" i="10"/>
  <c r="O266" i="10"/>
  <c r="P266" i="10" s="1"/>
  <c r="K266" i="10"/>
  <c r="J266" i="10"/>
  <c r="L266" i="10" s="1"/>
  <c r="I266" i="10"/>
  <c r="O265" i="10"/>
  <c r="P265" i="10" s="1"/>
  <c r="K265" i="10"/>
  <c r="J265" i="10"/>
  <c r="L265" i="10" s="1"/>
  <c r="I265" i="10"/>
  <c r="O264" i="10"/>
  <c r="P264" i="10" s="1"/>
  <c r="K264" i="10"/>
  <c r="J264" i="10"/>
  <c r="L264" i="10" s="1"/>
  <c r="I264" i="10"/>
  <c r="O263" i="10"/>
  <c r="P263" i="10" s="1"/>
  <c r="K263" i="10"/>
  <c r="J263" i="10"/>
  <c r="L263" i="10" s="1"/>
  <c r="I263" i="10"/>
  <c r="O262" i="10"/>
  <c r="P262" i="10" s="1"/>
  <c r="K262" i="10"/>
  <c r="J262" i="10"/>
  <c r="L262" i="10" s="1"/>
  <c r="I262" i="10"/>
  <c r="O261" i="10"/>
  <c r="P261" i="10" s="1"/>
  <c r="M261" i="10"/>
  <c r="K261" i="10"/>
  <c r="J261" i="10"/>
  <c r="I261" i="10"/>
  <c r="O260" i="10"/>
  <c r="P260" i="10" s="1"/>
  <c r="M260" i="10"/>
  <c r="K260" i="10"/>
  <c r="J260" i="10"/>
  <c r="I260" i="10"/>
  <c r="O259" i="10"/>
  <c r="P259" i="10" s="1"/>
  <c r="M259" i="10"/>
  <c r="K259" i="10"/>
  <c r="J259" i="10"/>
  <c r="I259" i="10"/>
  <c r="O258" i="10"/>
  <c r="P258" i="10" s="1"/>
  <c r="K258" i="10"/>
  <c r="J258" i="10"/>
  <c r="L258" i="10" s="1"/>
  <c r="I258" i="10"/>
  <c r="O257" i="10"/>
  <c r="P257" i="10" s="1"/>
  <c r="K257" i="10"/>
  <c r="J257" i="10"/>
  <c r="L257" i="10" s="1"/>
  <c r="I257" i="10"/>
  <c r="O256" i="10"/>
  <c r="P256" i="10" s="1"/>
  <c r="K256" i="10"/>
  <c r="J256" i="10"/>
  <c r="L256" i="10" s="1"/>
  <c r="I256" i="10"/>
  <c r="O255" i="10"/>
  <c r="P255" i="10" s="1"/>
  <c r="K255" i="10"/>
  <c r="J255" i="10"/>
  <c r="L255" i="10" s="1"/>
  <c r="I255" i="10"/>
  <c r="O254" i="10"/>
  <c r="P254" i="10" s="1"/>
  <c r="K254" i="10"/>
  <c r="J254" i="10"/>
  <c r="L254" i="10" s="1"/>
  <c r="I254" i="10"/>
  <c r="O253" i="10"/>
  <c r="P253" i="10" s="1"/>
  <c r="K253" i="10"/>
  <c r="J253" i="10"/>
  <c r="L253" i="10" s="1"/>
  <c r="I253" i="10"/>
  <c r="O252" i="10"/>
  <c r="P252" i="10" s="1"/>
  <c r="K252" i="10"/>
  <c r="J252" i="10"/>
  <c r="L252" i="10" s="1"/>
  <c r="I252" i="10"/>
  <c r="O251" i="10"/>
  <c r="P251" i="10" s="1"/>
  <c r="K251" i="10"/>
  <c r="J251" i="10"/>
  <c r="L251" i="10" s="1"/>
  <c r="I251" i="10"/>
  <c r="P250" i="10"/>
  <c r="O250" i="10"/>
  <c r="K250" i="10"/>
  <c r="J250" i="10"/>
  <c r="L250" i="10" s="1"/>
  <c r="I250" i="10"/>
  <c r="P249" i="10"/>
  <c r="O249" i="10"/>
  <c r="M249" i="10"/>
  <c r="K249" i="10"/>
  <c r="J249" i="10"/>
  <c r="I249" i="10"/>
  <c r="P248" i="10"/>
  <c r="O248" i="10"/>
  <c r="K248" i="10"/>
  <c r="J248" i="10"/>
  <c r="L248" i="10" s="1"/>
  <c r="I248" i="10"/>
  <c r="P247" i="10"/>
  <c r="O247" i="10"/>
  <c r="K247" i="10"/>
  <c r="J247" i="10"/>
  <c r="L247" i="10" s="1"/>
  <c r="I247" i="10"/>
  <c r="P246" i="10"/>
  <c r="O246" i="10"/>
  <c r="M246" i="10"/>
  <c r="K246" i="10"/>
  <c r="J246" i="10"/>
  <c r="I246" i="10"/>
  <c r="P245" i="10"/>
  <c r="O245" i="10"/>
  <c r="M245" i="10"/>
  <c r="K245" i="10"/>
  <c r="J245" i="10"/>
  <c r="I245" i="10"/>
  <c r="G134" i="11" s="1"/>
  <c r="H134" i="11" s="1"/>
  <c r="P244" i="10"/>
  <c r="O244" i="10"/>
  <c r="M244" i="10"/>
  <c r="K244" i="10"/>
  <c r="J244" i="10"/>
  <c r="I244" i="10"/>
  <c r="P243" i="10"/>
  <c r="O243" i="10"/>
  <c r="M243" i="10"/>
  <c r="K243" i="10"/>
  <c r="J243" i="10"/>
  <c r="I243" i="10"/>
  <c r="P242" i="10"/>
  <c r="O242" i="10"/>
  <c r="K242" i="10"/>
  <c r="J242" i="10"/>
  <c r="L242" i="10" s="1"/>
  <c r="I242" i="10"/>
  <c r="P241" i="10"/>
  <c r="O241" i="10"/>
  <c r="K241" i="10"/>
  <c r="J241" i="10"/>
  <c r="L241" i="10" s="1"/>
  <c r="I241" i="10"/>
  <c r="P240" i="10"/>
  <c r="O240" i="10"/>
  <c r="K240" i="10"/>
  <c r="J240" i="10"/>
  <c r="L240" i="10" s="1"/>
  <c r="I240" i="10"/>
  <c r="P239" i="10"/>
  <c r="O239" i="10"/>
  <c r="K239" i="10"/>
  <c r="J239" i="10"/>
  <c r="L239" i="10" s="1"/>
  <c r="I239" i="10"/>
  <c r="P238" i="10"/>
  <c r="O238" i="10"/>
  <c r="K238" i="10"/>
  <c r="J238" i="10"/>
  <c r="L238" i="10" s="1"/>
  <c r="I238" i="10"/>
  <c r="P237" i="10"/>
  <c r="O237" i="10"/>
  <c r="M237" i="10"/>
  <c r="K237" i="10"/>
  <c r="J237" i="10"/>
  <c r="I237" i="10"/>
  <c r="P236" i="10"/>
  <c r="O236" i="10"/>
  <c r="K236" i="10"/>
  <c r="J236" i="10"/>
  <c r="L236" i="10" s="1"/>
  <c r="I236" i="10"/>
  <c r="P235" i="10"/>
  <c r="O235" i="10"/>
  <c r="M235" i="10"/>
  <c r="K235" i="10"/>
  <c r="J235" i="10"/>
  <c r="I235" i="10"/>
  <c r="P234" i="10"/>
  <c r="O234" i="10"/>
  <c r="K234" i="10"/>
  <c r="J234" i="10"/>
  <c r="L234" i="10" s="1"/>
  <c r="I234" i="10"/>
  <c r="P233" i="10"/>
  <c r="O233" i="10"/>
  <c r="K233" i="10"/>
  <c r="J233" i="10"/>
  <c r="L233" i="10" s="1"/>
  <c r="I233" i="10"/>
  <c r="P232" i="10"/>
  <c r="O232" i="10"/>
  <c r="M232" i="10"/>
  <c r="K232" i="10"/>
  <c r="J232" i="10"/>
  <c r="I232" i="10"/>
  <c r="P231" i="10"/>
  <c r="O231" i="10"/>
  <c r="M231" i="10"/>
  <c r="K231" i="10"/>
  <c r="J231" i="10"/>
  <c r="I231" i="10"/>
  <c r="P230" i="10"/>
  <c r="O230" i="10"/>
  <c r="M230" i="10"/>
  <c r="K230" i="10"/>
  <c r="J230" i="10"/>
  <c r="I230" i="10"/>
  <c r="G93" i="11" s="1"/>
  <c r="P229" i="10"/>
  <c r="O229" i="10"/>
  <c r="M229" i="10"/>
  <c r="K229" i="10"/>
  <c r="J229" i="10"/>
  <c r="I229" i="10"/>
  <c r="P228" i="10"/>
  <c r="O228" i="10"/>
  <c r="M228" i="10"/>
  <c r="K228" i="10"/>
  <c r="J228" i="10"/>
  <c r="I228" i="10"/>
  <c r="P227" i="10"/>
  <c r="O227" i="10"/>
  <c r="M227" i="10"/>
  <c r="K227" i="10"/>
  <c r="J227" i="10"/>
  <c r="L227" i="10" s="1"/>
  <c r="N227" i="10" s="1"/>
  <c r="I227" i="10"/>
  <c r="P226" i="10"/>
  <c r="O226" i="10"/>
  <c r="M226" i="10"/>
  <c r="K226" i="10"/>
  <c r="J226" i="10"/>
  <c r="L226" i="10" s="1"/>
  <c r="N226" i="10" s="1"/>
  <c r="I226" i="10"/>
  <c r="P225" i="10"/>
  <c r="O225" i="10"/>
  <c r="M225" i="10"/>
  <c r="K225" i="10"/>
  <c r="J225" i="10"/>
  <c r="I225" i="10"/>
  <c r="P224" i="10"/>
  <c r="O224" i="10"/>
  <c r="M224" i="10"/>
  <c r="K224" i="10"/>
  <c r="J224" i="10"/>
  <c r="I224" i="10"/>
  <c r="P223" i="10"/>
  <c r="O223" i="10"/>
  <c r="M223" i="10"/>
  <c r="K223" i="10"/>
  <c r="J223" i="10"/>
  <c r="I223" i="10"/>
  <c r="P222" i="10"/>
  <c r="O222" i="10"/>
  <c r="M222" i="10"/>
  <c r="K222" i="10"/>
  <c r="J222" i="10"/>
  <c r="I222" i="10"/>
  <c r="P221" i="10"/>
  <c r="O221" i="10"/>
  <c r="M221" i="10"/>
  <c r="K221" i="10"/>
  <c r="J221" i="10"/>
  <c r="I221" i="10"/>
  <c r="P220" i="10"/>
  <c r="O220" i="10"/>
  <c r="M220" i="10"/>
  <c r="K220" i="10"/>
  <c r="J220" i="10"/>
  <c r="I220" i="10"/>
  <c r="G92" i="11" s="1"/>
  <c r="H92" i="11" s="1"/>
  <c r="P219" i="10"/>
  <c r="O219" i="10"/>
  <c r="M219" i="10"/>
  <c r="K219" i="10"/>
  <c r="J219" i="10"/>
  <c r="L219" i="10" s="1"/>
  <c r="N219" i="10" s="1"/>
  <c r="I219" i="10"/>
  <c r="P218" i="10"/>
  <c r="O218" i="10"/>
  <c r="M218" i="10"/>
  <c r="K218" i="10"/>
  <c r="J218" i="10"/>
  <c r="L218" i="10" s="1"/>
  <c r="N218" i="10" s="1"/>
  <c r="I218" i="10"/>
  <c r="P217" i="10"/>
  <c r="O217" i="10"/>
  <c r="M217" i="10"/>
  <c r="K217" i="10"/>
  <c r="J217" i="10"/>
  <c r="I217" i="10"/>
  <c r="P216" i="10"/>
  <c r="O216" i="10"/>
  <c r="M216" i="10"/>
  <c r="K216" i="10"/>
  <c r="J216" i="10"/>
  <c r="I216" i="10"/>
  <c r="G40" i="11" s="1"/>
  <c r="P215" i="10"/>
  <c r="O215" i="10"/>
  <c r="M215" i="10"/>
  <c r="K215" i="10"/>
  <c r="J215" i="10"/>
  <c r="I215" i="10"/>
  <c r="P214" i="10"/>
  <c r="O214" i="10"/>
  <c r="M214" i="10"/>
  <c r="K214" i="10"/>
  <c r="J214" i="10"/>
  <c r="I214" i="10"/>
  <c r="P213" i="10"/>
  <c r="O213" i="10"/>
  <c r="N213" i="10"/>
  <c r="M213" i="10"/>
  <c r="K213" i="10"/>
  <c r="J213" i="10"/>
  <c r="L213" i="10" s="1"/>
  <c r="I213" i="10"/>
  <c r="P212" i="10"/>
  <c r="O212" i="10"/>
  <c r="M212" i="10"/>
  <c r="N212" i="10" s="1"/>
  <c r="K212" i="10"/>
  <c r="J212" i="10"/>
  <c r="L212" i="10" s="1"/>
  <c r="I212" i="10"/>
  <c r="P211" i="10"/>
  <c r="O211" i="10"/>
  <c r="K211" i="10"/>
  <c r="J211" i="10"/>
  <c r="L211" i="10" s="1"/>
  <c r="I211" i="10"/>
  <c r="G17" i="11" s="1"/>
  <c r="P210" i="10"/>
  <c r="O210" i="10"/>
  <c r="N210" i="10"/>
  <c r="M210" i="10"/>
  <c r="K210" i="10"/>
  <c r="J210" i="10"/>
  <c r="L210" i="10" s="1"/>
  <c r="I210" i="10"/>
  <c r="G19" i="11" s="1"/>
  <c r="O209" i="10"/>
  <c r="K209" i="10"/>
  <c r="J209" i="10"/>
  <c r="L209" i="10" s="1"/>
  <c r="I209" i="10"/>
  <c r="O208" i="10"/>
  <c r="K208" i="10"/>
  <c r="J208" i="10"/>
  <c r="L208" i="10" s="1"/>
  <c r="I208" i="10"/>
  <c r="O207" i="10"/>
  <c r="K207" i="10"/>
  <c r="J207" i="10"/>
  <c r="L207" i="10" s="1"/>
  <c r="I207" i="10"/>
  <c r="G16" i="11" s="1"/>
  <c r="O206" i="10"/>
  <c r="K206" i="10"/>
  <c r="J206" i="10"/>
  <c r="L206" i="10" s="1"/>
  <c r="I206" i="10"/>
  <c r="O205" i="10"/>
  <c r="K205" i="10"/>
  <c r="J205" i="10"/>
  <c r="L205" i="10" s="1"/>
  <c r="I205" i="10"/>
  <c r="O204" i="10"/>
  <c r="K204" i="10"/>
  <c r="J204" i="10"/>
  <c r="L204" i="10" s="1"/>
  <c r="I204" i="10"/>
  <c r="G60" i="11" s="1"/>
  <c r="I60" i="11" s="1"/>
  <c r="P203" i="10"/>
  <c r="O203" i="10"/>
  <c r="M203" i="10"/>
  <c r="N203" i="10" s="1"/>
  <c r="K203" i="10"/>
  <c r="J203" i="10"/>
  <c r="L203" i="10" s="1"/>
  <c r="I203" i="10"/>
  <c r="P202" i="10"/>
  <c r="O202" i="10"/>
  <c r="M202" i="10"/>
  <c r="N202" i="10" s="1"/>
  <c r="K202" i="10"/>
  <c r="J202" i="10"/>
  <c r="L202" i="10" s="1"/>
  <c r="I202" i="10"/>
  <c r="P201" i="10"/>
  <c r="O201" i="10"/>
  <c r="K201" i="10"/>
  <c r="J201" i="10"/>
  <c r="L201" i="10" s="1"/>
  <c r="I201" i="10"/>
  <c r="P200" i="10"/>
  <c r="O200" i="10"/>
  <c r="K200" i="10"/>
  <c r="J200" i="10"/>
  <c r="L200" i="10" s="1"/>
  <c r="I200" i="10"/>
  <c r="P199" i="10"/>
  <c r="O199" i="10"/>
  <c r="K199" i="10"/>
  <c r="J199" i="10"/>
  <c r="L199" i="10" s="1"/>
  <c r="I199" i="10"/>
  <c r="P198" i="10"/>
  <c r="O198" i="10"/>
  <c r="M198" i="10"/>
  <c r="N198" i="10" s="1"/>
  <c r="K198" i="10"/>
  <c r="J198" i="10"/>
  <c r="L198" i="10" s="1"/>
  <c r="I198" i="10"/>
  <c r="P197" i="10"/>
  <c r="O197" i="10"/>
  <c r="M197" i="10"/>
  <c r="K197" i="10"/>
  <c r="J197" i="10"/>
  <c r="L197" i="10" s="1"/>
  <c r="N197" i="10" s="1"/>
  <c r="I197" i="10"/>
  <c r="P196" i="10"/>
  <c r="O196" i="10"/>
  <c r="K196" i="10"/>
  <c r="J196" i="10"/>
  <c r="L196" i="10" s="1"/>
  <c r="I196" i="10"/>
  <c r="P195" i="10"/>
  <c r="O195" i="10"/>
  <c r="K195" i="10"/>
  <c r="J195" i="10"/>
  <c r="L195" i="10" s="1"/>
  <c r="I195" i="10"/>
  <c r="P194" i="10"/>
  <c r="O194" i="10"/>
  <c r="K194" i="10"/>
  <c r="J194" i="10"/>
  <c r="L194" i="10" s="1"/>
  <c r="I194" i="10"/>
  <c r="P193" i="10"/>
  <c r="O193" i="10"/>
  <c r="M193" i="10"/>
  <c r="K193" i="10"/>
  <c r="J193" i="10"/>
  <c r="I193" i="10"/>
  <c r="P192" i="10"/>
  <c r="O192" i="10"/>
  <c r="M192" i="10"/>
  <c r="K192" i="10"/>
  <c r="J192" i="10"/>
  <c r="I192" i="10"/>
  <c r="G94" i="11" s="1"/>
  <c r="H94" i="11" s="1"/>
  <c r="P191" i="10"/>
  <c r="O191" i="10"/>
  <c r="N191" i="10"/>
  <c r="M191" i="10"/>
  <c r="K191" i="10"/>
  <c r="J191" i="10"/>
  <c r="L191" i="10" s="1"/>
  <c r="I191" i="10"/>
  <c r="P190" i="10"/>
  <c r="O190" i="10"/>
  <c r="M190" i="10"/>
  <c r="N190" i="10" s="1"/>
  <c r="K190" i="10"/>
  <c r="J190" i="10"/>
  <c r="L190" i="10" s="1"/>
  <c r="I190" i="10"/>
  <c r="P189" i="10"/>
  <c r="O189" i="10"/>
  <c r="M189" i="10"/>
  <c r="K189" i="10"/>
  <c r="J189" i="10"/>
  <c r="I189" i="10"/>
  <c r="P188" i="10"/>
  <c r="O188" i="10"/>
  <c r="M188" i="10"/>
  <c r="K188" i="10"/>
  <c r="J188" i="10"/>
  <c r="I188" i="10"/>
  <c r="P187" i="10"/>
  <c r="O187" i="10"/>
  <c r="M187" i="10"/>
  <c r="K187" i="10"/>
  <c r="J187" i="10"/>
  <c r="I187" i="10"/>
  <c r="P186" i="10"/>
  <c r="O186" i="10"/>
  <c r="M186" i="10"/>
  <c r="K186" i="10"/>
  <c r="J186" i="10"/>
  <c r="I186" i="10"/>
  <c r="P185" i="10"/>
  <c r="O185" i="10"/>
  <c r="K185" i="10"/>
  <c r="J185" i="10"/>
  <c r="L185" i="10" s="1"/>
  <c r="I185" i="10"/>
  <c r="P184" i="10"/>
  <c r="O184" i="10"/>
  <c r="N184" i="10"/>
  <c r="M184" i="10"/>
  <c r="K184" i="10"/>
  <c r="J184" i="10"/>
  <c r="L184" i="10" s="1"/>
  <c r="I184" i="10"/>
  <c r="P183" i="10"/>
  <c r="O183" i="10"/>
  <c r="M183" i="10"/>
  <c r="N183" i="10" s="1"/>
  <c r="K183" i="10"/>
  <c r="J183" i="10"/>
  <c r="L183" i="10" s="1"/>
  <c r="I183" i="10"/>
  <c r="P182" i="10"/>
  <c r="O182" i="10"/>
  <c r="K182" i="10"/>
  <c r="J182" i="10"/>
  <c r="L182" i="10" s="1"/>
  <c r="I182" i="10"/>
  <c r="P181" i="10"/>
  <c r="O181" i="10"/>
  <c r="K181" i="10"/>
  <c r="J181" i="10"/>
  <c r="L181" i="10" s="1"/>
  <c r="I181" i="10"/>
  <c r="P180" i="10"/>
  <c r="O180" i="10"/>
  <c r="K180" i="10"/>
  <c r="J180" i="10"/>
  <c r="L180" i="10" s="1"/>
  <c r="I180" i="10"/>
  <c r="P179" i="10"/>
  <c r="O179" i="10"/>
  <c r="K179" i="10"/>
  <c r="J179" i="10"/>
  <c r="L179" i="10" s="1"/>
  <c r="I179" i="10"/>
  <c r="P178" i="10"/>
  <c r="O178" i="10"/>
  <c r="K178" i="10"/>
  <c r="J178" i="10"/>
  <c r="L178" i="10" s="1"/>
  <c r="I178" i="10"/>
  <c r="P177" i="10"/>
  <c r="O177" i="10"/>
  <c r="K177" i="10"/>
  <c r="J177" i="10"/>
  <c r="L177" i="10" s="1"/>
  <c r="I177" i="10"/>
  <c r="P176" i="10"/>
  <c r="O176" i="10"/>
  <c r="K176" i="10"/>
  <c r="J176" i="10"/>
  <c r="L176" i="10" s="1"/>
  <c r="I176" i="10"/>
  <c r="P175" i="10"/>
  <c r="O175" i="10"/>
  <c r="K175" i="10"/>
  <c r="J175" i="10"/>
  <c r="L175" i="10" s="1"/>
  <c r="I175" i="10"/>
  <c r="P174" i="10"/>
  <c r="O174" i="10"/>
  <c r="K174" i="10"/>
  <c r="J174" i="10"/>
  <c r="L174" i="10" s="1"/>
  <c r="I174" i="10"/>
  <c r="P173" i="10"/>
  <c r="O173" i="10"/>
  <c r="K173" i="10"/>
  <c r="J173" i="10"/>
  <c r="L173" i="10" s="1"/>
  <c r="I173" i="10"/>
  <c r="P172" i="10"/>
  <c r="O172" i="10"/>
  <c r="K172" i="10"/>
  <c r="J172" i="10"/>
  <c r="L172" i="10" s="1"/>
  <c r="I172" i="10"/>
  <c r="P171" i="10"/>
  <c r="O171" i="10"/>
  <c r="K171" i="10"/>
  <c r="J171" i="10"/>
  <c r="L171" i="10" s="1"/>
  <c r="I171" i="10"/>
  <c r="P170" i="10"/>
  <c r="O170" i="10"/>
  <c r="K170" i="10"/>
  <c r="J170" i="10"/>
  <c r="L170" i="10" s="1"/>
  <c r="I170" i="10"/>
  <c r="P169" i="10"/>
  <c r="O169" i="10"/>
  <c r="K169" i="10"/>
  <c r="J169" i="10"/>
  <c r="L169" i="10" s="1"/>
  <c r="I169" i="10"/>
  <c r="P168" i="10"/>
  <c r="O168" i="10"/>
  <c r="K168" i="10"/>
  <c r="J168" i="10"/>
  <c r="L168" i="10" s="1"/>
  <c r="I168" i="10"/>
  <c r="P167" i="10"/>
  <c r="O167" i="10"/>
  <c r="K167" i="10"/>
  <c r="J167" i="10"/>
  <c r="L167" i="10" s="1"/>
  <c r="I167" i="10"/>
  <c r="P166" i="10"/>
  <c r="O166" i="10"/>
  <c r="K166" i="10"/>
  <c r="J166" i="10"/>
  <c r="L166" i="10" s="1"/>
  <c r="I166" i="10"/>
  <c r="P165" i="10"/>
  <c r="O165" i="10"/>
  <c r="K165" i="10"/>
  <c r="J165" i="10"/>
  <c r="L165" i="10" s="1"/>
  <c r="I165" i="10"/>
  <c r="P164" i="10"/>
  <c r="O164" i="10"/>
  <c r="K164" i="10"/>
  <c r="J164" i="10"/>
  <c r="L164" i="10" s="1"/>
  <c r="I164" i="10"/>
  <c r="P163" i="10"/>
  <c r="O163" i="10"/>
  <c r="K163" i="10"/>
  <c r="J163" i="10"/>
  <c r="L163" i="10" s="1"/>
  <c r="I163" i="10"/>
  <c r="P162" i="10"/>
  <c r="O162" i="10"/>
  <c r="K162" i="10"/>
  <c r="J162" i="10"/>
  <c r="L162" i="10" s="1"/>
  <c r="I162" i="10"/>
  <c r="P161" i="10"/>
  <c r="O161" i="10"/>
  <c r="K161" i="10"/>
  <c r="J161" i="10"/>
  <c r="L161" i="10" s="1"/>
  <c r="I161" i="10"/>
  <c r="P160" i="10"/>
  <c r="O160" i="10"/>
  <c r="K160" i="10"/>
  <c r="J160" i="10"/>
  <c r="L160" i="10" s="1"/>
  <c r="I160" i="10"/>
  <c r="P159" i="10"/>
  <c r="O159" i="10"/>
  <c r="K159" i="10"/>
  <c r="J159" i="10"/>
  <c r="L159" i="10" s="1"/>
  <c r="I159" i="10"/>
  <c r="P158" i="10"/>
  <c r="O158" i="10"/>
  <c r="K158" i="10"/>
  <c r="J158" i="10"/>
  <c r="L158" i="10" s="1"/>
  <c r="I158" i="10"/>
  <c r="P157" i="10"/>
  <c r="O157" i="10"/>
  <c r="K157" i="10"/>
  <c r="J157" i="10"/>
  <c r="L157" i="10" s="1"/>
  <c r="I157" i="10"/>
  <c r="P156" i="10"/>
  <c r="O156" i="10"/>
  <c r="K156" i="10"/>
  <c r="J156" i="10"/>
  <c r="L156" i="10" s="1"/>
  <c r="I156" i="10"/>
  <c r="P155" i="10"/>
  <c r="O155" i="10"/>
  <c r="K155" i="10"/>
  <c r="J155" i="10"/>
  <c r="L155" i="10" s="1"/>
  <c r="I155" i="10"/>
  <c r="G96" i="11" s="1"/>
  <c r="P154" i="10"/>
  <c r="O154" i="10"/>
  <c r="K154" i="10"/>
  <c r="J154" i="10"/>
  <c r="L154" i="10" s="1"/>
  <c r="I154" i="10"/>
  <c r="P153" i="10"/>
  <c r="O153" i="10"/>
  <c r="K153" i="10"/>
  <c r="J153" i="10"/>
  <c r="L153" i="10" s="1"/>
  <c r="I153" i="10"/>
  <c r="P152" i="10"/>
  <c r="O152" i="10"/>
  <c r="K152" i="10"/>
  <c r="J152" i="10"/>
  <c r="L152" i="10" s="1"/>
  <c r="I152" i="10"/>
  <c r="P151" i="10"/>
  <c r="O151" i="10"/>
  <c r="M151" i="10"/>
  <c r="K151" i="10"/>
  <c r="J151" i="10"/>
  <c r="I151" i="10"/>
  <c r="G95" i="11" s="1"/>
  <c r="P150" i="10"/>
  <c r="O150" i="10"/>
  <c r="M150" i="10"/>
  <c r="N150" i="10" s="1"/>
  <c r="K150" i="10"/>
  <c r="J150" i="10"/>
  <c r="L150" i="10" s="1"/>
  <c r="I150" i="10"/>
  <c r="P149" i="10"/>
  <c r="O149" i="10"/>
  <c r="M149" i="10"/>
  <c r="K149" i="10"/>
  <c r="J149" i="10"/>
  <c r="L149" i="10" s="1"/>
  <c r="N149" i="10" s="1"/>
  <c r="I149" i="10"/>
  <c r="P148" i="10"/>
  <c r="O148" i="10"/>
  <c r="M148" i="10"/>
  <c r="K148" i="10"/>
  <c r="J148" i="10"/>
  <c r="I148" i="10"/>
  <c r="P147" i="10"/>
  <c r="O147" i="10"/>
  <c r="M147" i="10"/>
  <c r="K147" i="10"/>
  <c r="J147" i="10"/>
  <c r="I147" i="10"/>
  <c r="P146" i="10"/>
  <c r="O146" i="10"/>
  <c r="M146" i="10"/>
  <c r="K146" i="10"/>
  <c r="J146" i="10"/>
  <c r="I146" i="10"/>
  <c r="P145" i="10"/>
  <c r="O145" i="10"/>
  <c r="M145" i="10"/>
  <c r="K145" i="10"/>
  <c r="J145" i="10"/>
  <c r="I145" i="10"/>
  <c r="P144" i="10"/>
  <c r="O144" i="10"/>
  <c r="M144" i="10"/>
  <c r="K144" i="10"/>
  <c r="J144" i="10"/>
  <c r="I144" i="10"/>
  <c r="P143" i="10"/>
  <c r="O143" i="10"/>
  <c r="M143" i="10"/>
  <c r="K143" i="10"/>
  <c r="J143" i="10"/>
  <c r="I143" i="10"/>
  <c r="P142" i="10"/>
  <c r="O142" i="10"/>
  <c r="M142" i="10"/>
  <c r="K142" i="10"/>
  <c r="J142" i="10"/>
  <c r="I142" i="10"/>
  <c r="P141" i="10"/>
  <c r="O141" i="10"/>
  <c r="M141" i="10"/>
  <c r="K141" i="10"/>
  <c r="J141" i="10"/>
  <c r="I141" i="10"/>
  <c r="P140" i="10"/>
  <c r="O140" i="10"/>
  <c r="M140" i="10"/>
  <c r="K140" i="10"/>
  <c r="J140" i="10"/>
  <c r="I140" i="10"/>
  <c r="P139" i="10"/>
  <c r="O139" i="10"/>
  <c r="M139" i="10"/>
  <c r="K139" i="10"/>
  <c r="J139" i="10"/>
  <c r="I139" i="10"/>
  <c r="P138" i="10"/>
  <c r="O138" i="10"/>
  <c r="M138" i="10"/>
  <c r="K138" i="10"/>
  <c r="J138" i="10"/>
  <c r="I138" i="10"/>
  <c r="P137" i="10"/>
  <c r="O137" i="10"/>
  <c r="M137" i="10"/>
  <c r="K137" i="10"/>
  <c r="J137" i="10"/>
  <c r="I137" i="10"/>
  <c r="G90" i="11" s="1"/>
  <c r="P136" i="10"/>
  <c r="O136" i="10"/>
  <c r="M136" i="10"/>
  <c r="K136" i="10"/>
  <c r="J136" i="10"/>
  <c r="I136" i="10"/>
  <c r="P135" i="10"/>
  <c r="O135" i="10"/>
  <c r="M135" i="10"/>
  <c r="K135" i="10"/>
  <c r="J135" i="10"/>
  <c r="I135" i="10"/>
  <c r="P134" i="10"/>
  <c r="O134" i="10"/>
  <c r="M134" i="10"/>
  <c r="K134" i="10"/>
  <c r="J134" i="10"/>
  <c r="I134" i="10"/>
  <c r="P133" i="10"/>
  <c r="O133" i="10"/>
  <c r="M133" i="10"/>
  <c r="K133" i="10"/>
  <c r="J133" i="10"/>
  <c r="L133" i="10" s="1"/>
  <c r="N133" i="10" s="1"/>
  <c r="I133" i="10"/>
  <c r="P132" i="10"/>
  <c r="O132" i="10"/>
  <c r="N132" i="10"/>
  <c r="M132" i="10"/>
  <c r="K132" i="10"/>
  <c r="J132" i="10"/>
  <c r="L132" i="10" s="1"/>
  <c r="I132" i="10"/>
  <c r="P131" i="10"/>
  <c r="O131" i="10"/>
  <c r="K131" i="10"/>
  <c r="J131" i="10"/>
  <c r="L131" i="10" s="1"/>
  <c r="I131" i="10"/>
  <c r="P130" i="10"/>
  <c r="O130" i="10"/>
  <c r="K130" i="10"/>
  <c r="J130" i="10"/>
  <c r="L130" i="10" s="1"/>
  <c r="I130" i="10"/>
  <c r="P129" i="10"/>
  <c r="O129" i="10"/>
  <c r="K129" i="10"/>
  <c r="J129" i="10"/>
  <c r="L129" i="10" s="1"/>
  <c r="I129" i="10"/>
  <c r="P128" i="10"/>
  <c r="O128" i="10"/>
  <c r="M128" i="10"/>
  <c r="K128" i="10"/>
  <c r="J128" i="10"/>
  <c r="I128" i="10"/>
  <c r="P127" i="10"/>
  <c r="O127" i="10"/>
  <c r="M127" i="10"/>
  <c r="K127" i="10"/>
  <c r="J127" i="10"/>
  <c r="I127" i="10"/>
  <c r="P126" i="10"/>
  <c r="O126" i="10"/>
  <c r="M126" i="10"/>
  <c r="N126" i="10" s="1"/>
  <c r="K126" i="10"/>
  <c r="J126" i="10"/>
  <c r="L126" i="10" s="1"/>
  <c r="I126" i="10"/>
  <c r="P125" i="10"/>
  <c r="O125" i="10"/>
  <c r="M125" i="10"/>
  <c r="K125" i="10"/>
  <c r="J125" i="10"/>
  <c r="L125" i="10" s="1"/>
  <c r="N125" i="10" s="1"/>
  <c r="I125" i="10"/>
  <c r="P124" i="10"/>
  <c r="O124" i="10"/>
  <c r="M124" i="10"/>
  <c r="K124" i="10"/>
  <c r="J124" i="10"/>
  <c r="I124" i="10"/>
  <c r="P123" i="10"/>
  <c r="O123" i="10"/>
  <c r="M123" i="10"/>
  <c r="K123" i="10"/>
  <c r="J123" i="10"/>
  <c r="I123" i="10"/>
  <c r="P122" i="10"/>
  <c r="O122" i="10"/>
  <c r="M122" i="10"/>
  <c r="N122" i="10" s="1"/>
  <c r="K122" i="10"/>
  <c r="J122" i="10"/>
  <c r="L122" i="10" s="1"/>
  <c r="I122" i="10"/>
  <c r="P121" i="10"/>
  <c r="O121" i="10"/>
  <c r="M121" i="10"/>
  <c r="K121" i="10"/>
  <c r="J121" i="10"/>
  <c r="I121" i="10"/>
  <c r="P120" i="10"/>
  <c r="O120" i="10"/>
  <c r="M120" i="10"/>
  <c r="K120" i="10"/>
  <c r="J120" i="10"/>
  <c r="I120" i="10"/>
  <c r="P119" i="10"/>
  <c r="O119" i="10"/>
  <c r="M119" i="10"/>
  <c r="K119" i="10"/>
  <c r="J119" i="10"/>
  <c r="I119" i="10"/>
  <c r="P118" i="10"/>
  <c r="O118" i="10"/>
  <c r="M118" i="10"/>
  <c r="K118" i="10"/>
  <c r="J118" i="10"/>
  <c r="I118" i="10"/>
  <c r="P117" i="10"/>
  <c r="O117" i="10"/>
  <c r="M117" i="10"/>
  <c r="K117" i="10"/>
  <c r="J117" i="10"/>
  <c r="I117" i="10"/>
  <c r="P116" i="10"/>
  <c r="O116" i="10"/>
  <c r="M116" i="10"/>
  <c r="K116" i="10"/>
  <c r="J116" i="10"/>
  <c r="I116" i="10"/>
  <c r="P115" i="10"/>
  <c r="O115" i="10"/>
  <c r="K115" i="10"/>
  <c r="J115" i="10"/>
  <c r="L115" i="10" s="1"/>
  <c r="I115" i="10"/>
  <c r="P114" i="10"/>
  <c r="O114" i="10"/>
  <c r="M114" i="10"/>
  <c r="N114" i="10" s="1"/>
  <c r="K114" i="10"/>
  <c r="J114" i="10"/>
  <c r="L114" i="10" s="1"/>
  <c r="I114" i="10"/>
  <c r="P113" i="10"/>
  <c r="O113" i="10"/>
  <c r="M113" i="10"/>
  <c r="K113" i="10"/>
  <c r="J113" i="10"/>
  <c r="L113" i="10" s="1"/>
  <c r="N113" i="10" s="1"/>
  <c r="I113" i="10"/>
  <c r="P112" i="10"/>
  <c r="O112" i="10"/>
  <c r="K112" i="10"/>
  <c r="J112" i="10"/>
  <c r="L112" i="10" s="1"/>
  <c r="I112" i="10"/>
  <c r="P111" i="10"/>
  <c r="O111" i="10"/>
  <c r="K111" i="10"/>
  <c r="J111" i="10"/>
  <c r="L111" i="10" s="1"/>
  <c r="I111" i="10"/>
  <c r="P110" i="10"/>
  <c r="O110" i="10"/>
  <c r="K110" i="10"/>
  <c r="J110" i="10"/>
  <c r="L110" i="10" s="1"/>
  <c r="I110" i="10"/>
  <c r="P109" i="10"/>
  <c r="O109" i="10"/>
  <c r="K109" i="10"/>
  <c r="J109" i="10"/>
  <c r="L109" i="10" s="1"/>
  <c r="I109" i="10"/>
  <c r="P108" i="10"/>
  <c r="O108" i="10"/>
  <c r="N108" i="10"/>
  <c r="M108" i="10"/>
  <c r="L108" i="10"/>
  <c r="J108" i="10"/>
  <c r="I108" i="10"/>
  <c r="P107" i="10"/>
  <c r="O107" i="10"/>
  <c r="M107" i="10"/>
  <c r="L107" i="10"/>
  <c r="N107" i="10" s="1"/>
  <c r="J107" i="10"/>
  <c r="I107" i="10"/>
  <c r="O106" i="10"/>
  <c r="P106" i="10" s="1"/>
  <c r="M106" i="10"/>
  <c r="J106" i="10"/>
  <c r="L106" i="10" s="1"/>
  <c r="N106" i="10" s="1"/>
  <c r="I106" i="10"/>
  <c r="O105" i="10"/>
  <c r="P105" i="10" s="1"/>
  <c r="M105" i="10"/>
  <c r="N105" i="10" s="1"/>
  <c r="J105" i="10"/>
  <c r="L105" i="10" s="1"/>
  <c r="I105" i="10"/>
  <c r="P104" i="10"/>
  <c r="O104" i="10"/>
  <c r="M104" i="10"/>
  <c r="J104" i="10"/>
  <c r="I104" i="10"/>
  <c r="O103" i="10"/>
  <c r="P103" i="10" s="1"/>
  <c r="M103" i="10"/>
  <c r="J103" i="10"/>
  <c r="I103" i="10"/>
  <c r="P102" i="10"/>
  <c r="O102" i="10"/>
  <c r="M102" i="10"/>
  <c r="J102" i="10"/>
  <c r="I102" i="10"/>
  <c r="G132" i="11" s="1"/>
  <c r="O101" i="10"/>
  <c r="P101" i="10" s="1"/>
  <c r="M101" i="10"/>
  <c r="J101" i="10"/>
  <c r="I101" i="10"/>
  <c r="P100" i="10"/>
  <c r="O100" i="10"/>
  <c r="M100" i="10"/>
  <c r="J100" i="10"/>
  <c r="I100" i="10"/>
  <c r="P99" i="10"/>
  <c r="O99" i="10"/>
  <c r="M99" i="10"/>
  <c r="J99" i="10"/>
  <c r="I99" i="10"/>
  <c r="P98" i="10"/>
  <c r="O98" i="10"/>
  <c r="M98" i="10"/>
  <c r="J98" i="10"/>
  <c r="I98" i="10"/>
  <c r="O97" i="10"/>
  <c r="P97" i="10" s="1"/>
  <c r="M97" i="10"/>
  <c r="J97" i="10"/>
  <c r="I97" i="10"/>
  <c r="P96" i="10"/>
  <c r="O96" i="10"/>
  <c r="M96" i="10"/>
  <c r="J96" i="10"/>
  <c r="I96" i="10"/>
  <c r="P95" i="10"/>
  <c r="O95" i="10"/>
  <c r="M95" i="10"/>
  <c r="J95" i="10"/>
  <c r="I95" i="10"/>
  <c r="O94" i="10"/>
  <c r="P94" i="10" s="1"/>
  <c r="M94" i="10"/>
  <c r="J94" i="10"/>
  <c r="I94" i="10"/>
  <c r="O93" i="10"/>
  <c r="P93" i="10" s="1"/>
  <c r="M93" i="10"/>
  <c r="J93" i="10"/>
  <c r="I93" i="10"/>
  <c r="P92" i="10"/>
  <c r="O92" i="10"/>
  <c r="M92" i="10"/>
  <c r="J92" i="10"/>
  <c r="I92" i="10"/>
  <c r="P91" i="10"/>
  <c r="O91" i="10"/>
  <c r="M91" i="10"/>
  <c r="J91" i="10"/>
  <c r="I91" i="10"/>
  <c r="O90" i="10"/>
  <c r="P90" i="10" s="1"/>
  <c r="M90" i="10"/>
  <c r="L90" i="10"/>
  <c r="N90" i="10" s="1"/>
  <c r="J90" i="10"/>
  <c r="I90" i="10"/>
  <c r="O89" i="10"/>
  <c r="P89" i="10" s="1"/>
  <c r="M89" i="10"/>
  <c r="J89" i="10"/>
  <c r="I89" i="10"/>
  <c r="P88" i="10"/>
  <c r="O88" i="10"/>
  <c r="M88" i="10"/>
  <c r="J88" i="10"/>
  <c r="I88" i="10"/>
  <c r="O87" i="10"/>
  <c r="P87" i="10" s="1"/>
  <c r="M87" i="10"/>
  <c r="L87" i="10"/>
  <c r="N87" i="10" s="1"/>
  <c r="J87" i="10"/>
  <c r="I87" i="10"/>
  <c r="O86" i="10"/>
  <c r="P86" i="10" s="1"/>
  <c r="M86" i="10"/>
  <c r="J86" i="10"/>
  <c r="L86" i="10" s="1"/>
  <c r="N86" i="10" s="1"/>
  <c r="I86" i="10"/>
  <c r="O85" i="10"/>
  <c r="P85" i="10" s="1"/>
  <c r="M85" i="10"/>
  <c r="J85" i="10"/>
  <c r="I85" i="10"/>
  <c r="P84" i="10"/>
  <c r="O84" i="10"/>
  <c r="M84" i="10"/>
  <c r="J84" i="10"/>
  <c r="I84" i="10"/>
  <c r="P83" i="10"/>
  <c r="O83" i="10"/>
  <c r="M83" i="10"/>
  <c r="J83" i="10"/>
  <c r="L104" i="10" s="1"/>
  <c r="N104" i="10" s="1"/>
  <c r="I83" i="10"/>
  <c r="P82" i="10"/>
  <c r="O82" i="10"/>
  <c r="M82" i="10"/>
  <c r="J82" i="10"/>
  <c r="I82" i="10"/>
  <c r="O81" i="10"/>
  <c r="P81" i="10" s="1"/>
  <c r="M81" i="10"/>
  <c r="J81" i="10"/>
  <c r="L81" i="10" s="1"/>
  <c r="N81" i="10" s="1"/>
  <c r="I81" i="10"/>
  <c r="P80" i="10"/>
  <c r="O80" i="10"/>
  <c r="M80" i="10"/>
  <c r="J80" i="10"/>
  <c r="I80" i="10"/>
  <c r="P79" i="10"/>
  <c r="O79" i="10"/>
  <c r="K79" i="10"/>
  <c r="M79" i="10" s="1"/>
  <c r="J79" i="10"/>
  <c r="I79" i="10"/>
  <c r="O78" i="10"/>
  <c r="P78" i="10" s="1"/>
  <c r="M78" i="10"/>
  <c r="K78" i="10"/>
  <c r="J78" i="10"/>
  <c r="I78" i="10"/>
  <c r="O77" i="10"/>
  <c r="P77" i="10" s="1"/>
  <c r="M77" i="10"/>
  <c r="K77" i="10"/>
  <c r="J77" i="10"/>
  <c r="I77" i="10"/>
  <c r="P76" i="10"/>
  <c r="O76" i="10"/>
  <c r="M76" i="10"/>
  <c r="K76" i="10"/>
  <c r="J76" i="10"/>
  <c r="I76" i="10"/>
  <c r="O75" i="10"/>
  <c r="P75" i="10" s="1"/>
  <c r="L75" i="10"/>
  <c r="N75" i="10" s="1"/>
  <c r="K75" i="10"/>
  <c r="M75" i="10" s="1"/>
  <c r="J75" i="10"/>
  <c r="I75" i="10"/>
  <c r="P74" i="10"/>
  <c r="O74" i="10"/>
  <c r="K74" i="10"/>
  <c r="M74" i="10" s="1"/>
  <c r="J74" i="10"/>
  <c r="I74" i="10"/>
  <c r="O73" i="10"/>
  <c r="P73" i="10" s="1"/>
  <c r="M73" i="10"/>
  <c r="L73" i="10"/>
  <c r="N73" i="10" s="1"/>
  <c r="K73" i="10"/>
  <c r="J73" i="10"/>
  <c r="I73" i="10"/>
  <c r="P72" i="10"/>
  <c r="O72" i="10"/>
  <c r="K72" i="10"/>
  <c r="M72" i="10" s="1"/>
  <c r="J72" i="10"/>
  <c r="I72" i="10"/>
  <c r="O71" i="10"/>
  <c r="P71" i="10" s="1"/>
  <c r="L71" i="10"/>
  <c r="N71" i="10" s="1"/>
  <c r="K71" i="10"/>
  <c r="M71" i="10" s="1"/>
  <c r="J71" i="10"/>
  <c r="I71" i="10"/>
  <c r="P70" i="10"/>
  <c r="O70" i="10"/>
  <c r="K70" i="10"/>
  <c r="M70" i="10" s="1"/>
  <c r="J70" i="10"/>
  <c r="I70" i="10"/>
  <c r="O69" i="10"/>
  <c r="P69" i="10" s="1"/>
  <c r="M69" i="10"/>
  <c r="L69" i="10"/>
  <c r="N69" i="10" s="1"/>
  <c r="K69" i="10"/>
  <c r="J69" i="10"/>
  <c r="I69" i="10"/>
  <c r="P68" i="10"/>
  <c r="O68" i="10"/>
  <c r="L68" i="10"/>
  <c r="N68" i="10" s="1"/>
  <c r="K68" i="10"/>
  <c r="M68" i="10" s="1"/>
  <c r="J68" i="10"/>
  <c r="I68" i="10"/>
  <c r="O67" i="10"/>
  <c r="P67" i="10" s="1"/>
  <c r="K67" i="10"/>
  <c r="M67" i="10" s="1"/>
  <c r="J67" i="10"/>
  <c r="I67" i="10"/>
  <c r="O66" i="10"/>
  <c r="P66" i="10" s="1"/>
  <c r="M66" i="10"/>
  <c r="K66" i="10"/>
  <c r="J66" i="10"/>
  <c r="I66" i="10"/>
  <c r="O65" i="10"/>
  <c r="P65" i="10" s="1"/>
  <c r="M65" i="10"/>
  <c r="K65" i="10"/>
  <c r="J65" i="10"/>
  <c r="I65" i="10"/>
  <c r="P64" i="10"/>
  <c r="O64" i="10"/>
  <c r="M64" i="10"/>
  <c r="L64" i="10"/>
  <c r="N64" i="10" s="1"/>
  <c r="K64" i="10"/>
  <c r="J64" i="10"/>
  <c r="I64" i="10"/>
  <c r="P63" i="10"/>
  <c r="O63" i="10"/>
  <c r="K63" i="10"/>
  <c r="M63" i="10" s="1"/>
  <c r="J63" i="10"/>
  <c r="I63" i="10"/>
  <c r="O62" i="10"/>
  <c r="P62" i="10" s="1"/>
  <c r="M62" i="10"/>
  <c r="K62" i="10"/>
  <c r="J62" i="10"/>
  <c r="I62" i="10"/>
  <c r="O61" i="10"/>
  <c r="P61" i="10" s="1"/>
  <c r="M61" i="10"/>
  <c r="K61" i="10"/>
  <c r="J61" i="10"/>
  <c r="I61" i="10"/>
  <c r="P60" i="10"/>
  <c r="O60" i="10"/>
  <c r="M60" i="10"/>
  <c r="K60" i="10"/>
  <c r="J60" i="10"/>
  <c r="I60" i="10"/>
  <c r="O59" i="10"/>
  <c r="P59" i="10" s="1"/>
  <c r="L59" i="10"/>
  <c r="N59" i="10" s="1"/>
  <c r="K59" i="10"/>
  <c r="M59" i="10" s="1"/>
  <c r="J59" i="10"/>
  <c r="I59" i="10"/>
  <c r="O58" i="10"/>
  <c r="P58" i="10" s="1"/>
  <c r="K58" i="10"/>
  <c r="M58" i="10" s="1"/>
  <c r="J58" i="10"/>
  <c r="I58" i="10"/>
  <c r="O57" i="10"/>
  <c r="P57" i="10" s="1"/>
  <c r="M57" i="10"/>
  <c r="L57" i="10"/>
  <c r="N57" i="10" s="1"/>
  <c r="K57" i="10"/>
  <c r="J57" i="10"/>
  <c r="I57" i="10"/>
  <c r="P56" i="10"/>
  <c r="O56" i="10"/>
  <c r="K56" i="10"/>
  <c r="M56" i="10" s="1"/>
  <c r="J56" i="10"/>
  <c r="I56" i="10"/>
  <c r="O55" i="10"/>
  <c r="P55" i="10" s="1"/>
  <c r="L55" i="10"/>
  <c r="N55" i="10" s="1"/>
  <c r="K55" i="10"/>
  <c r="M55" i="10" s="1"/>
  <c r="J55" i="10"/>
  <c r="I55" i="10"/>
  <c r="P54" i="10"/>
  <c r="O54" i="10"/>
  <c r="K54" i="10"/>
  <c r="M54" i="10" s="1"/>
  <c r="J54" i="10"/>
  <c r="I54" i="10"/>
  <c r="O53" i="10"/>
  <c r="P53" i="10" s="1"/>
  <c r="M53" i="10"/>
  <c r="L53" i="10"/>
  <c r="N53" i="10" s="1"/>
  <c r="K53" i="10"/>
  <c r="J53" i="10"/>
  <c r="I53" i="10"/>
  <c r="P52" i="10"/>
  <c r="O52" i="10"/>
  <c r="L52" i="10"/>
  <c r="N52" i="10" s="1"/>
  <c r="K52" i="10"/>
  <c r="M52" i="10" s="1"/>
  <c r="J52" i="10"/>
  <c r="I52" i="10"/>
  <c r="P51" i="10"/>
  <c r="O51" i="10"/>
  <c r="K51" i="10"/>
  <c r="M51" i="10" s="1"/>
  <c r="J51" i="10"/>
  <c r="I51" i="10"/>
  <c r="O50" i="10"/>
  <c r="P50" i="10" s="1"/>
  <c r="K50" i="10"/>
  <c r="M50" i="10" s="1"/>
  <c r="J50" i="10"/>
  <c r="I50" i="10"/>
  <c r="O49" i="10"/>
  <c r="P49" i="10" s="1"/>
  <c r="M49" i="10"/>
  <c r="K49" i="10"/>
  <c r="J49" i="10"/>
  <c r="I49" i="10"/>
  <c r="P48" i="10"/>
  <c r="O48" i="10"/>
  <c r="M48" i="10"/>
  <c r="L48" i="10"/>
  <c r="N48" i="10" s="1"/>
  <c r="K48" i="10"/>
  <c r="J48" i="10"/>
  <c r="I48" i="10"/>
  <c r="P47" i="10"/>
  <c r="O47" i="10"/>
  <c r="K47" i="10"/>
  <c r="M47" i="10" s="1"/>
  <c r="J47" i="10"/>
  <c r="I47" i="10"/>
  <c r="O46" i="10"/>
  <c r="P46" i="10" s="1"/>
  <c r="M46" i="10"/>
  <c r="K46" i="10"/>
  <c r="J46" i="10"/>
  <c r="I46" i="10"/>
  <c r="O45" i="10"/>
  <c r="P45" i="10" s="1"/>
  <c r="L45" i="10"/>
  <c r="K45" i="10"/>
  <c r="J45" i="10"/>
  <c r="I45" i="10"/>
  <c r="P44" i="10"/>
  <c r="O44" i="10"/>
  <c r="L44" i="10"/>
  <c r="K44" i="10"/>
  <c r="J44" i="10"/>
  <c r="I44" i="10"/>
  <c r="O43" i="10"/>
  <c r="P43" i="10" s="1"/>
  <c r="L43" i="10"/>
  <c r="K43" i="10"/>
  <c r="J43" i="10"/>
  <c r="I43" i="10"/>
  <c r="O42" i="10"/>
  <c r="P42" i="10" s="1"/>
  <c r="L42" i="10"/>
  <c r="K42" i="10"/>
  <c r="J42" i="10"/>
  <c r="I42" i="10"/>
  <c r="O41" i="10"/>
  <c r="P41" i="10" s="1"/>
  <c r="L41" i="10"/>
  <c r="K41" i="10"/>
  <c r="J41" i="10"/>
  <c r="I41" i="10"/>
  <c r="P40" i="10"/>
  <c r="O40" i="10"/>
  <c r="L40" i="10"/>
  <c r="K40" i="10"/>
  <c r="J40" i="10"/>
  <c r="I40" i="10"/>
  <c r="O39" i="10"/>
  <c r="P39" i="10" s="1"/>
  <c r="L39" i="10"/>
  <c r="K39" i="10"/>
  <c r="J39" i="10"/>
  <c r="I39" i="10"/>
  <c r="O38" i="10"/>
  <c r="P38" i="10" s="1"/>
  <c r="L38" i="10"/>
  <c r="K38" i="10"/>
  <c r="J38" i="10"/>
  <c r="I38" i="10"/>
  <c r="O37" i="10"/>
  <c r="P37" i="10" s="1"/>
  <c r="L37" i="10"/>
  <c r="K37" i="10"/>
  <c r="J37" i="10"/>
  <c r="I37" i="10"/>
  <c r="P36" i="10"/>
  <c r="O36" i="10"/>
  <c r="L36" i="10"/>
  <c r="K36" i="10"/>
  <c r="J36" i="10"/>
  <c r="I36" i="10"/>
  <c r="O35" i="10"/>
  <c r="P35" i="10" s="1"/>
  <c r="L35" i="10"/>
  <c r="K35" i="10"/>
  <c r="J35" i="10"/>
  <c r="I35" i="10"/>
  <c r="P34" i="10"/>
  <c r="O34" i="10"/>
  <c r="L34" i="10"/>
  <c r="K34" i="10"/>
  <c r="J34" i="10"/>
  <c r="I34" i="10"/>
  <c r="O33" i="10"/>
  <c r="P33" i="10" s="1"/>
  <c r="L33" i="10"/>
  <c r="K33" i="10"/>
  <c r="J33" i="10"/>
  <c r="I33" i="10"/>
  <c r="P32" i="10"/>
  <c r="O32" i="10"/>
  <c r="L32" i="10"/>
  <c r="K32" i="10"/>
  <c r="J32" i="10"/>
  <c r="I32" i="10"/>
  <c r="O31" i="10"/>
  <c r="P31" i="10" s="1"/>
  <c r="K31" i="10"/>
  <c r="M31" i="10" s="1"/>
  <c r="J31" i="10"/>
  <c r="I31" i="10"/>
  <c r="O30" i="10"/>
  <c r="P30" i="10" s="1"/>
  <c r="M30" i="10"/>
  <c r="K30" i="10"/>
  <c r="J30" i="10"/>
  <c r="I30" i="10"/>
  <c r="O29" i="10"/>
  <c r="P29" i="10" s="1"/>
  <c r="M29" i="10"/>
  <c r="K29" i="10"/>
  <c r="J29" i="10"/>
  <c r="I29" i="10"/>
  <c r="P28" i="10"/>
  <c r="O28" i="10"/>
  <c r="M28" i="10"/>
  <c r="L28" i="10"/>
  <c r="N28" i="10" s="1"/>
  <c r="K28" i="10"/>
  <c r="J28" i="10"/>
  <c r="I28" i="10"/>
  <c r="P27" i="10"/>
  <c r="O27" i="10"/>
  <c r="L27" i="10"/>
  <c r="N27" i="10" s="1"/>
  <c r="K27" i="10"/>
  <c r="M27" i="10" s="1"/>
  <c r="J27" i="10"/>
  <c r="I27" i="10"/>
  <c r="O26" i="10"/>
  <c r="P26" i="10" s="1"/>
  <c r="M26" i="10"/>
  <c r="K26" i="10"/>
  <c r="J26" i="10"/>
  <c r="I26" i="10"/>
  <c r="O25" i="10"/>
  <c r="P25" i="10" s="1"/>
  <c r="M25" i="10"/>
  <c r="L25" i="10"/>
  <c r="N25" i="10" s="1"/>
  <c r="K25" i="10"/>
  <c r="J25" i="10"/>
  <c r="I25" i="10"/>
  <c r="P24" i="10"/>
  <c r="O24" i="10"/>
  <c r="M24" i="10"/>
  <c r="K24" i="10"/>
  <c r="J24" i="10"/>
  <c r="I24" i="10"/>
  <c r="O23" i="10"/>
  <c r="P23" i="10" s="1"/>
  <c r="L23" i="10"/>
  <c r="N23" i="10" s="1"/>
  <c r="K23" i="10"/>
  <c r="M23" i="10" s="1"/>
  <c r="J23" i="10"/>
  <c r="I23" i="10"/>
  <c r="P22" i="10"/>
  <c r="O22" i="10"/>
  <c r="K22" i="10"/>
  <c r="M22" i="10" s="1"/>
  <c r="J22" i="10"/>
  <c r="I22" i="10"/>
  <c r="O21" i="10"/>
  <c r="P21" i="10" s="1"/>
  <c r="M21" i="10"/>
  <c r="L21" i="10"/>
  <c r="N21" i="10" s="1"/>
  <c r="K21" i="10"/>
  <c r="J21" i="10"/>
  <c r="I21" i="10"/>
  <c r="P20" i="10"/>
  <c r="O20" i="10"/>
  <c r="L20" i="10"/>
  <c r="N20" i="10" s="1"/>
  <c r="K20" i="10"/>
  <c r="M20" i="10" s="1"/>
  <c r="J20" i="10"/>
  <c r="I20" i="10"/>
  <c r="O19" i="10"/>
  <c r="P19" i="10" s="1"/>
  <c r="L19" i="10"/>
  <c r="N19" i="10" s="1"/>
  <c r="K19" i="10"/>
  <c r="M19" i="10" s="1"/>
  <c r="J19" i="10"/>
  <c r="I19" i="10"/>
  <c r="P18" i="10"/>
  <c r="O18" i="10"/>
  <c r="K18" i="10"/>
  <c r="M18" i="10" s="1"/>
  <c r="J18" i="10"/>
  <c r="I18" i="10"/>
  <c r="O17" i="10"/>
  <c r="P17" i="10" s="1"/>
  <c r="L17" i="10"/>
  <c r="K17" i="10"/>
  <c r="J17" i="10"/>
  <c r="I17" i="10"/>
  <c r="G133" i="11" s="1"/>
  <c r="P16" i="10"/>
  <c r="O16" i="10"/>
  <c r="L16" i="10"/>
  <c r="N16" i="10" s="1"/>
  <c r="K16" i="10"/>
  <c r="M16" i="10" s="1"/>
  <c r="J16" i="10"/>
  <c r="I16" i="10"/>
  <c r="G131" i="11" s="1"/>
  <c r="O15" i="10"/>
  <c r="P15" i="10" s="1"/>
  <c r="K15" i="10"/>
  <c r="M15" i="10" s="1"/>
  <c r="J15" i="10"/>
  <c r="I15" i="10"/>
  <c r="O14" i="10"/>
  <c r="P14" i="10" s="1"/>
  <c r="K14" i="10"/>
  <c r="M14" i="10" s="1"/>
  <c r="J14" i="10"/>
  <c r="I14" i="10"/>
  <c r="O13" i="10"/>
  <c r="P13" i="10" s="1"/>
  <c r="M13" i="10"/>
  <c r="K13" i="10"/>
  <c r="J13" i="10"/>
  <c r="I13" i="10"/>
  <c r="P12" i="10"/>
  <c r="O12" i="10"/>
  <c r="M12" i="10"/>
  <c r="L12" i="10"/>
  <c r="N12" i="10" s="1"/>
  <c r="K12" i="10"/>
  <c r="J12" i="10"/>
  <c r="I12" i="10"/>
  <c r="P11" i="10"/>
  <c r="O11" i="10"/>
  <c r="L11" i="10"/>
  <c r="N11" i="10" s="1"/>
  <c r="K11" i="10"/>
  <c r="M11" i="10" s="1"/>
  <c r="J11" i="10"/>
  <c r="I11" i="10"/>
  <c r="O10" i="10"/>
  <c r="P10" i="10" s="1"/>
  <c r="L10" i="10"/>
  <c r="K10" i="10"/>
  <c r="J10" i="10"/>
  <c r="I10" i="10"/>
  <c r="O9" i="10"/>
  <c r="P9" i="10" s="1"/>
  <c r="M9" i="10"/>
  <c r="L9" i="10"/>
  <c r="N9" i="10" s="1"/>
  <c r="K9" i="10"/>
  <c r="J9" i="10"/>
  <c r="I9" i="10"/>
  <c r="P8" i="10"/>
  <c r="O8" i="10"/>
  <c r="L8" i="10"/>
  <c r="K8" i="10"/>
  <c r="M8" i="10" s="1"/>
  <c r="J8" i="10"/>
  <c r="I8" i="10"/>
  <c r="F8" i="10"/>
  <c r="P7" i="10"/>
  <c r="O7" i="10"/>
  <c r="M7" i="10"/>
  <c r="L7" i="10"/>
  <c r="K7" i="10"/>
  <c r="J7" i="10"/>
  <c r="L79" i="10" s="1"/>
  <c r="N79" i="10" s="1"/>
  <c r="I7" i="10"/>
  <c r="F7" i="10"/>
  <c r="C225" i="29"/>
  <c r="D225" i="29" s="1"/>
  <c r="C224" i="29"/>
  <c r="D224" i="29" s="1"/>
  <c r="F224" i="29" s="1"/>
  <c r="B173" i="29"/>
  <c r="L172" i="29"/>
  <c r="B171" i="29" s="1"/>
  <c r="J15" i="29"/>
  <c r="K15" i="29" s="1"/>
  <c r="I15" i="29"/>
  <c r="H15" i="29"/>
  <c r="G15" i="29"/>
  <c r="K14" i="29"/>
  <c r="J14" i="29"/>
  <c r="I14" i="29"/>
  <c r="H14" i="29"/>
  <c r="G14" i="29"/>
  <c r="G9" i="29"/>
  <c r="G8" i="29"/>
  <c r="G7" i="29"/>
  <c r="G6" i="29"/>
  <c r="C3" i="29"/>
  <c r="C2" i="29"/>
  <c r="C1" i="29"/>
  <c r="B43" i="39"/>
  <c r="L42" i="39"/>
  <c r="B41" i="39" s="1"/>
  <c r="I36" i="39"/>
  <c r="G36" i="39"/>
  <c r="E36" i="39"/>
  <c r="D36" i="39"/>
  <c r="H36" i="39" s="1"/>
  <c r="K15" i="39"/>
  <c r="J15" i="39"/>
  <c r="I15" i="39"/>
  <c r="H15" i="39"/>
  <c r="G15" i="39"/>
  <c r="J14" i="39"/>
  <c r="I14" i="39"/>
  <c r="H14" i="39"/>
  <c r="G14" i="39"/>
  <c r="G9" i="39"/>
  <c r="G8" i="39"/>
  <c r="G7" i="39"/>
  <c r="G6" i="39"/>
  <c r="C3" i="39"/>
  <c r="C2" i="39"/>
  <c r="C1" i="39"/>
  <c r="C2" i="41"/>
  <c r="K137" i="11" l="1"/>
  <c r="I42" i="11"/>
  <c r="H16" i="11"/>
  <c r="J20" i="11"/>
  <c r="J22" i="11"/>
  <c r="J80" i="11"/>
  <c r="J105" i="11"/>
  <c r="J36" i="39"/>
  <c r="K36" i="39" s="1"/>
  <c r="J19" i="11"/>
  <c r="I50" i="11"/>
  <c r="K9" i="60"/>
  <c r="H21" i="11"/>
  <c r="K21" i="11" s="1"/>
  <c r="I23" i="11"/>
  <c r="J30" i="11"/>
  <c r="H37" i="11"/>
  <c r="J59" i="11"/>
  <c r="J65" i="11"/>
  <c r="K65" i="11" s="1"/>
  <c r="J71" i="11"/>
  <c r="K71" i="11" s="1"/>
  <c r="J83" i="11"/>
  <c r="J88" i="11"/>
  <c r="K88" i="11" s="1"/>
  <c r="I90" i="11"/>
  <c r="H108" i="11"/>
  <c r="H113" i="11"/>
  <c r="J116" i="11"/>
  <c r="K116" i="11" s="1"/>
  <c r="H120" i="11"/>
  <c r="H121" i="11"/>
  <c r="J128" i="11"/>
  <c r="J129" i="11"/>
  <c r="J134" i="11"/>
  <c r="K134" i="11" s="1"/>
  <c r="J137" i="11"/>
  <c r="H138" i="11"/>
  <c r="H139" i="11"/>
  <c r="J108" i="11"/>
  <c r="K108" i="11" s="1"/>
  <c r="H117" i="11"/>
  <c r="H126" i="11"/>
  <c r="J130" i="11"/>
  <c r="I131" i="11"/>
  <c r="I135" i="11"/>
  <c r="H136" i="11"/>
  <c r="H140" i="11"/>
  <c r="H142" i="11"/>
  <c r="K142" i="11" s="1"/>
  <c r="I83" i="11"/>
  <c r="J18" i="11"/>
  <c r="C8" i="54"/>
  <c r="C9" i="54" s="1"/>
  <c r="J15" i="11"/>
  <c r="K15" i="11" s="1"/>
  <c r="H20" i="11"/>
  <c r="K20" i="11" s="1"/>
  <c r="H22" i="11"/>
  <c r="J26" i="11"/>
  <c r="J34" i="11"/>
  <c r="K34" i="11" s="1"/>
  <c r="H39" i="11"/>
  <c r="J48" i="11"/>
  <c r="J58" i="11"/>
  <c r="K58" i="11" s="1"/>
  <c r="J64" i="11"/>
  <c r="K64" i="11" s="1"/>
  <c r="J70" i="11"/>
  <c r="K70" i="11" s="1"/>
  <c r="H76" i="11"/>
  <c r="J87" i="11"/>
  <c r="K87" i="11" s="1"/>
  <c r="J89" i="11"/>
  <c r="K89" i="11" s="1"/>
  <c r="J92" i="11"/>
  <c r="K92" i="11" s="1"/>
  <c r="J99" i="11"/>
  <c r="J136" i="11"/>
  <c r="J140" i="11"/>
  <c r="J142" i="11"/>
  <c r="F225" i="29"/>
  <c r="E225" i="29"/>
  <c r="P209" i="10"/>
  <c r="L124" i="10"/>
  <c r="N124" i="10" s="1"/>
  <c r="K14" i="39"/>
  <c r="L230" i="10"/>
  <c r="N230" i="10" s="1"/>
  <c r="L137" i="10"/>
  <c r="N137" i="10" s="1"/>
  <c r="L192" i="10"/>
  <c r="N192" i="10" s="1"/>
  <c r="L83" i="10"/>
  <c r="N83" i="10" s="1"/>
  <c r="L88" i="10"/>
  <c r="N88" i="10" s="1"/>
  <c r="L95" i="10"/>
  <c r="N95" i="10" s="1"/>
  <c r="L116" i="10"/>
  <c r="N116" i="10" s="1"/>
  <c r="L145" i="10"/>
  <c r="N145" i="10" s="1"/>
  <c r="G79" i="11"/>
  <c r="I79" i="11" s="1"/>
  <c r="G72" i="11"/>
  <c r="I72" i="11" s="1"/>
  <c r="L97" i="10"/>
  <c r="N97" i="10" s="1"/>
  <c r="L102" i="10"/>
  <c r="N102" i="10" s="1"/>
  <c r="L121" i="10"/>
  <c r="N121" i="10" s="1"/>
  <c r="L136" i="10"/>
  <c r="N136" i="10" s="1"/>
  <c r="L144" i="10"/>
  <c r="N144" i="10" s="1"/>
  <c r="L189" i="10"/>
  <c r="N189" i="10" s="1"/>
  <c r="G66" i="11"/>
  <c r="G23" i="11"/>
  <c r="H23" i="11" s="1"/>
  <c r="K23" i="11" s="1"/>
  <c r="G24" i="11"/>
  <c r="L215" i="10"/>
  <c r="N215" i="10" s="1"/>
  <c r="L91" i="10"/>
  <c r="N91" i="10" s="1"/>
  <c r="L120" i="10"/>
  <c r="N120" i="10" s="1"/>
  <c r="L128" i="10"/>
  <c r="N128" i="10" s="1"/>
  <c r="L141" i="10"/>
  <c r="N141" i="10" s="1"/>
  <c r="L188" i="10"/>
  <c r="N188" i="10" s="1"/>
  <c r="L214" i="10"/>
  <c r="N214" i="10" s="1"/>
  <c r="L222" i="10"/>
  <c r="N222" i="10" s="1"/>
  <c r="L246" i="10"/>
  <c r="N246" i="10" s="1"/>
  <c r="G45" i="11"/>
  <c r="G28" i="11"/>
  <c r="I28" i="11" s="1"/>
  <c r="E224" i="29"/>
  <c r="C226" i="29"/>
  <c r="D226" i="29" s="1"/>
  <c r="N7" i="10"/>
  <c r="L99" i="10"/>
  <c r="N99" i="10" s="1"/>
  <c r="L103" i="10"/>
  <c r="N103" i="10" s="1"/>
  <c r="L117" i="10"/>
  <c r="N117" i="10" s="1"/>
  <c r="L140" i="10"/>
  <c r="N140" i="10" s="1"/>
  <c r="L148" i="10"/>
  <c r="N148" i="10" s="1"/>
  <c r="L193" i="10"/>
  <c r="N193" i="10" s="1"/>
  <c r="N8" i="10"/>
  <c r="L47" i="10"/>
  <c r="N47" i="10" s="1"/>
  <c r="L56" i="10"/>
  <c r="N56" i="10" s="1"/>
  <c r="L61" i="10"/>
  <c r="N61" i="10" s="1"/>
  <c r="L63" i="10"/>
  <c r="N63" i="10" s="1"/>
  <c r="L72" i="10"/>
  <c r="N72" i="10" s="1"/>
  <c r="L77" i="10"/>
  <c r="N77" i="10" s="1"/>
  <c r="L119" i="10"/>
  <c r="N119" i="10" s="1"/>
  <c r="L123" i="10"/>
  <c r="N123" i="10" s="1"/>
  <c r="L127" i="10"/>
  <c r="N127" i="10" s="1"/>
  <c r="L135" i="10"/>
  <c r="N135" i="10" s="1"/>
  <c r="L139" i="10"/>
  <c r="N139" i="10" s="1"/>
  <c r="L143" i="10"/>
  <c r="N143" i="10" s="1"/>
  <c r="L147" i="10"/>
  <c r="N147" i="10" s="1"/>
  <c r="L151" i="10"/>
  <c r="N151" i="10" s="1"/>
  <c r="L187" i="10"/>
  <c r="N187" i="10" s="1"/>
  <c r="L217" i="10"/>
  <c r="N217" i="10" s="1"/>
  <c r="L221" i="10"/>
  <c r="N221" i="10" s="1"/>
  <c r="L225" i="10"/>
  <c r="N225" i="10" s="1"/>
  <c r="L229" i="10"/>
  <c r="N229" i="10" s="1"/>
  <c r="L237" i="10"/>
  <c r="N237" i="10" s="1"/>
  <c r="L245" i="10"/>
  <c r="N245" i="10" s="1"/>
  <c r="L249" i="10"/>
  <c r="N249" i="10" s="1"/>
  <c r="G31" i="11"/>
  <c r="I31" i="11" s="1"/>
  <c r="G48" i="11"/>
  <c r="I48" i="11" s="1"/>
  <c r="G34" i="11"/>
  <c r="I34" i="11" s="1"/>
  <c r="G68" i="11"/>
  <c r="I68" i="11" s="1"/>
  <c r="L92" i="10"/>
  <c r="N92" i="10" s="1"/>
  <c r="L78" i="10"/>
  <c r="N78" i="10" s="1"/>
  <c r="L74" i="10"/>
  <c r="N74" i="10" s="1"/>
  <c r="L70" i="10"/>
  <c r="N70" i="10" s="1"/>
  <c r="L66" i="10"/>
  <c r="N66" i="10" s="1"/>
  <c r="L62" i="10"/>
  <c r="N62" i="10" s="1"/>
  <c r="L58" i="10"/>
  <c r="N58" i="10" s="1"/>
  <c r="L54" i="10"/>
  <c r="N54" i="10" s="1"/>
  <c r="L50" i="10"/>
  <c r="N50" i="10" s="1"/>
  <c r="L46" i="10"/>
  <c r="N46" i="10" s="1"/>
  <c r="L30" i="10"/>
  <c r="N30" i="10" s="1"/>
  <c r="L26" i="10"/>
  <c r="N26" i="10" s="1"/>
  <c r="L22" i="10"/>
  <c r="N22" i="10" s="1"/>
  <c r="L18" i="10"/>
  <c r="N18" i="10" s="1"/>
  <c r="L14" i="10"/>
  <c r="N14" i="10" s="1"/>
  <c r="L13" i="10"/>
  <c r="C303" i="29" s="1"/>
  <c r="D303" i="29" s="1"/>
  <c r="L15" i="10"/>
  <c r="N15" i="10" s="1"/>
  <c r="L24" i="10"/>
  <c r="N24" i="10" s="1"/>
  <c r="L29" i="10"/>
  <c r="N29" i="10" s="1"/>
  <c r="L31" i="10"/>
  <c r="N31" i="10" s="1"/>
  <c r="L49" i="10"/>
  <c r="N49" i="10" s="1"/>
  <c r="L51" i="10"/>
  <c r="N51" i="10" s="1"/>
  <c r="L60" i="10"/>
  <c r="N60" i="10" s="1"/>
  <c r="L65" i="10"/>
  <c r="N65" i="10" s="1"/>
  <c r="L67" i="10"/>
  <c r="N67" i="10" s="1"/>
  <c r="L76" i="10"/>
  <c r="N76" i="10" s="1"/>
  <c r="L80" i="10"/>
  <c r="N80" i="10" s="1"/>
  <c r="L82" i="10"/>
  <c r="N82" i="10" s="1"/>
  <c r="L84" i="10"/>
  <c r="N84" i="10" s="1"/>
  <c r="L89" i="10"/>
  <c r="N89" i="10" s="1"/>
  <c r="L93" i="10"/>
  <c r="N93" i="10" s="1"/>
  <c r="L94" i="10"/>
  <c r="N94" i="10" s="1"/>
  <c r="L96" i="10"/>
  <c r="N96" i="10" s="1"/>
  <c r="L98" i="10"/>
  <c r="N98" i="10" s="1"/>
  <c r="L100" i="10"/>
  <c r="N100" i="10" s="1"/>
  <c r="L118" i="10"/>
  <c r="N118" i="10" s="1"/>
  <c r="L134" i="10"/>
  <c r="N134" i="10" s="1"/>
  <c r="L138" i="10"/>
  <c r="N138" i="10" s="1"/>
  <c r="L142" i="10"/>
  <c r="N142" i="10" s="1"/>
  <c r="L146" i="10"/>
  <c r="N146" i="10" s="1"/>
  <c r="L186" i="10"/>
  <c r="N186" i="10" s="1"/>
  <c r="L216" i="10"/>
  <c r="N216" i="10" s="1"/>
  <c r="L220" i="10"/>
  <c r="N220" i="10" s="1"/>
  <c r="L224" i="10"/>
  <c r="N224" i="10" s="1"/>
  <c r="L228" i="10"/>
  <c r="N228" i="10" s="1"/>
  <c r="L232" i="10"/>
  <c r="N232" i="10" s="1"/>
  <c r="L244" i="10"/>
  <c r="N244" i="10" s="1"/>
  <c r="L261" i="10"/>
  <c r="N261" i="10" s="1"/>
  <c r="L271" i="10"/>
  <c r="N271" i="10" s="1"/>
  <c r="N274" i="10"/>
  <c r="L223" i="10"/>
  <c r="N223" i="10" s="1"/>
  <c r="L231" i="10"/>
  <c r="N231" i="10" s="1"/>
  <c r="L235" i="10"/>
  <c r="N235" i="10" s="1"/>
  <c r="L243" i="10"/>
  <c r="N243" i="10" s="1"/>
  <c r="L259" i="10"/>
  <c r="N259" i="10" s="1"/>
  <c r="L272" i="10"/>
  <c r="N272" i="10" s="1"/>
  <c r="G53" i="11"/>
  <c r="G104" i="11"/>
  <c r="I104" i="11" s="1"/>
  <c r="G32" i="11"/>
  <c r="N598" i="10"/>
  <c r="N606" i="10"/>
  <c r="N648" i="10"/>
  <c r="N650" i="10"/>
  <c r="N652" i="10"/>
  <c r="N654" i="10"/>
  <c r="N656" i="10"/>
  <c r="N658" i="10"/>
  <c r="N660" i="10"/>
  <c r="N662" i="10"/>
  <c r="N664" i="10"/>
  <c r="N666" i="10"/>
  <c r="N668" i="10"/>
  <c r="N670" i="10"/>
  <c r="N672" i="10"/>
  <c r="N674" i="10"/>
  <c r="N676" i="10"/>
  <c r="N678" i="10"/>
  <c r="N680" i="10"/>
  <c r="N682" i="10"/>
  <c r="N684" i="10"/>
  <c r="N686" i="10"/>
  <c r="N688" i="10"/>
  <c r="N690" i="10"/>
  <c r="N692" i="10"/>
  <c r="N694" i="10"/>
  <c r="N696" i="10"/>
  <c r="N698" i="10"/>
  <c r="N700" i="10"/>
  <c r="N702" i="10"/>
  <c r="N704" i="10"/>
  <c r="N706" i="10"/>
  <c r="N708" i="10"/>
  <c r="N710" i="10"/>
  <c r="N712" i="10"/>
  <c r="N714" i="10"/>
  <c r="N716" i="10"/>
  <c r="N718" i="10"/>
  <c r="N720" i="10"/>
  <c r="N722" i="10"/>
  <c r="N724" i="10"/>
  <c r="N726" i="10"/>
  <c r="N728" i="10"/>
  <c r="N730" i="10"/>
  <c r="N732" i="10"/>
  <c r="N734" i="10"/>
  <c r="N736" i="10"/>
  <c r="L85" i="10"/>
  <c r="N85" i="10" s="1"/>
  <c r="L101" i="10"/>
  <c r="N101" i="10" s="1"/>
  <c r="P204" i="10"/>
  <c r="C71" i="39" s="1"/>
  <c r="D71" i="39" s="1"/>
  <c r="P205" i="10"/>
  <c r="P206" i="10"/>
  <c r="P207" i="10"/>
  <c r="P208" i="10"/>
  <c r="L260" i="10"/>
  <c r="N260" i="10" s="1"/>
  <c r="N273" i="10"/>
  <c r="N361" i="10"/>
  <c r="G47" i="11"/>
  <c r="G101" i="11"/>
  <c r="G30" i="11"/>
  <c r="I30" i="11" s="1"/>
  <c r="G73" i="11"/>
  <c r="I73" i="11" s="1"/>
  <c r="K73" i="11" s="1"/>
  <c r="G81" i="11"/>
  <c r="I81" i="11" s="1"/>
  <c r="G67" i="11"/>
  <c r="G35" i="11"/>
  <c r="I35" i="11" s="1"/>
  <c r="G56" i="11"/>
  <c r="I56" i="11" s="1"/>
  <c r="N738" i="10"/>
  <c r="G98" i="11"/>
  <c r="G44" i="11"/>
  <c r="I44" i="11" s="1"/>
  <c r="G26" i="11"/>
  <c r="I26" i="11" s="1"/>
  <c r="G43" i="11"/>
  <c r="I43" i="11" s="1"/>
  <c r="K43" i="11" s="1"/>
  <c r="G25" i="11"/>
  <c r="G82" i="11"/>
  <c r="G74" i="11"/>
  <c r="I74" i="11" s="1"/>
  <c r="G61" i="11"/>
  <c r="I61" i="11" s="1"/>
  <c r="G52" i="11"/>
  <c r="I52" i="11" s="1"/>
  <c r="N744" i="10"/>
  <c r="N752" i="10"/>
  <c r="N760" i="10"/>
  <c r="N768" i="10"/>
  <c r="N776" i="10"/>
  <c r="N777" i="10"/>
  <c r="N781" i="10"/>
  <c r="N924" i="10"/>
  <c r="N778" i="10"/>
  <c r="N782" i="10"/>
  <c r="N786" i="10"/>
  <c r="N790" i="10"/>
  <c r="N794" i="10"/>
  <c r="N798" i="10"/>
  <c r="N802" i="10"/>
  <c r="N806" i="10"/>
  <c r="N810" i="10"/>
  <c r="N814" i="10"/>
  <c r="N818" i="10"/>
  <c r="N822" i="10"/>
  <c r="N826" i="10"/>
  <c r="N830" i="10"/>
  <c r="N834" i="10"/>
  <c r="N838" i="10"/>
  <c r="N842" i="10"/>
  <c r="N846" i="10"/>
  <c r="N850" i="10"/>
  <c r="N854" i="10"/>
  <c r="N858" i="10"/>
  <c r="N862" i="10"/>
  <c r="N866" i="10"/>
  <c r="N870" i="10"/>
  <c r="N874" i="10"/>
  <c r="N878" i="10"/>
  <c r="N884" i="10"/>
  <c r="N889" i="10"/>
  <c r="N891" i="10"/>
  <c r="N893" i="10"/>
  <c r="N895" i="10"/>
  <c r="N897" i="10"/>
  <c r="N904" i="10"/>
  <c r="N779" i="10"/>
  <c r="N783" i="10"/>
  <c r="N787" i="10"/>
  <c r="N791" i="10"/>
  <c r="N795" i="10"/>
  <c r="N799" i="10"/>
  <c r="N803" i="10"/>
  <c r="N807" i="10"/>
  <c r="N811" i="10"/>
  <c r="N815" i="10"/>
  <c r="N819" i="10"/>
  <c r="N823" i="10"/>
  <c r="N827" i="10"/>
  <c r="N831" i="10"/>
  <c r="N835" i="10"/>
  <c r="N839" i="10"/>
  <c r="N843" i="10"/>
  <c r="N847" i="10"/>
  <c r="N851" i="10"/>
  <c r="N855" i="10"/>
  <c r="N859" i="10"/>
  <c r="N863" i="10"/>
  <c r="N867" i="10"/>
  <c r="N871" i="10"/>
  <c r="N875" i="10"/>
  <c r="N879" i="10"/>
  <c r="N881" i="10"/>
  <c r="N885" i="10"/>
  <c r="N899" i="10"/>
  <c r="N903" i="10"/>
  <c r="N907" i="10"/>
  <c r="N911" i="10"/>
  <c r="N915" i="10"/>
  <c r="N919" i="10"/>
  <c r="N923" i="10"/>
  <c r="N927" i="10"/>
  <c r="N931" i="10"/>
  <c r="N935" i="10"/>
  <c r="N939" i="10"/>
  <c r="N943" i="10"/>
  <c r="N947" i="10"/>
  <c r="N951" i="10"/>
  <c r="N955" i="10"/>
  <c r="N959" i="10"/>
  <c r="N963" i="10"/>
  <c r="N967" i="10"/>
  <c r="N971" i="10"/>
  <c r="N975" i="10"/>
  <c r="N979" i="10"/>
  <c r="N983" i="10"/>
  <c r="N987" i="10"/>
  <c r="N991" i="10"/>
  <c r="N995" i="10"/>
  <c r="N999" i="10"/>
  <c r="N1003" i="10"/>
  <c r="N1007" i="10"/>
  <c r="N1011" i="10"/>
  <c r="N1015" i="10"/>
  <c r="N1019" i="10"/>
  <c r="N1038" i="10"/>
  <c r="N1042" i="10"/>
  <c r="N1046" i="10"/>
  <c r="N1050" i="10"/>
  <c r="N1054" i="10"/>
  <c r="N1058" i="10"/>
  <c r="N1062" i="10"/>
  <c r="N1066" i="10"/>
  <c r="N1070" i="10"/>
  <c r="N1074" i="10"/>
  <c r="N1078" i="10"/>
  <c r="N1082" i="10"/>
  <c r="N1086" i="10"/>
  <c r="N1090" i="10"/>
  <c r="N1094" i="10"/>
  <c r="N1098" i="10"/>
  <c r="N1102" i="10"/>
  <c r="N1106" i="10"/>
  <c r="N1110" i="10"/>
  <c r="N1114" i="10"/>
  <c r="N1118" i="10"/>
  <c r="N1122" i="10"/>
  <c r="N1126" i="10"/>
  <c r="N1130" i="10"/>
  <c r="N1134" i="10"/>
  <c r="N1138" i="10"/>
  <c r="N1142" i="10"/>
  <c r="N1146" i="10"/>
  <c r="N1150" i="10"/>
  <c r="N1154" i="10"/>
  <c r="N1158" i="10"/>
  <c r="N1162" i="10"/>
  <c r="N1176" i="10"/>
  <c r="N1179" i="10"/>
  <c r="N1181" i="10"/>
  <c r="N1182" i="10"/>
  <c r="N1187" i="10"/>
  <c r="N1191" i="10"/>
  <c r="N906" i="10"/>
  <c r="N910" i="10"/>
  <c r="N914" i="10"/>
  <c r="N918" i="10"/>
  <c r="N922" i="10"/>
  <c r="N926" i="10"/>
  <c r="N930" i="10"/>
  <c r="N934" i="10"/>
  <c r="N938" i="10"/>
  <c r="N942" i="10"/>
  <c r="N946" i="10"/>
  <c r="N950" i="10"/>
  <c r="N954" i="10"/>
  <c r="N958" i="10"/>
  <c r="N962" i="10"/>
  <c r="N966" i="10"/>
  <c r="N968" i="10"/>
  <c r="N972" i="10"/>
  <c r="N976" i="10"/>
  <c r="N980" i="10"/>
  <c r="N984" i="10"/>
  <c r="N988" i="10"/>
  <c r="N992" i="10"/>
  <c r="N996" i="10"/>
  <c r="N1000" i="10"/>
  <c r="N1004" i="10"/>
  <c r="N1008" i="10"/>
  <c r="N1012" i="10"/>
  <c r="N1016" i="10"/>
  <c r="N1020" i="10"/>
  <c r="N1024" i="10"/>
  <c r="N1028" i="10"/>
  <c r="N1032" i="10"/>
  <c r="N1036" i="10"/>
  <c r="N1043" i="10"/>
  <c r="N1047" i="10"/>
  <c r="N1051" i="10"/>
  <c r="N1055" i="10"/>
  <c r="N1059" i="10"/>
  <c r="N1067" i="10"/>
  <c r="N1087" i="10"/>
  <c r="N1091" i="10"/>
  <c r="N1099" i="10"/>
  <c r="N1103" i="10"/>
  <c r="N1107" i="10"/>
  <c r="N1123" i="10"/>
  <c r="N1131" i="10"/>
  <c r="N1135" i="10"/>
  <c r="N1139" i="10"/>
  <c r="N1143" i="10"/>
  <c r="N1147" i="10"/>
  <c r="N1151" i="10"/>
  <c r="N1155" i="10"/>
  <c r="N1159" i="10"/>
  <c r="N1163" i="10"/>
  <c r="N1165" i="10"/>
  <c r="N1166" i="10"/>
  <c r="N1167" i="10"/>
  <c r="N1168" i="10"/>
  <c r="N1177" i="10"/>
  <c r="N1188" i="10"/>
  <c r="N905" i="10"/>
  <c r="N909" i="10"/>
  <c r="N913" i="10"/>
  <c r="N917" i="10"/>
  <c r="N921" i="10"/>
  <c r="N925" i="10"/>
  <c r="N929" i="10"/>
  <c r="N933" i="10"/>
  <c r="N937" i="10"/>
  <c r="N941" i="10"/>
  <c r="N945" i="10"/>
  <c r="N949" i="10"/>
  <c r="N953" i="10"/>
  <c r="N957" i="10"/>
  <c r="N961" i="10"/>
  <c r="N965" i="10"/>
  <c r="N1033" i="10"/>
  <c r="N1040" i="10"/>
  <c r="N1044" i="10"/>
  <c r="N1048" i="10"/>
  <c r="N1052" i="10"/>
  <c r="N1056" i="10"/>
  <c r="N1060" i="10"/>
  <c r="N1064" i="10"/>
  <c r="N1072" i="10"/>
  <c r="N1084" i="10"/>
  <c r="N1088" i="10"/>
  <c r="N1104" i="10"/>
  <c r="N1160" i="10"/>
  <c r="N1170" i="10"/>
  <c r="N1171" i="10"/>
  <c r="N1172" i="10"/>
  <c r="N1173" i="10"/>
  <c r="N1174" i="10"/>
  <c r="N1175" i="10"/>
  <c r="N1185" i="10"/>
  <c r="N1202" i="10"/>
  <c r="N1206" i="10"/>
  <c r="N1210" i="10"/>
  <c r="N1214" i="10"/>
  <c r="N1218" i="10"/>
  <c r="N1222" i="10"/>
  <c r="N1226" i="10"/>
  <c r="N1230" i="10"/>
  <c r="N1234" i="10"/>
  <c r="N1238" i="10"/>
  <c r="N1242" i="10"/>
  <c r="N1259" i="10"/>
  <c r="N1275" i="10"/>
  <c r="N1291" i="10"/>
  <c r="N1315" i="10"/>
  <c r="N1331" i="10"/>
  <c r="N1351" i="10"/>
  <c r="N1199" i="10"/>
  <c r="N1203" i="10"/>
  <c r="N1207" i="10"/>
  <c r="N1211" i="10"/>
  <c r="N1215" i="10"/>
  <c r="N1219" i="10"/>
  <c r="N1223" i="10"/>
  <c r="N1227" i="10"/>
  <c r="N1231" i="10"/>
  <c r="N1235" i="10"/>
  <c r="N1239" i="10"/>
  <c r="N1243" i="10"/>
  <c r="N1200" i="10"/>
  <c r="N1204" i="10"/>
  <c r="N1208" i="10"/>
  <c r="N1212" i="10"/>
  <c r="N1216" i="10"/>
  <c r="N1220" i="10"/>
  <c r="N1224" i="10"/>
  <c r="N1228" i="10"/>
  <c r="N1232" i="10"/>
  <c r="N1236" i="10"/>
  <c r="N1240" i="10"/>
  <c r="N1244" i="10"/>
  <c r="N1245" i="10"/>
  <c r="N1247" i="10"/>
  <c r="N1249" i="10"/>
  <c r="N1251" i="10"/>
  <c r="N1267" i="10"/>
  <c r="N1283" i="10"/>
  <c r="N1299" i="10"/>
  <c r="N1303" i="10"/>
  <c r="N1307" i="10"/>
  <c r="N1323" i="10"/>
  <c r="N1343" i="10"/>
  <c r="N1359" i="10"/>
  <c r="N1363" i="10"/>
  <c r="N1246" i="10"/>
  <c r="N1250" i="10"/>
  <c r="N1254" i="10"/>
  <c r="N1258" i="10"/>
  <c r="N1262" i="10"/>
  <c r="N1266" i="10"/>
  <c r="N1270" i="10"/>
  <c r="N1274" i="10"/>
  <c r="N1278" i="10"/>
  <c r="N1282" i="10"/>
  <c r="N1286" i="10"/>
  <c r="N1290" i="10"/>
  <c r="N1294" i="10"/>
  <c r="N1298" i="10"/>
  <c r="N1302" i="10"/>
  <c r="N1306" i="10"/>
  <c r="N1310" i="10"/>
  <c r="N1314" i="10"/>
  <c r="N1318" i="10"/>
  <c r="N1322" i="10"/>
  <c r="N1326" i="10"/>
  <c r="N1330" i="10"/>
  <c r="N1334" i="10"/>
  <c r="N1338" i="10"/>
  <c r="N1342" i="10"/>
  <c r="N1346" i="10"/>
  <c r="N1350" i="10"/>
  <c r="N1354" i="10"/>
  <c r="N1358" i="10"/>
  <c r="N1362" i="10"/>
  <c r="N1365" i="10"/>
  <c r="N1367" i="10"/>
  <c r="N1369" i="10"/>
  <c r="N1371" i="10"/>
  <c r="N1373" i="10"/>
  <c r="N1375" i="10"/>
  <c r="N1377" i="10"/>
  <c r="N1379" i="10"/>
  <c r="N1381" i="10"/>
  <c r="N1383" i="10"/>
  <c r="N1385" i="10"/>
  <c r="N1387" i="10"/>
  <c r="N1389" i="10"/>
  <c r="N1253" i="10"/>
  <c r="N1257" i="10"/>
  <c r="N1261" i="10"/>
  <c r="N1265" i="10"/>
  <c r="N1269" i="10"/>
  <c r="N1273" i="10"/>
  <c r="N1277" i="10"/>
  <c r="N1281" i="10"/>
  <c r="N1285" i="10"/>
  <c r="N1289" i="10"/>
  <c r="N1293" i="10"/>
  <c r="N1297" i="10"/>
  <c r="N1309" i="10"/>
  <c r="N1313" i="10"/>
  <c r="N1317" i="10"/>
  <c r="N1321" i="10"/>
  <c r="N1325" i="10"/>
  <c r="N1329" i="10"/>
  <c r="N1333" i="10"/>
  <c r="N1337" i="10"/>
  <c r="N1341" i="10"/>
  <c r="N1345" i="10"/>
  <c r="N1349" i="10"/>
  <c r="N1353" i="10"/>
  <c r="N1357" i="10"/>
  <c r="N1248" i="10"/>
  <c r="N1252" i="10"/>
  <c r="N1256" i="10"/>
  <c r="N1260" i="10"/>
  <c r="N1264" i="10"/>
  <c r="N1268" i="10"/>
  <c r="N1272" i="10"/>
  <c r="N1276" i="10"/>
  <c r="N1280" i="10"/>
  <c r="N1284" i="10"/>
  <c r="N1288" i="10"/>
  <c r="N1292" i="10"/>
  <c r="N1296" i="10"/>
  <c r="N1300" i="10"/>
  <c r="N1304" i="10"/>
  <c r="N1308" i="10"/>
  <c r="N1312" i="10"/>
  <c r="N1316" i="10"/>
  <c r="N1320" i="10"/>
  <c r="N1324" i="10"/>
  <c r="N1328" i="10"/>
  <c r="N1332" i="10"/>
  <c r="N1336" i="10"/>
  <c r="N1340" i="10"/>
  <c r="N1344" i="10"/>
  <c r="N1348" i="10"/>
  <c r="N1352" i="10"/>
  <c r="N1356" i="10"/>
  <c r="N1360" i="10"/>
  <c r="N1364" i="10"/>
  <c r="N1366" i="10"/>
  <c r="N1368" i="10"/>
  <c r="N1370" i="10"/>
  <c r="N1372" i="10"/>
  <c r="N1374" i="10"/>
  <c r="N1376" i="10"/>
  <c r="N1378" i="10"/>
  <c r="N1380" i="10"/>
  <c r="N1382" i="10"/>
  <c r="N1384" i="10"/>
  <c r="N1386" i="10"/>
  <c r="N1388" i="10"/>
  <c r="N1419" i="10"/>
  <c r="A10" i="54"/>
  <c r="O9" i="54"/>
  <c r="B31" i="54"/>
  <c r="B32" i="54"/>
  <c r="N1421" i="10"/>
  <c r="N1425" i="10"/>
  <c r="N1429" i="10"/>
  <c r="N1433" i="10"/>
  <c r="N1437" i="10"/>
  <c r="I7" i="54"/>
  <c r="H7" i="54"/>
  <c r="D7" i="54"/>
  <c r="E7" i="54" s="1"/>
  <c r="N1422" i="10"/>
  <c r="N1426" i="10"/>
  <c r="N1430" i="10"/>
  <c r="N1434" i="10"/>
  <c r="N1438" i="10"/>
  <c r="H9" i="54"/>
  <c r="E9" i="54"/>
  <c r="C10" i="54"/>
  <c r="I9" i="54"/>
  <c r="D9" i="54"/>
  <c r="D9" i="59"/>
  <c r="K7" i="54" s="1"/>
  <c r="O8" i="54"/>
  <c r="H24" i="11"/>
  <c r="I25" i="11"/>
  <c r="K26" i="11"/>
  <c r="I33" i="11"/>
  <c r="K48" i="11"/>
  <c r="H8" i="54"/>
  <c r="K19" i="11"/>
  <c r="D8" i="54"/>
  <c r="I8" i="54"/>
  <c r="I17" i="11"/>
  <c r="K17" i="11" s="1"/>
  <c r="K27" i="11"/>
  <c r="K35" i="11"/>
  <c r="K41" i="11"/>
  <c r="H93" i="11"/>
  <c r="I16" i="11"/>
  <c r="K16" i="11" s="1"/>
  <c r="K22" i="11"/>
  <c r="I29" i="11"/>
  <c r="K30" i="11"/>
  <c r="J36" i="11"/>
  <c r="K18" i="11"/>
  <c r="J24" i="11"/>
  <c r="I24" i="11"/>
  <c r="K31" i="11"/>
  <c r="K39" i="11"/>
  <c r="I96" i="11"/>
  <c r="J25" i="11"/>
  <c r="J29" i="11"/>
  <c r="J33" i="11"/>
  <c r="J40" i="11"/>
  <c r="I41" i="11"/>
  <c r="I47" i="11"/>
  <c r="J47" i="11"/>
  <c r="I53" i="11"/>
  <c r="J53" i="11"/>
  <c r="K59" i="11"/>
  <c r="J61" i="11"/>
  <c r="H66" i="11"/>
  <c r="K79" i="11"/>
  <c r="K99" i="11"/>
  <c r="I105" i="11"/>
  <c r="K119" i="11"/>
  <c r="H28" i="11"/>
  <c r="H32" i="11"/>
  <c r="H36" i="11"/>
  <c r="I55" i="11"/>
  <c r="K55" i="11" s="1"/>
  <c r="J55" i="11"/>
  <c r="J67" i="11"/>
  <c r="I67" i="11"/>
  <c r="K67" i="11" s="1"/>
  <c r="J73" i="11"/>
  <c r="I80" i="11"/>
  <c r="K80" i="11" s="1"/>
  <c r="J93" i="11"/>
  <c r="I93" i="11"/>
  <c r="H96" i="11"/>
  <c r="J96" i="11"/>
  <c r="I100" i="11"/>
  <c r="H25" i="11"/>
  <c r="H29" i="11"/>
  <c r="I32" i="11"/>
  <c r="H33" i="11"/>
  <c r="K33" i="11" s="1"/>
  <c r="I36" i="11"/>
  <c r="I37" i="11"/>
  <c r="I38" i="11"/>
  <c r="K38" i="11" s="1"/>
  <c r="I39" i="11"/>
  <c r="H40" i="11"/>
  <c r="J43" i="11"/>
  <c r="I49" i="11"/>
  <c r="K49" i="11" s="1"/>
  <c r="J49" i="11"/>
  <c r="J77" i="11"/>
  <c r="H77" i="11"/>
  <c r="K77" i="11" s="1"/>
  <c r="I94" i="11"/>
  <c r="K94" i="11" s="1"/>
  <c r="J94" i="11"/>
  <c r="K104" i="11"/>
  <c r="I45" i="11"/>
  <c r="J45" i="11"/>
  <c r="H47" i="11"/>
  <c r="I51" i="11"/>
  <c r="J51" i="11"/>
  <c r="H53" i="11"/>
  <c r="H61" i="11"/>
  <c r="H95" i="11"/>
  <c r="K95" i="11" s="1"/>
  <c r="K105" i="11"/>
  <c r="H106" i="11"/>
  <c r="K106" i="11" s="1"/>
  <c r="H107" i="11"/>
  <c r="J110" i="11"/>
  <c r="J112" i="11"/>
  <c r="J114" i="11"/>
  <c r="I119" i="11"/>
  <c r="J42" i="11"/>
  <c r="K42" i="11" s="1"/>
  <c r="H44" i="11"/>
  <c r="K44" i="11" s="1"/>
  <c r="J46" i="11"/>
  <c r="K46" i="11" s="1"/>
  <c r="J50" i="11"/>
  <c r="K50" i="11" s="1"/>
  <c r="H52" i="11"/>
  <c r="K52" i="11" s="1"/>
  <c r="J54" i="11"/>
  <c r="K54" i="11" s="1"/>
  <c r="H56" i="11"/>
  <c r="K56" i="11" s="1"/>
  <c r="J60" i="11"/>
  <c r="K60" i="11" s="1"/>
  <c r="H62" i="11"/>
  <c r="K62" i="11" s="1"/>
  <c r="J66" i="11"/>
  <c r="H68" i="11"/>
  <c r="K68" i="11" s="1"/>
  <c r="J72" i="11"/>
  <c r="H74" i="11"/>
  <c r="J75" i="11"/>
  <c r="H75" i="11"/>
  <c r="K75" i="11" s="1"/>
  <c r="I76" i="11"/>
  <c r="K76" i="11" s="1"/>
  <c r="H84" i="11"/>
  <c r="H85" i="11"/>
  <c r="K85" i="11" s="1"/>
  <c r="H86" i="11"/>
  <c r="K86" i="11" s="1"/>
  <c r="I91" i="11"/>
  <c r="I106" i="11"/>
  <c r="J107" i="11"/>
  <c r="H109" i="11"/>
  <c r="I111" i="11"/>
  <c r="K111" i="11" s="1"/>
  <c r="I113" i="11"/>
  <c r="J115" i="11"/>
  <c r="K115" i="11" s="1"/>
  <c r="I118" i="11"/>
  <c r="K118" i="11" s="1"/>
  <c r="I122" i="11"/>
  <c r="K122" i="11" s="1"/>
  <c r="H123" i="11"/>
  <c r="K123" i="11" s="1"/>
  <c r="H132" i="11"/>
  <c r="K132" i="11" s="1"/>
  <c r="K138" i="11"/>
  <c r="K139" i="11"/>
  <c r="H57" i="11"/>
  <c r="K57" i="11" s="1"/>
  <c r="H63" i="11"/>
  <c r="K63" i="11" s="1"/>
  <c r="H69" i="11"/>
  <c r="K69" i="11" s="1"/>
  <c r="H81" i="11"/>
  <c r="I82" i="11"/>
  <c r="H82" i="11"/>
  <c r="I84" i="11"/>
  <c r="H90" i="11"/>
  <c r="K90" i="11" s="1"/>
  <c r="J91" i="11"/>
  <c r="K100" i="11"/>
  <c r="H101" i="11"/>
  <c r="I102" i="11"/>
  <c r="H102" i="11"/>
  <c r="I109" i="11"/>
  <c r="H110" i="11"/>
  <c r="K110" i="11" s="1"/>
  <c r="H112" i="11"/>
  <c r="H114" i="11"/>
  <c r="I117" i="11"/>
  <c r="K117" i="11" s="1"/>
  <c r="H124" i="11"/>
  <c r="K124" i="11" s="1"/>
  <c r="H127" i="11"/>
  <c r="J127" i="11"/>
  <c r="I133" i="11"/>
  <c r="I78" i="11"/>
  <c r="H78" i="11"/>
  <c r="J82" i="11"/>
  <c r="H97" i="11"/>
  <c r="K97" i="11" s="1"/>
  <c r="I98" i="11"/>
  <c r="H98" i="11"/>
  <c r="K98" i="11" s="1"/>
  <c r="I101" i="11"/>
  <c r="J102" i="11"/>
  <c r="I120" i="11"/>
  <c r="K120" i="11" s="1"/>
  <c r="I124" i="11"/>
  <c r="H125" i="11"/>
  <c r="K125" i="11" s="1"/>
  <c r="H131" i="11"/>
  <c r="K131" i="11" s="1"/>
  <c r="K135" i="11"/>
  <c r="H144" i="11"/>
  <c r="I126" i="11"/>
  <c r="K126" i="11" s="1"/>
  <c r="H129" i="11"/>
  <c r="K129" i="11" s="1"/>
  <c r="H130" i="11"/>
  <c r="K130" i="11" s="1"/>
  <c r="H141" i="11"/>
  <c r="I144" i="11"/>
  <c r="I121" i="11"/>
  <c r="K121" i="11" s="1"/>
  <c r="H128" i="11"/>
  <c r="H133" i="11"/>
  <c r="I141" i="11"/>
  <c r="K83" i="11" l="1"/>
  <c r="K45" i="11"/>
  <c r="K66" i="11"/>
  <c r="K51" i="11"/>
  <c r="K37" i="11"/>
  <c r="K29" i="11"/>
  <c r="I146" i="11"/>
  <c r="K24" i="11"/>
  <c r="K140" i="11"/>
  <c r="K114" i="11"/>
  <c r="K113" i="11"/>
  <c r="K74" i="11"/>
  <c r="K128" i="11"/>
  <c r="K91" i="11"/>
  <c r="K72" i="11"/>
  <c r="K107" i="11"/>
  <c r="K47" i="11"/>
  <c r="K40" i="11"/>
  <c r="K136" i="11"/>
  <c r="F71" i="39"/>
  <c r="E71" i="39"/>
  <c r="E303" i="29"/>
  <c r="F303" i="29"/>
  <c r="I147" i="11"/>
  <c r="I148" i="11" s="1"/>
  <c r="C307" i="29"/>
  <c r="D307" i="29" s="1"/>
  <c r="C325" i="29"/>
  <c r="D325" i="29" s="1"/>
  <c r="C348" i="29"/>
  <c r="D348" i="29" s="1"/>
  <c r="C371" i="29"/>
  <c r="D371" i="29" s="1"/>
  <c r="C249" i="29"/>
  <c r="D249" i="29" s="1"/>
  <c r="C272" i="29"/>
  <c r="D272" i="29" s="1"/>
  <c r="C295" i="29"/>
  <c r="D295" i="29" s="1"/>
  <c r="C313" i="29"/>
  <c r="D313" i="29" s="1"/>
  <c r="C336" i="29"/>
  <c r="D336" i="29" s="1"/>
  <c r="C359" i="29"/>
  <c r="D359" i="29" s="1"/>
  <c r="E226" i="29"/>
  <c r="F226" i="29"/>
  <c r="C242" i="29"/>
  <c r="D242" i="29" s="1"/>
  <c r="C258" i="29"/>
  <c r="D258" i="29" s="1"/>
  <c r="C274" i="29"/>
  <c r="D274" i="29" s="1"/>
  <c r="C290" i="29"/>
  <c r="D290" i="29" s="1"/>
  <c r="C306" i="29"/>
  <c r="D306" i="29" s="1"/>
  <c r="C322" i="29"/>
  <c r="D322" i="29" s="1"/>
  <c r="C338" i="29"/>
  <c r="D338" i="29" s="1"/>
  <c r="C354" i="29"/>
  <c r="D354" i="29" s="1"/>
  <c r="C370" i="29"/>
  <c r="D370" i="29" s="1"/>
  <c r="C353" i="29"/>
  <c r="D353" i="29" s="1"/>
  <c r="C299" i="29"/>
  <c r="D299" i="29" s="1"/>
  <c r="C356" i="29"/>
  <c r="D356" i="29" s="1"/>
  <c r="C317" i="29"/>
  <c r="D317" i="29" s="1"/>
  <c r="C69" i="39"/>
  <c r="D69" i="39" s="1"/>
  <c r="C67" i="39"/>
  <c r="D67" i="39" s="1"/>
  <c r="K141" i="11"/>
  <c r="K144" i="11"/>
  <c r="K102" i="11"/>
  <c r="K109" i="11"/>
  <c r="K61" i="11"/>
  <c r="K25" i="11"/>
  <c r="K96" i="11"/>
  <c r="K36" i="11"/>
  <c r="L9" i="54"/>
  <c r="M9" i="54" s="1"/>
  <c r="C309" i="29"/>
  <c r="D309" i="29" s="1"/>
  <c r="C332" i="29"/>
  <c r="D332" i="29" s="1"/>
  <c r="C355" i="29"/>
  <c r="D355" i="29" s="1"/>
  <c r="C373" i="29"/>
  <c r="D373" i="29" s="1"/>
  <c r="C256" i="29"/>
  <c r="D256" i="29" s="1"/>
  <c r="C279" i="29"/>
  <c r="D279" i="29" s="1"/>
  <c r="C297" i="29"/>
  <c r="D297" i="29" s="1"/>
  <c r="C320" i="29"/>
  <c r="D320" i="29" s="1"/>
  <c r="C343" i="29"/>
  <c r="D343" i="29" s="1"/>
  <c r="C361" i="29"/>
  <c r="D361" i="29" s="1"/>
  <c r="C230" i="29"/>
  <c r="D230" i="29" s="1"/>
  <c r="C246" i="29"/>
  <c r="D246" i="29" s="1"/>
  <c r="C262" i="29"/>
  <c r="D262" i="29" s="1"/>
  <c r="C278" i="29"/>
  <c r="D278" i="29" s="1"/>
  <c r="C294" i="29"/>
  <c r="D294" i="29" s="1"/>
  <c r="C310" i="29"/>
  <c r="D310" i="29" s="1"/>
  <c r="C326" i="29"/>
  <c r="D326" i="29" s="1"/>
  <c r="C342" i="29"/>
  <c r="D342" i="29" s="1"/>
  <c r="C358" i="29"/>
  <c r="D358" i="29" s="1"/>
  <c r="K6" i="10"/>
  <c r="C335" i="29"/>
  <c r="D335" i="29" s="1"/>
  <c r="C349" i="29"/>
  <c r="D349" i="29" s="1"/>
  <c r="C57" i="39"/>
  <c r="D57" i="39" s="1"/>
  <c r="C73" i="39"/>
  <c r="D73" i="39" s="1"/>
  <c r="K82" i="11"/>
  <c r="K133" i="11"/>
  <c r="K78" i="11"/>
  <c r="K127" i="11"/>
  <c r="K112" i="11"/>
  <c r="K81" i="11"/>
  <c r="K32" i="11"/>
  <c r="H146" i="11"/>
  <c r="C70" i="39"/>
  <c r="D70" i="39" s="1"/>
  <c r="C62" i="39"/>
  <c r="D62" i="39" s="1"/>
  <c r="C72" i="39"/>
  <c r="D72" i="39" s="1"/>
  <c r="C64" i="39"/>
  <c r="D64" i="39" s="1"/>
  <c r="C74" i="39"/>
  <c r="D74" i="39" s="1"/>
  <c r="C66" i="39"/>
  <c r="D66" i="39" s="1"/>
  <c r="C58" i="39"/>
  <c r="D58" i="39" s="1"/>
  <c r="C76" i="39"/>
  <c r="D76" i="39" s="1"/>
  <c r="C68" i="39"/>
  <c r="D68" i="39" s="1"/>
  <c r="C60" i="39"/>
  <c r="D60" i="39" s="1"/>
  <c r="N13" i="10"/>
  <c r="C292" i="29"/>
  <c r="D292" i="29" s="1"/>
  <c r="C287" i="29"/>
  <c r="D287" i="29" s="1"/>
  <c r="C285" i="29"/>
  <c r="D285" i="29" s="1"/>
  <c r="C280" i="29"/>
  <c r="D280" i="29" s="1"/>
  <c r="C275" i="29"/>
  <c r="D275" i="29" s="1"/>
  <c r="C273" i="29"/>
  <c r="D273" i="29" s="1"/>
  <c r="C268" i="29"/>
  <c r="D268" i="29" s="1"/>
  <c r="C261" i="29"/>
  <c r="D261" i="29" s="1"/>
  <c r="C235" i="29"/>
  <c r="D235" i="29" s="1"/>
  <c r="C228" i="29"/>
  <c r="D228" i="29" s="1"/>
  <c r="C291" i="29"/>
  <c r="D291" i="29" s="1"/>
  <c r="C289" i="29"/>
  <c r="D289" i="29" s="1"/>
  <c r="C284" i="29"/>
  <c r="D284" i="29" s="1"/>
  <c r="C277" i="29"/>
  <c r="D277" i="29" s="1"/>
  <c r="C251" i="29"/>
  <c r="D251" i="29" s="1"/>
  <c r="C244" i="29"/>
  <c r="D244" i="29" s="1"/>
  <c r="C239" i="29"/>
  <c r="D239" i="29" s="1"/>
  <c r="C237" i="29"/>
  <c r="D237" i="29" s="1"/>
  <c r="C233" i="29"/>
  <c r="D233" i="29" s="1"/>
  <c r="C231" i="29"/>
  <c r="D231" i="29" s="1"/>
  <c r="C369" i="29"/>
  <c r="D369" i="29" s="1"/>
  <c r="C351" i="29"/>
  <c r="D351" i="29" s="1"/>
  <c r="C344" i="29"/>
  <c r="D344" i="29" s="1"/>
  <c r="C337" i="29"/>
  <c r="D337" i="29" s="1"/>
  <c r="C319" i="29"/>
  <c r="D319" i="29" s="1"/>
  <c r="C312" i="29"/>
  <c r="D312" i="29" s="1"/>
  <c r="C305" i="29"/>
  <c r="D305" i="29" s="1"/>
  <c r="C300" i="29"/>
  <c r="D300" i="29" s="1"/>
  <c r="C293" i="29"/>
  <c r="D293" i="29" s="1"/>
  <c r="C267" i="29"/>
  <c r="D267" i="29" s="1"/>
  <c r="C260" i="29"/>
  <c r="D260" i="29" s="1"/>
  <c r="C255" i="29"/>
  <c r="D255" i="29" s="1"/>
  <c r="C253" i="29"/>
  <c r="D253" i="29" s="1"/>
  <c r="C248" i="29"/>
  <c r="D248" i="29" s="1"/>
  <c r="C243" i="29"/>
  <c r="D243" i="29" s="1"/>
  <c r="C241" i="29"/>
  <c r="D241" i="29" s="1"/>
  <c r="C236" i="29"/>
  <c r="D236" i="29" s="1"/>
  <c r="C229" i="29"/>
  <c r="D229" i="29" s="1"/>
  <c r="C227" i="29"/>
  <c r="D227" i="29" s="1"/>
  <c r="C347" i="29"/>
  <c r="D347" i="29" s="1"/>
  <c r="C333" i="29"/>
  <c r="D333" i="29" s="1"/>
  <c r="C276" i="29"/>
  <c r="D276" i="29" s="1"/>
  <c r="C257" i="29"/>
  <c r="D257" i="29" s="1"/>
  <c r="C372" i="29"/>
  <c r="D372" i="29" s="1"/>
  <c r="C315" i="29"/>
  <c r="D315" i="29" s="1"/>
  <c r="C283" i="29"/>
  <c r="D283" i="29" s="1"/>
  <c r="C264" i="29"/>
  <c r="D264" i="29" s="1"/>
  <c r="C245" i="29"/>
  <c r="D245" i="29" s="1"/>
  <c r="C340" i="29"/>
  <c r="D340" i="29" s="1"/>
  <c r="C271" i="29"/>
  <c r="D271" i="29" s="1"/>
  <c r="C252" i="29"/>
  <c r="D252" i="29" s="1"/>
  <c r="C365" i="29"/>
  <c r="D365" i="29" s="1"/>
  <c r="C308" i="29"/>
  <c r="D308" i="29" s="1"/>
  <c r="C269" i="29"/>
  <c r="D269" i="29" s="1"/>
  <c r="C259" i="29"/>
  <c r="D259" i="29" s="1"/>
  <c r="C232" i="29"/>
  <c r="D232" i="29" s="1"/>
  <c r="C316" i="29"/>
  <c r="D316" i="29" s="1"/>
  <c r="C339" i="29"/>
  <c r="D339" i="29" s="1"/>
  <c r="C357" i="29"/>
  <c r="D357" i="29" s="1"/>
  <c r="C240" i="29"/>
  <c r="D240" i="29" s="1"/>
  <c r="C263" i="29"/>
  <c r="D263" i="29" s="1"/>
  <c r="C281" i="29"/>
  <c r="D281" i="29" s="1"/>
  <c r="C304" i="29"/>
  <c r="D304" i="29" s="1"/>
  <c r="C327" i="29"/>
  <c r="D327" i="29" s="1"/>
  <c r="C345" i="29"/>
  <c r="D345" i="29" s="1"/>
  <c r="C368" i="29"/>
  <c r="D368" i="29" s="1"/>
  <c r="C234" i="29"/>
  <c r="D234" i="29" s="1"/>
  <c r="C250" i="29"/>
  <c r="D250" i="29" s="1"/>
  <c r="C266" i="29"/>
  <c r="D266" i="29" s="1"/>
  <c r="C282" i="29"/>
  <c r="D282" i="29" s="1"/>
  <c r="C298" i="29"/>
  <c r="D298" i="29" s="1"/>
  <c r="C314" i="29"/>
  <c r="D314" i="29" s="1"/>
  <c r="C330" i="29"/>
  <c r="D330" i="29" s="1"/>
  <c r="C346" i="29"/>
  <c r="D346" i="29" s="1"/>
  <c r="C362" i="29"/>
  <c r="D362" i="29" s="1"/>
  <c r="C367" i="29"/>
  <c r="D367" i="29" s="1"/>
  <c r="C328" i="29"/>
  <c r="D328" i="29" s="1"/>
  <c r="C331" i="29"/>
  <c r="D331" i="29" s="1"/>
  <c r="C301" i="29"/>
  <c r="D301" i="29" s="1"/>
  <c r="C61" i="39"/>
  <c r="D61" i="39" s="1"/>
  <c r="C59" i="39"/>
  <c r="D59" i="39" s="1"/>
  <c r="C75" i="39"/>
  <c r="D75" i="39" s="1"/>
  <c r="K101" i="11"/>
  <c r="K84" i="11"/>
  <c r="K53" i="11"/>
  <c r="K28" i="11"/>
  <c r="K93" i="11"/>
  <c r="E8" i="54"/>
  <c r="L8" i="54" s="1"/>
  <c r="M8" i="54" s="1"/>
  <c r="C11" i="54"/>
  <c r="I10" i="54"/>
  <c r="D10" i="54"/>
  <c r="E10" i="54" s="1"/>
  <c r="H10" i="54"/>
  <c r="L7" i="54"/>
  <c r="M7" i="54" s="1"/>
  <c r="A11" i="54"/>
  <c r="O10" i="54"/>
  <c r="C323" i="29"/>
  <c r="D323" i="29" s="1"/>
  <c r="C341" i="29"/>
  <c r="D341" i="29" s="1"/>
  <c r="C364" i="29"/>
  <c r="D364" i="29" s="1"/>
  <c r="C247" i="29"/>
  <c r="D247" i="29" s="1"/>
  <c r="C265" i="29"/>
  <c r="D265" i="29" s="1"/>
  <c r="C288" i="29"/>
  <c r="D288" i="29" s="1"/>
  <c r="C311" i="29"/>
  <c r="D311" i="29" s="1"/>
  <c r="C329" i="29"/>
  <c r="D329" i="29" s="1"/>
  <c r="C352" i="29"/>
  <c r="D352" i="29" s="1"/>
  <c r="C714" i="41"/>
  <c r="D714" i="41" s="1"/>
  <c r="C238" i="29"/>
  <c r="D238" i="29" s="1"/>
  <c r="C254" i="29"/>
  <c r="D254" i="29" s="1"/>
  <c r="C270" i="29"/>
  <c r="D270" i="29" s="1"/>
  <c r="C286" i="29"/>
  <c r="D286" i="29" s="1"/>
  <c r="C302" i="29"/>
  <c r="D302" i="29" s="1"/>
  <c r="C318" i="29"/>
  <c r="D318" i="29" s="1"/>
  <c r="C334" i="29"/>
  <c r="D334" i="29" s="1"/>
  <c r="C350" i="29"/>
  <c r="D350" i="29" s="1"/>
  <c r="C366" i="29"/>
  <c r="D366" i="29" s="1"/>
  <c r="C360" i="29"/>
  <c r="D360" i="29" s="1"/>
  <c r="C321" i="29"/>
  <c r="D321" i="29" s="1"/>
  <c r="C363" i="29"/>
  <c r="D363" i="29" s="1"/>
  <c r="C324" i="29"/>
  <c r="D324" i="29" s="1"/>
  <c r="C296" i="29"/>
  <c r="D296" i="29" s="1"/>
  <c r="C65" i="39"/>
  <c r="D65" i="39" s="1"/>
  <c r="C63" i="39"/>
  <c r="D63" i="39" s="1"/>
  <c r="E238" i="29" l="1"/>
  <c r="F238" i="29"/>
  <c r="E72" i="39"/>
  <c r="F72" i="39"/>
  <c r="F326" i="29"/>
  <c r="E326" i="29"/>
  <c r="E343" i="29"/>
  <c r="F343" i="29"/>
  <c r="F256" i="29"/>
  <c r="E256" i="29"/>
  <c r="E309" i="29"/>
  <c r="F309" i="29"/>
  <c r="F67" i="39"/>
  <c r="E67" i="39"/>
  <c r="E299" i="29"/>
  <c r="E338" i="29"/>
  <c r="F274" i="29"/>
  <c r="E274" i="29"/>
  <c r="E295" i="29"/>
  <c r="F295" i="29"/>
  <c r="F348" i="29"/>
  <c r="E348" i="29"/>
  <c r="J143" i="11"/>
  <c r="F63" i="39"/>
  <c r="E63" i="39"/>
  <c r="E363" i="29"/>
  <c r="F363" i="29"/>
  <c r="E350" i="29"/>
  <c r="F350" i="29"/>
  <c r="E286" i="29"/>
  <c r="F286" i="29"/>
  <c r="F714" i="41"/>
  <c r="E714" i="41"/>
  <c r="F329" i="29"/>
  <c r="E329" i="29"/>
  <c r="E247" i="29"/>
  <c r="F247" i="29"/>
  <c r="L10" i="54"/>
  <c r="M10" i="54" s="1"/>
  <c r="E301" i="29"/>
  <c r="F301" i="29"/>
  <c r="F362" i="29"/>
  <c r="E362" i="29"/>
  <c r="F298" i="29"/>
  <c r="E298" i="29"/>
  <c r="F234" i="29"/>
  <c r="E234" i="29"/>
  <c r="F304" i="29"/>
  <c r="E304" i="29"/>
  <c r="E357" i="29"/>
  <c r="F357" i="29"/>
  <c r="E259" i="29"/>
  <c r="F259" i="29"/>
  <c r="F252" i="29"/>
  <c r="E252" i="29"/>
  <c r="F264" i="29"/>
  <c r="E264" i="29"/>
  <c r="F257" i="29"/>
  <c r="E257" i="29"/>
  <c r="E227" i="29"/>
  <c r="F227" i="29"/>
  <c r="E243" i="29"/>
  <c r="F243" i="29"/>
  <c r="F260" i="29"/>
  <c r="E260" i="29"/>
  <c r="F305" i="29"/>
  <c r="E305" i="29"/>
  <c r="F344" i="29"/>
  <c r="E344" i="29"/>
  <c r="E233" i="29"/>
  <c r="F233" i="29"/>
  <c r="E251" i="29"/>
  <c r="F251" i="29"/>
  <c r="E291" i="29"/>
  <c r="F291" i="29"/>
  <c r="F268" i="29"/>
  <c r="E268" i="29"/>
  <c r="F285" i="29"/>
  <c r="E285" i="29"/>
  <c r="E60" i="39"/>
  <c r="E66" i="39"/>
  <c r="F66" i="39"/>
  <c r="E62" i="39"/>
  <c r="F62" i="39"/>
  <c r="H148" i="11"/>
  <c r="H147" i="11"/>
  <c r="F73" i="39"/>
  <c r="E73" i="39"/>
  <c r="M641" i="10"/>
  <c r="N641" i="10" s="1"/>
  <c r="M629" i="10"/>
  <c r="N629" i="10" s="1"/>
  <c r="M625" i="10"/>
  <c r="N625" i="10" s="1"/>
  <c r="M621" i="10"/>
  <c r="N621" i="10" s="1"/>
  <c r="M617" i="10"/>
  <c r="N617" i="10" s="1"/>
  <c r="M613" i="10"/>
  <c r="N613" i="10" s="1"/>
  <c r="M609" i="10"/>
  <c r="N609" i="10" s="1"/>
  <c r="M605" i="10"/>
  <c r="N605" i="10" s="1"/>
  <c r="M601" i="10"/>
  <c r="N601" i="10" s="1"/>
  <c r="M593" i="10"/>
  <c r="N593" i="10" s="1"/>
  <c r="M589" i="10"/>
  <c r="N589" i="10" s="1"/>
  <c r="M585" i="10"/>
  <c r="N585" i="10" s="1"/>
  <c r="M581" i="10"/>
  <c r="N581" i="10" s="1"/>
  <c r="M577" i="10"/>
  <c r="N577" i="10" s="1"/>
  <c r="M573" i="10"/>
  <c r="N573" i="10" s="1"/>
  <c r="M569" i="10"/>
  <c r="N569" i="10" s="1"/>
  <c r="M565" i="10"/>
  <c r="N565" i="10" s="1"/>
  <c r="M561" i="10"/>
  <c r="N561" i="10" s="1"/>
  <c r="M553" i="10"/>
  <c r="N553" i="10" s="1"/>
  <c r="M549" i="10"/>
  <c r="N549" i="10" s="1"/>
  <c r="M545" i="10"/>
  <c r="N545" i="10" s="1"/>
  <c r="M541" i="10"/>
  <c r="N541" i="10" s="1"/>
  <c r="M537" i="10"/>
  <c r="N537" i="10" s="1"/>
  <c r="M533" i="10"/>
  <c r="N533" i="10" s="1"/>
  <c r="M529" i="10"/>
  <c r="N529" i="10" s="1"/>
  <c r="M525" i="10"/>
  <c r="N525" i="10" s="1"/>
  <c r="M521" i="10"/>
  <c r="N521" i="10" s="1"/>
  <c r="M517" i="10"/>
  <c r="N517" i="10" s="1"/>
  <c r="M513" i="10"/>
  <c r="N513" i="10" s="1"/>
  <c r="M509" i="10"/>
  <c r="N509" i="10" s="1"/>
  <c r="M505" i="10"/>
  <c r="N505" i="10" s="1"/>
  <c r="M501" i="10"/>
  <c r="N501" i="10" s="1"/>
  <c r="M497" i="10"/>
  <c r="N497" i="10" s="1"/>
  <c r="M493" i="10"/>
  <c r="N493" i="10" s="1"/>
  <c r="M489" i="10"/>
  <c r="N489" i="10" s="1"/>
  <c r="M485" i="10"/>
  <c r="N485" i="10" s="1"/>
  <c r="M481" i="10"/>
  <c r="N481" i="10" s="1"/>
  <c r="M477" i="10"/>
  <c r="N477" i="10" s="1"/>
  <c r="M473" i="10"/>
  <c r="N473" i="10" s="1"/>
  <c r="M469" i="10"/>
  <c r="N469" i="10" s="1"/>
  <c r="M465" i="10"/>
  <c r="N465" i="10" s="1"/>
  <c r="M461" i="10"/>
  <c r="N461" i="10" s="1"/>
  <c r="M457" i="10"/>
  <c r="N457" i="10" s="1"/>
  <c r="M453" i="10"/>
  <c r="N453" i="10" s="1"/>
  <c r="M449" i="10"/>
  <c r="N449" i="10" s="1"/>
  <c r="M445" i="10"/>
  <c r="N445" i="10" s="1"/>
  <c r="M441" i="10"/>
  <c r="N441" i="10" s="1"/>
  <c r="M437" i="10"/>
  <c r="N437" i="10" s="1"/>
  <c r="M433" i="10"/>
  <c r="N433" i="10" s="1"/>
  <c r="M429" i="10"/>
  <c r="N429" i="10" s="1"/>
  <c r="M425" i="10"/>
  <c r="N425" i="10" s="1"/>
  <c r="M421" i="10"/>
  <c r="N421" i="10" s="1"/>
  <c r="M417" i="10"/>
  <c r="N417" i="10" s="1"/>
  <c r="M413" i="10"/>
  <c r="N413" i="10" s="1"/>
  <c r="M409" i="10"/>
  <c r="N409" i="10" s="1"/>
  <c r="M405" i="10"/>
  <c r="N405" i="10" s="1"/>
  <c r="M401" i="10"/>
  <c r="N401" i="10" s="1"/>
  <c r="M397" i="10"/>
  <c r="N397" i="10" s="1"/>
  <c r="M393" i="10"/>
  <c r="N393" i="10" s="1"/>
  <c r="M250" i="10"/>
  <c r="N250" i="10" s="1"/>
  <c r="M640" i="10"/>
  <c r="N640" i="10" s="1"/>
  <c r="M628" i="10"/>
  <c r="N628" i="10" s="1"/>
  <c r="M620" i="10"/>
  <c r="N620" i="10" s="1"/>
  <c r="M612" i="10"/>
  <c r="N612" i="10" s="1"/>
  <c r="M604" i="10"/>
  <c r="N604" i="10" s="1"/>
  <c r="M595" i="10"/>
  <c r="N595" i="10" s="1"/>
  <c r="M590" i="10"/>
  <c r="N590" i="10" s="1"/>
  <c r="M587" i="10"/>
  <c r="N587" i="10" s="1"/>
  <c r="M582" i="10"/>
  <c r="N582" i="10" s="1"/>
  <c r="M579" i="10"/>
  <c r="N579" i="10" s="1"/>
  <c r="M574" i="10"/>
  <c r="N574" i="10" s="1"/>
  <c r="M571" i="10"/>
  <c r="N571" i="10" s="1"/>
  <c r="M566" i="10"/>
  <c r="N566" i="10" s="1"/>
  <c r="M563" i="10"/>
  <c r="N563" i="10" s="1"/>
  <c r="M558" i="10"/>
  <c r="N558" i="10" s="1"/>
  <c r="M552" i="10"/>
  <c r="N552" i="10" s="1"/>
  <c r="M544" i="10"/>
  <c r="N544" i="10" s="1"/>
  <c r="M536" i="10"/>
  <c r="N536" i="10" s="1"/>
  <c r="M528" i="10"/>
  <c r="N528" i="10" s="1"/>
  <c r="M520" i="10"/>
  <c r="N520" i="10" s="1"/>
  <c r="M512" i="10"/>
  <c r="N512" i="10" s="1"/>
  <c r="M504" i="10"/>
  <c r="N504" i="10" s="1"/>
  <c r="M496" i="10"/>
  <c r="N496" i="10" s="1"/>
  <c r="M488" i="10"/>
  <c r="N488" i="10" s="1"/>
  <c r="M480" i="10"/>
  <c r="N480" i="10" s="1"/>
  <c r="M472" i="10"/>
  <c r="N472" i="10" s="1"/>
  <c r="M464" i="10"/>
  <c r="N464" i="10" s="1"/>
  <c r="M456" i="10"/>
  <c r="N456" i="10" s="1"/>
  <c r="M448" i="10"/>
  <c r="N448" i="10" s="1"/>
  <c r="M440" i="10"/>
  <c r="N440" i="10" s="1"/>
  <c r="M432" i="10"/>
  <c r="N432" i="10" s="1"/>
  <c r="M424" i="10"/>
  <c r="N424" i="10" s="1"/>
  <c r="M416" i="10"/>
  <c r="N416" i="10" s="1"/>
  <c r="M408" i="10"/>
  <c r="N408" i="10" s="1"/>
  <c r="M400" i="10"/>
  <c r="N400" i="10" s="1"/>
  <c r="M392" i="10"/>
  <c r="N392" i="10" s="1"/>
  <c r="M389" i="10"/>
  <c r="N389" i="10" s="1"/>
  <c r="M384" i="10"/>
  <c r="N384" i="10" s="1"/>
  <c r="M381" i="10"/>
  <c r="N381" i="10" s="1"/>
  <c r="M376" i="10"/>
  <c r="N376" i="10" s="1"/>
  <c r="M373" i="10"/>
  <c r="N373" i="10" s="1"/>
  <c r="M368" i="10"/>
  <c r="N368" i="10" s="1"/>
  <c r="M365" i="10"/>
  <c r="N365" i="10" s="1"/>
  <c r="M357" i="10"/>
  <c r="N357" i="10" s="1"/>
  <c r="M352" i="10"/>
  <c r="N352" i="10" s="1"/>
  <c r="M349" i="10"/>
  <c r="N349" i="10" s="1"/>
  <c r="M344" i="10"/>
  <c r="N344" i="10" s="1"/>
  <c r="M341" i="10"/>
  <c r="N341" i="10" s="1"/>
  <c r="M336" i="10"/>
  <c r="N336" i="10" s="1"/>
  <c r="M333" i="10"/>
  <c r="N333" i="10" s="1"/>
  <c r="M328" i="10"/>
  <c r="N328" i="10" s="1"/>
  <c r="M325" i="10"/>
  <c r="N325" i="10" s="1"/>
  <c r="M320" i="10"/>
  <c r="N320" i="10" s="1"/>
  <c r="M317" i="10"/>
  <c r="N317" i="10" s="1"/>
  <c r="M312" i="10"/>
  <c r="N312" i="10" s="1"/>
  <c r="M309" i="10"/>
  <c r="N309" i="10" s="1"/>
  <c r="M304" i="10"/>
  <c r="N304" i="10" s="1"/>
  <c r="M301" i="10"/>
  <c r="N301" i="10" s="1"/>
  <c r="M296" i="10"/>
  <c r="N296" i="10" s="1"/>
  <c r="M293" i="10"/>
  <c r="N293" i="10" s="1"/>
  <c r="M288" i="10"/>
  <c r="N288" i="10" s="1"/>
  <c r="M285" i="10"/>
  <c r="N285" i="10" s="1"/>
  <c r="M280" i="10"/>
  <c r="N280" i="10" s="1"/>
  <c r="M277" i="10"/>
  <c r="N277" i="10" s="1"/>
  <c r="M269" i="10"/>
  <c r="N269" i="10" s="1"/>
  <c r="M264" i="10"/>
  <c r="N264" i="10" s="1"/>
  <c r="M256" i="10"/>
  <c r="N256" i="10" s="1"/>
  <c r="M253" i="10"/>
  <c r="N253" i="10" s="1"/>
  <c r="M653" i="10"/>
  <c r="N653" i="10" s="1"/>
  <c r="M643" i="10"/>
  <c r="N643" i="10" s="1"/>
  <c r="M631" i="10"/>
  <c r="N631" i="10" s="1"/>
  <c r="M626" i="10"/>
  <c r="N626" i="10" s="1"/>
  <c r="M623" i="10"/>
  <c r="N623" i="10" s="1"/>
  <c r="M618" i="10"/>
  <c r="N618" i="10" s="1"/>
  <c r="M615" i="10"/>
  <c r="N615" i="10" s="1"/>
  <c r="M610" i="10"/>
  <c r="N610" i="10" s="1"/>
  <c r="M602" i="10"/>
  <c r="N602" i="10" s="1"/>
  <c r="M599" i="10"/>
  <c r="N599" i="10" s="1"/>
  <c r="M596" i="10"/>
  <c r="N596" i="10" s="1"/>
  <c r="M588" i="10"/>
  <c r="N588" i="10" s="1"/>
  <c r="M580" i="10"/>
  <c r="N580" i="10" s="1"/>
  <c r="M572" i="10"/>
  <c r="N572" i="10" s="1"/>
  <c r="M564" i="10"/>
  <c r="N564" i="10" s="1"/>
  <c r="M555" i="10"/>
  <c r="N555" i="10" s="1"/>
  <c r="M550" i="10"/>
  <c r="N550" i="10" s="1"/>
  <c r="M547" i="10"/>
  <c r="N547" i="10" s="1"/>
  <c r="M542" i="10"/>
  <c r="N542" i="10" s="1"/>
  <c r="M539" i="10"/>
  <c r="N539" i="10" s="1"/>
  <c r="M534" i="10"/>
  <c r="N534" i="10" s="1"/>
  <c r="M531" i="10"/>
  <c r="N531" i="10" s="1"/>
  <c r="M526" i="10"/>
  <c r="N526" i="10" s="1"/>
  <c r="M523" i="10"/>
  <c r="N523" i="10" s="1"/>
  <c r="M518" i="10"/>
  <c r="N518" i="10" s="1"/>
  <c r="M515" i="10"/>
  <c r="N515" i="10" s="1"/>
  <c r="M510" i="10"/>
  <c r="N510" i="10" s="1"/>
  <c r="M507" i="10"/>
  <c r="N507" i="10" s="1"/>
  <c r="M502" i="10"/>
  <c r="N502" i="10" s="1"/>
  <c r="M499" i="10"/>
  <c r="N499" i="10" s="1"/>
  <c r="M494" i="10"/>
  <c r="N494" i="10" s="1"/>
  <c r="M491" i="10"/>
  <c r="N491" i="10" s="1"/>
  <c r="M486" i="10"/>
  <c r="N486" i="10" s="1"/>
  <c r="M483" i="10"/>
  <c r="N483" i="10" s="1"/>
  <c r="M478" i="10"/>
  <c r="N478" i="10" s="1"/>
  <c r="M475" i="10"/>
  <c r="N475" i="10" s="1"/>
  <c r="M470" i="10"/>
  <c r="N470" i="10" s="1"/>
  <c r="M467" i="10"/>
  <c r="N467" i="10" s="1"/>
  <c r="M462" i="10"/>
  <c r="N462" i="10" s="1"/>
  <c r="M459" i="10"/>
  <c r="N459" i="10" s="1"/>
  <c r="M454" i="10"/>
  <c r="N454" i="10" s="1"/>
  <c r="M451" i="10"/>
  <c r="N451" i="10" s="1"/>
  <c r="M446" i="10"/>
  <c r="N446" i="10" s="1"/>
  <c r="M443" i="10"/>
  <c r="N443" i="10" s="1"/>
  <c r="M438" i="10"/>
  <c r="N438" i="10" s="1"/>
  <c r="M435" i="10"/>
  <c r="N435" i="10" s="1"/>
  <c r="M430" i="10"/>
  <c r="N430" i="10" s="1"/>
  <c r="M427" i="10"/>
  <c r="N427" i="10" s="1"/>
  <c r="M422" i="10"/>
  <c r="N422" i="10" s="1"/>
  <c r="M630" i="10"/>
  <c r="N630" i="10" s="1"/>
  <c r="M619" i="10"/>
  <c r="N619" i="10" s="1"/>
  <c r="M614" i="10"/>
  <c r="N614" i="10" s="1"/>
  <c r="M554" i="10"/>
  <c r="N554" i="10" s="1"/>
  <c r="M543" i="10"/>
  <c r="N543" i="10" s="1"/>
  <c r="M538" i="10"/>
  <c r="N538" i="10" s="1"/>
  <c r="M527" i="10"/>
  <c r="N527" i="10" s="1"/>
  <c r="M522" i="10"/>
  <c r="N522" i="10" s="1"/>
  <c r="M511" i="10"/>
  <c r="N511" i="10" s="1"/>
  <c r="M506" i="10"/>
  <c r="N506" i="10" s="1"/>
  <c r="M495" i="10"/>
  <c r="N495" i="10" s="1"/>
  <c r="M490" i="10"/>
  <c r="N490" i="10" s="1"/>
  <c r="M479" i="10"/>
  <c r="N479" i="10" s="1"/>
  <c r="M474" i="10"/>
  <c r="N474" i="10" s="1"/>
  <c r="M463" i="10"/>
  <c r="N463" i="10" s="1"/>
  <c r="M458" i="10"/>
  <c r="N458" i="10" s="1"/>
  <c r="M447" i="10"/>
  <c r="N447" i="10" s="1"/>
  <c r="M442" i="10"/>
  <c r="N442" i="10" s="1"/>
  <c r="M431" i="10"/>
  <c r="N431" i="10" s="1"/>
  <c r="M426" i="10"/>
  <c r="N426" i="10" s="1"/>
  <c r="M414" i="10"/>
  <c r="N414" i="10" s="1"/>
  <c r="M407" i="10"/>
  <c r="N407" i="10" s="1"/>
  <c r="M398" i="10"/>
  <c r="N398" i="10" s="1"/>
  <c r="M390" i="10"/>
  <c r="N390" i="10" s="1"/>
  <c r="M386" i="10"/>
  <c r="N386" i="10" s="1"/>
  <c r="M379" i="10"/>
  <c r="N379" i="10" s="1"/>
  <c r="M375" i="10"/>
  <c r="N375" i="10" s="1"/>
  <c r="M372" i="10"/>
  <c r="N372" i="10" s="1"/>
  <c r="M355" i="10"/>
  <c r="N355" i="10" s="1"/>
  <c r="M351" i="10"/>
  <c r="N351" i="10" s="1"/>
  <c r="M348" i="10"/>
  <c r="N348" i="10" s="1"/>
  <c r="M337" i="10"/>
  <c r="N337" i="10" s="1"/>
  <c r="M334" i="10"/>
  <c r="N334" i="10" s="1"/>
  <c r="M330" i="10"/>
  <c r="N330" i="10" s="1"/>
  <c r="M323" i="10"/>
  <c r="N323" i="10" s="1"/>
  <c r="M319" i="10"/>
  <c r="N319" i="10" s="1"/>
  <c r="M316" i="10"/>
  <c r="N316" i="10" s="1"/>
  <c r="M305" i="10"/>
  <c r="N305" i="10" s="1"/>
  <c r="M302" i="10"/>
  <c r="N302" i="10" s="1"/>
  <c r="M298" i="10"/>
  <c r="N298" i="10" s="1"/>
  <c r="M291" i="10"/>
  <c r="N291" i="10" s="1"/>
  <c r="M287" i="10"/>
  <c r="N287" i="10" s="1"/>
  <c r="M284" i="10"/>
  <c r="N284" i="10" s="1"/>
  <c r="M267" i="10"/>
  <c r="N267" i="10" s="1"/>
  <c r="M263" i="10"/>
  <c r="N263" i="10" s="1"/>
  <c r="M257" i="10"/>
  <c r="N257" i="10" s="1"/>
  <c r="M254" i="10"/>
  <c r="N254" i="10" s="1"/>
  <c r="M241" i="10"/>
  <c r="N241" i="10" s="1"/>
  <c r="M233" i="10"/>
  <c r="N233" i="10" s="1"/>
  <c r="M632" i="10"/>
  <c r="N632" i="10" s="1"/>
  <c r="M616" i="10"/>
  <c r="N616" i="10" s="1"/>
  <c r="M603" i="10"/>
  <c r="N603" i="10" s="1"/>
  <c r="M594" i="10"/>
  <c r="N594" i="10" s="1"/>
  <c r="M592" i="10"/>
  <c r="N592" i="10" s="1"/>
  <c r="M583" i="10"/>
  <c r="N583" i="10" s="1"/>
  <c r="M578" i="10"/>
  <c r="N578" i="10" s="1"/>
  <c r="M576" i="10"/>
  <c r="N576" i="10" s="1"/>
  <c r="M567" i="10"/>
  <c r="N567" i="10" s="1"/>
  <c r="M562" i="10"/>
  <c r="N562" i="10" s="1"/>
  <c r="M560" i="10"/>
  <c r="N560" i="10" s="1"/>
  <c r="M540" i="10"/>
  <c r="N540" i="10" s="1"/>
  <c r="M524" i="10"/>
  <c r="N524" i="10" s="1"/>
  <c r="M508" i="10"/>
  <c r="N508" i="10" s="1"/>
  <c r="M492" i="10"/>
  <c r="N492" i="10" s="1"/>
  <c r="M476" i="10"/>
  <c r="N476" i="10" s="1"/>
  <c r="M460" i="10"/>
  <c r="N460" i="10" s="1"/>
  <c r="M444" i="10"/>
  <c r="N444" i="10" s="1"/>
  <c r="M428" i="10"/>
  <c r="N428" i="10" s="1"/>
  <c r="M419" i="10"/>
  <c r="N419" i="10" s="1"/>
  <c r="M412" i="10"/>
  <c r="N412" i="10" s="1"/>
  <c r="M410" i="10"/>
  <c r="N410" i="10" s="1"/>
  <c r="M403" i="10"/>
  <c r="N403" i="10" s="1"/>
  <c r="M396" i="10"/>
  <c r="N396" i="10" s="1"/>
  <c r="M394" i="10"/>
  <c r="N394" i="10" s="1"/>
  <c r="M385" i="10"/>
  <c r="N385" i="10" s="1"/>
  <c r="M382" i="10"/>
  <c r="N382" i="10" s="1"/>
  <c r="M378" i="10"/>
  <c r="N378" i="10" s="1"/>
  <c r="M371" i="10"/>
  <c r="N371" i="10" s="1"/>
  <c r="M367" i="10"/>
  <c r="N367" i="10" s="1"/>
  <c r="M364" i="10"/>
  <c r="N364" i="10" s="1"/>
  <c r="M358" i="10"/>
  <c r="N358" i="10" s="1"/>
  <c r="M354" i="10"/>
  <c r="N354" i="10" s="1"/>
  <c r="M347" i="10"/>
  <c r="N347" i="10" s="1"/>
  <c r="M343" i="10"/>
  <c r="N343" i="10" s="1"/>
  <c r="M340" i="10"/>
  <c r="N340" i="10" s="1"/>
  <c r="M329" i="10"/>
  <c r="N329" i="10" s="1"/>
  <c r="M326" i="10"/>
  <c r="N326" i="10" s="1"/>
  <c r="M322" i="10"/>
  <c r="N322" i="10" s="1"/>
  <c r="M311" i="10"/>
  <c r="N311" i="10" s="1"/>
  <c r="M308" i="10"/>
  <c r="N308" i="10" s="1"/>
  <c r="M297" i="10"/>
  <c r="N297" i="10" s="1"/>
  <c r="M294" i="10"/>
  <c r="N294" i="10" s="1"/>
  <c r="M290" i="10"/>
  <c r="N290" i="10" s="1"/>
  <c r="M283" i="10"/>
  <c r="N283" i="10" s="1"/>
  <c r="M279" i="10"/>
  <c r="N279" i="10" s="1"/>
  <c r="M276" i="10"/>
  <c r="N276" i="10" s="1"/>
  <c r="M270" i="10"/>
  <c r="N270" i="10" s="1"/>
  <c r="M266" i="10"/>
  <c r="N266" i="10" s="1"/>
  <c r="M242" i="10"/>
  <c r="N242" i="10" s="1"/>
  <c r="M238" i="10"/>
  <c r="N238" i="10" s="1"/>
  <c r="M234" i="10"/>
  <c r="N234" i="10" s="1"/>
  <c r="M208" i="10"/>
  <c r="N208" i="10" s="1"/>
  <c r="M206" i="10"/>
  <c r="N206" i="10" s="1"/>
  <c r="M204" i="10"/>
  <c r="N204" i="10" s="1"/>
  <c r="M200" i="10"/>
  <c r="N200" i="10" s="1"/>
  <c r="M196" i="10"/>
  <c r="N196" i="10" s="1"/>
  <c r="M180" i="10"/>
  <c r="N180" i="10" s="1"/>
  <c r="M176" i="10"/>
  <c r="N176" i="10" s="1"/>
  <c r="M172" i="10"/>
  <c r="N172" i="10" s="1"/>
  <c r="M168" i="10"/>
  <c r="N168" i="10" s="1"/>
  <c r="M164" i="10"/>
  <c r="N164" i="10" s="1"/>
  <c r="M160" i="10"/>
  <c r="N160" i="10" s="1"/>
  <c r="M156" i="10"/>
  <c r="N156" i="10" s="1"/>
  <c r="M152" i="10"/>
  <c r="N152" i="10" s="1"/>
  <c r="M112" i="10"/>
  <c r="N112" i="10" s="1"/>
  <c r="M45" i="10"/>
  <c r="N45" i="10" s="1"/>
  <c r="M37" i="10"/>
  <c r="N37" i="10" s="1"/>
  <c r="M642" i="10"/>
  <c r="N642" i="10" s="1"/>
  <c r="M627" i="10"/>
  <c r="N627" i="10" s="1"/>
  <c r="M622" i="10"/>
  <c r="N622" i="10" s="1"/>
  <c r="M611" i="10"/>
  <c r="N611" i="10" s="1"/>
  <c r="M600" i="10"/>
  <c r="N600" i="10" s="1"/>
  <c r="M551" i="10"/>
  <c r="N551" i="10" s="1"/>
  <c r="M546" i="10"/>
  <c r="N546" i="10" s="1"/>
  <c r="M535" i="10"/>
  <c r="N535" i="10" s="1"/>
  <c r="M530" i="10"/>
  <c r="N530" i="10" s="1"/>
  <c r="M519" i="10"/>
  <c r="N519" i="10" s="1"/>
  <c r="M514" i="10"/>
  <c r="N514" i="10" s="1"/>
  <c r="M503" i="10"/>
  <c r="N503" i="10" s="1"/>
  <c r="M498" i="10"/>
  <c r="N498" i="10" s="1"/>
  <c r="M487" i="10"/>
  <c r="N487" i="10" s="1"/>
  <c r="M482" i="10"/>
  <c r="N482" i="10" s="1"/>
  <c r="M471" i="10"/>
  <c r="N471" i="10" s="1"/>
  <c r="M466" i="10"/>
  <c r="N466" i="10" s="1"/>
  <c r="M455" i="10"/>
  <c r="N455" i="10" s="1"/>
  <c r="M450" i="10"/>
  <c r="N450" i="10" s="1"/>
  <c r="M439" i="10"/>
  <c r="N439" i="10" s="1"/>
  <c r="M434" i="10"/>
  <c r="N434" i="10" s="1"/>
  <c r="M423" i="10"/>
  <c r="N423" i="10" s="1"/>
  <c r="M415" i="10"/>
  <c r="N415" i="10" s="1"/>
  <c r="M406" i="10"/>
  <c r="N406" i="10" s="1"/>
  <c r="M399" i="10"/>
  <c r="N399" i="10" s="1"/>
  <c r="M391" i="10"/>
  <c r="N391" i="10" s="1"/>
  <c r="M388" i="10"/>
  <c r="N388" i="10" s="1"/>
  <c r="M377" i="10"/>
  <c r="N377" i="10" s="1"/>
  <c r="M374" i="10"/>
  <c r="N374" i="10" s="1"/>
  <c r="M370" i="10"/>
  <c r="N370" i="10" s="1"/>
  <c r="M363" i="10"/>
  <c r="N363" i="10" s="1"/>
  <c r="M353" i="10"/>
  <c r="N353" i="10" s="1"/>
  <c r="M350" i="10"/>
  <c r="N350" i="10" s="1"/>
  <c r="M346" i="10"/>
  <c r="N346" i="10" s="1"/>
  <c r="M339" i="10"/>
  <c r="N339" i="10" s="1"/>
  <c r="M335" i="10"/>
  <c r="N335" i="10" s="1"/>
  <c r="M332" i="10"/>
  <c r="N332" i="10" s="1"/>
  <c r="M321" i="10"/>
  <c r="N321" i="10" s="1"/>
  <c r="M318" i="10"/>
  <c r="N318" i="10" s="1"/>
  <c r="M307" i="10"/>
  <c r="N307" i="10" s="1"/>
  <c r="M303" i="10"/>
  <c r="N303" i="10" s="1"/>
  <c r="M300" i="10"/>
  <c r="N300" i="10" s="1"/>
  <c r="M289" i="10"/>
  <c r="N289" i="10" s="1"/>
  <c r="M286" i="10"/>
  <c r="N286" i="10" s="1"/>
  <c r="M282" i="10"/>
  <c r="N282" i="10" s="1"/>
  <c r="M275" i="10"/>
  <c r="N275" i="10" s="1"/>
  <c r="M265" i="10"/>
  <c r="N265" i="10" s="1"/>
  <c r="M262" i="10"/>
  <c r="N262" i="10" s="1"/>
  <c r="M255" i="10"/>
  <c r="N255" i="10" s="1"/>
  <c r="M252" i="10"/>
  <c r="N252" i="10" s="1"/>
  <c r="M247" i="10"/>
  <c r="N247" i="10" s="1"/>
  <c r="M239" i="10"/>
  <c r="N239" i="10" s="1"/>
  <c r="M211" i="10"/>
  <c r="N211" i="10" s="1"/>
  <c r="M201" i="10"/>
  <c r="N201" i="10" s="1"/>
  <c r="M185" i="10"/>
  <c r="N185" i="10" s="1"/>
  <c r="M181" i="10"/>
  <c r="N181" i="10" s="1"/>
  <c r="M177" i="10"/>
  <c r="N177" i="10" s="1"/>
  <c r="M173" i="10"/>
  <c r="N173" i="10" s="1"/>
  <c r="M169" i="10"/>
  <c r="N169" i="10" s="1"/>
  <c r="M165" i="10"/>
  <c r="N165" i="10" s="1"/>
  <c r="M161" i="10"/>
  <c r="N161" i="10" s="1"/>
  <c r="M157" i="10"/>
  <c r="N157" i="10" s="1"/>
  <c r="M153" i="10"/>
  <c r="N153" i="10" s="1"/>
  <c r="M129" i="10"/>
  <c r="N129" i="10" s="1"/>
  <c r="M109" i="10"/>
  <c r="N109" i="10" s="1"/>
  <c r="M584" i="10"/>
  <c r="N584" i="10" s="1"/>
  <c r="M568" i="10"/>
  <c r="N568" i="10" s="1"/>
  <c r="M402" i="10"/>
  <c r="N402" i="10" s="1"/>
  <c r="M383" i="10"/>
  <c r="N383" i="10" s="1"/>
  <c r="M369" i="10"/>
  <c r="N369" i="10" s="1"/>
  <c r="M313" i="10"/>
  <c r="N313" i="10" s="1"/>
  <c r="M299" i="10"/>
  <c r="N299" i="10" s="1"/>
  <c r="M258" i="10"/>
  <c r="N258" i="10" s="1"/>
  <c r="M248" i="10"/>
  <c r="N248" i="10" s="1"/>
  <c r="M194" i="10"/>
  <c r="N194" i="10" s="1"/>
  <c r="M115" i="10"/>
  <c r="N115" i="10" s="1"/>
  <c r="M586" i="10"/>
  <c r="N586" i="10" s="1"/>
  <c r="M570" i="10"/>
  <c r="N570" i="10" s="1"/>
  <c r="M404" i="10"/>
  <c r="N404" i="10" s="1"/>
  <c r="M395" i="10"/>
  <c r="N395" i="10" s="1"/>
  <c r="M380" i="10"/>
  <c r="N380" i="10" s="1"/>
  <c r="M366" i="10"/>
  <c r="N366" i="10" s="1"/>
  <c r="M359" i="10"/>
  <c r="N359" i="10" s="1"/>
  <c r="M345" i="10"/>
  <c r="N345" i="10" s="1"/>
  <c r="M331" i="10"/>
  <c r="N331" i="10" s="1"/>
  <c r="M310" i="10"/>
  <c r="N310" i="10" s="1"/>
  <c r="M295" i="10"/>
  <c r="N295" i="10" s="1"/>
  <c r="M281" i="10"/>
  <c r="N281" i="10" s="1"/>
  <c r="M209" i="10"/>
  <c r="N209" i="10" s="1"/>
  <c r="M205" i="10"/>
  <c r="N205" i="10" s="1"/>
  <c r="M199" i="10"/>
  <c r="N199" i="10" s="1"/>
  <c r="M182" i="10"/>
  <c r="N182" i="10" s="1"/>
  <c r="M178" i="10"/>
  <c r="N178" i="10" s="1"/>
  <c r="M174" i="10"/>
  <c r="N174" i="10" s="1"/>
  <c r="M170" i="10"/>
  <c r="N170" i="10" s="1"/>
  <c r="M166" i="10"/>
  <c r="N166" i="10" s="1"/>
  <c r="M162" i="10"/>
  <c r="N162" i="10" s="1"/>
  <c r="M158" i="10"/>
  <c r="N158" i="10" s="1"/>
  <c r="M154" i="10"/>
  <c r="N154" i="10" s="1"/>
  <c r="M131" i="10"/>
  <c r="N131" i="10" s="1"/>
  <c r="M111" i="10"/>
  <c r="N111" i="10" s="1"/>
  <c r="M38" i="10"/>
  <c r="N38" i="10" s="1"/>
  <c r="M36" i="10"/>
  <c r="N36" i="10" s="1"/>
  <c r="M418" i="10"/>
  <c r="N418" i="10" s="1"/>
  <c r="M362" i="10"/>
  <c r="N362" i="10" s="1"/>
  <c r="M356" i="10"/>
  <c r="N356" i="10" s="1"/>
  <c r="M342" i="10"/>
  <c r="N342" i="10" s="1"/>
  <c r="M327" i="10"/>
  <c r="N327" i="10" s="1"/>
  <c r="M306" i="10"/>
  <c r="N306" i="10" s="1"/>
  <c r="M292" i="10"/>
  <c r="N292" i="10" s="1"/>
  <c r="M278" i="10"/>
  <c r="N278" i="10" s="1"/>
  <c r="M251" i="10"/>
  <c r="N251" i="10" s="1"/>
  <c r="M236" i="10"/>
  <c r="N236" i="10" s="1"/>
  <c r="M195" i="10"/>
  <c r="N195" i="10" s="1"/>
  <c r="M44" i="10"/>
  <c r="N44" i="10" s="1"/>
  <c r="M33" i="10"/>
  <c r="N33" i="10" s="1"/>
  <c r="M644" i="10"/>
  <c r="N644" i="10" s="1"/>
  <c r="M624" i="10"/>
  <c r="N624" i="10" s="1"/>
  <c r="M608" i="10"/>
  <c r="N608" i="10" s="1"/>
  <c r="M591" i="10"/>
  <c r="N591" i="10" s="1"/>
  <c r="M575" i="10"/>
  <c r="N575" i="10" s="1"/>
  <c r="M559" i="10"/>
  <c r="N559" i="10" s="1"/>
  <c r="M548" i="10"/>
  <c r="N548" i="10" s="1"/>
  <c r="M532" i="10"/>
  <c r="N532" i="10" s="1"/>
  <c r="M516" i="10"/>
  <c r="N516" i="10" s="1"/>
  <c r="M500" i="10"/>
  <c r="N500" i="10" s="1"/>
  <c r="M484" i="10"/>
  <c r="N484" i="10" s="1"/>
  <c r="M468" i="10"/>
  <c r="N468" i="10" s="1"/>
  <c r="M452" i="10"/>
  <c r="N452" i="10" s="1"/>
  <c r="M436" i="10"/>
  <c r="N436" i="10" s="1"/>
  <c r="M420" i="10"/>
  <c r="N420" i="10" s="1"/>
  <c r="M411" i="10"/>
  <c r="N411" i="10" s="1"/>
  <c r="M387" i="10"/>
  <c r="N387" i="10" s="1"/>
  <c r="M338" i="10"/>
  <c r="N338" i="10" s="1"/>
  <c r="M324" i="10"/>
  <c r="N324" i="10" s="1"/>
  <c r="M207" i="10"/>
  <c r="N207" i="10" s="1"/>
  <c r="M175" i="10"/>
  <c r="N175" i="10" s="1"/>
  <c r="M159" i="10"/>
  <c r="N159" i="10" s="1"/>
  <c r="M110" i="10"/>
  <c r="N110" i="10" s="1"/>
  <c r="M171" i="10"/>
  <c r="N171" i="10" s="1"/>
  <c r="M155" i="10"/>
  <c r="N155" i="10" s="1"/>
  <c r="M17" i="10"/>
  <c r="N17" i="10" s="1"/>
  <c r="M167" i="10"/>
  <c r="N167" i="10" s="1"/>
  <c r="M130" i="10"/>
  <c r="N130" i="10" s="1"/>
  <c r="M41" i="10"/>
  <c r="N41" i="10" s="1"/>
  <c r="M268" i="10"/>
  <c r="N268" i="10" s="1"/>
  <c r="M240" i="10"/>
  <c r="N240" i="10" s="1"/>
  <c r="M179" i="10"/>
  <c r="N179" i="10" s="1"/>
  <c r="M163" i="10"/>
  <c r="N163" i="10" s="1"/>
  <c r="M10" i="10"/>
  <c r="M42" i="10"/>
  <c r="N42" i="10" s="1"/>
  <c r="M39" i="10"/>
  <c r="N39" i="10" s="1"/>
  <c r="M32" i="10"/>
  <c r="N32" i="10" s="1"/>
  <c r="M35" i="10"/>
  <c r="N35" i="10" s="1"/>
  <c r="M34" i="10"/>
  <c r="N34" i="10" s="1"/>
  <c r="M43" i="10"/>
  <c r="N43" i="10" s="1"/>
  <c r="M40" i="10"/>
  <c r="N40" i="10" s="1"/>
  <c r="F310" i="29"/>
  <c r="E310" i="29"/>
  <c r="F246" i="29"/>
  <c r="E246" i="29"/>
  <c r="F320" i="29"/>
  <c r="E320" i="29"/>
  <c r="E373" i="29"/>
  <c r="F373" i="29"/>
  <c r="F69" i="39"/>
  <c r="E69" i="39"/>
  <c r="E353" i="29"/>
  <c r="F322" i="29"/>
  <c r="E322" i="29"/>
  <c r="F258" i="29"/>
  <c r="E258" i="29"/>
  <c r="E359" i="29"/>
  <c r="F359" i="29"/>
  <c r="F272" i="29"/>
  <c r="E272" i="29"/>
  <c r="E325" i="29"/>
  <c r="F325" i="29"/>
  <c r="F324" i="29"/>
  <c r="E324" i="29"/>
  <c r="E366" i="29"/>
  <c r="F366" i="29"/>
  <c r="F352" i="29"/>
  <c r="E352" i="29"/>
  <c r="E323" i="29"/>
  <c r="F323" i="29"/>
  <c r="E367" i="29"/>
  <c r="F367" i="29"/>
  <c r="F250" i="29"/>
  <c r="E250" i="29"/>
  <c r="E327" i="29"/>
  <c r="F232" i="29"/>
  <c r="E232" i="29"/>
  <c r="F365" i="29"/>
  <c r="E365" i="29"/>
  <c r="F372" i="29"/>
  <c r="E372" i="29"/>
  <c r="F241" i="29"/>
  <c r="E241" i="29"/>
  <c r="F300" i="29"/>
  <c r="E300" i="29"/>
  <c r="E231" i="29"/>
  <c r="F231" i="29"/>
  <c r="F289" i="29"/>
  <c r="E289" i="29"/>
  <c r="F280" i="29"/>
  <c r="E280" i="29"/>
  <c r="F65" i="39"/>
  <c r="E65" i="39"/>
  <c r="E334" i="29"/>
  <c r="E311" i="29"/>
  <c r="F311" i="29"/>
  <c r="F75" i="39"/>
  <c r="E75" i="39"/>
  <c r="E331" i="29"/>
  <c r="F331" i="29"/>
  <c r="F282" i="29"/>
  <c r="E282" i="29"/>
  <c r="F368" i="29"/>
  <c r="E368" i="29"/>
  <c r="F281" i="29"/>
  <c r="E281" i="29"/>
  <c r="E339" i="29"/>
  <c r="F339" i="29"/>
  <c r="F269" i="29"/>
  <c r="E269" i="29"/>
  <c r="E271" i="29"/>
  <c r="F271" i="29"/>
  <c r="E283" i="29"/>
  <c r="F283" i="29"/>
  <c r="F276" i="29"/>
  <c r="E276" i="29"/>
  <c r="F229" i="29"/>
  <c r="E229" i="29"/>
  <c r="F230" i="29" s="1"/>
  <c r="F248" i="29"/>
  <c r="E248" i="29"/>
  <c r="E267" i="29"/>
  <c r="F267" i="29"/>
  <c r="F312" i="29"/>
  <c r="E312" i="29"/>
  <c r="E351" i="29"/>
  <c r="F351" i="29"/>
  <c r="E237" i="29"/>
  <c r="F237" i="29"/>
  <c r="E277" i="29"/>
  <c r="F277" i="29"/>
  <c r="F228" i="29"/>
  <c r="E228" i="29"/>
  <c r="F273" i="29"/>
  <c r="E273" i="29"/>
  <c r="E287" i="29"/>
  <c r="F287" i="29"/>
  <c r="E68" i="39"/>
  <c r="F68" i="39"/>
  <c r="E74" i="39"/>
  <c r="F74" i="39"/>
  <c r="E70" i="39"/>
  <c r="F70" i="39"/>
  <c r="F57" i="39"/>
  <c r="E57" i="39"/>
  <c r="F358" i="29"/>
  <c r="E358" i="29"/>
  <c r="E294" i="29"/>
  <c r="F294" i="29"/>
  <c r="E230" i="29"/>
  <c r="F297" i="29"/>
  <c r="E297" i="29"/>
  <c r="E355" i="29"/>
  <c r="F355" i="29"/>
  <c r="F317" i="29"/>
  <c r="E317" i="29"/>
  <c r="F370" i="29"/>
  <c r="E370" i="29"/>
  <c r="F306" i="29"/>
  <c r="E306" i="29"/>
  <c r="E242" i="29"/>
  <c r="F242" i="29"/>
  <c r="E336" i="29"/>
  <c r="E249" i="29"/>
  <c r="F249" i="29"/>
  <c r="E307" i="29"/>
  <c r="F307" i="29"/>
  <c r="E302" i="29"/>
  <c r="F302" i="29"/>
  <c r="F265" i="29"/>
  <c r="E265" i="29"/>
  <c r="F61" i="39"/>
  <c r="E61" i="39"/>
  <c r="F314" i="29"/>
  <c r="E314" i="29"/>
  <c r="F240" i="29"/>
  <c r="E240" i="29"/>
  <c r="E245" i="29"/>
  <c r="F245" i="29"/>
  <c r="E347" i="29"/>
  <c r="F347" i="29"/>
  <c r="E255" i="29"/>
  <c r="F255" i="29"/>
  <c r="F337" i="29"/>
  <c r="E337" i="29"/>
  <c r="F244" i="29"/>
  <c r="E244" i="29"/>
  <c r="E261" i="29"/>
  <c r="F261" i="29"/>
  <c r="E58" i="39"/>
  <c r="F58" i="39"/>
  <c r="E335" i="29"/>
  <c r="F335" i="29"/>
  <c r="F262" i="29"/>
  <c r="E262" i="29"/>
  <c r="F321" i="29"/>
  <c r="E321" i="29"/>
  <c r="E270" i="29"/>
  <c r="F270" i="29"/>
  <c r="F364" i="29"/>
  <c r="E364" i="29"/>
  <c r="O11" i="54"/>
  <c r="A12" i="54"/>
  <c r="E346" i="29"/>
  <c r="F296" i="29"/>
  <c r="E296" i="29"/>
  <c r="F360" i="29"/>
  <c r="E360" i="29"/>
  <c r="E318" i="29"/>
  <c r="F318" i="29"/>
  <c r="E254" i="29"/>
  <c r="F254" i="29"/>
  <c r="F288" i="29"/>
  <c r="E288" i="29"/>
  <c r="E341" i="29"/>
  <c r="F341" i="29"/>
  <c r="C12" i="54"/>
  <c r="I11" i="54"/>
  <c r="D11" i="54"/>
  <c r="H11" i="54"/>
  <c r="F59" i="39"/>
  <c r="E59" i="39"/>
  <c r="F328" i="29"/>
  <c r="E328" i="29"/>
  <c r="F330" i="29"/>
  <c r="E330" i="29"/>
  <c r="F266" i="29"/>
  <c r="E266" i="29"/>
  <c r="F345" i="29"/>
  <c r="E345" i="29"/>
  <c r="E263" i="29"/>
  <c r="F263" i="29"/>
  <c r="F316" i="29"/>
  <c r="E316" i="29"/>
  <c r="F308" i="29"/>
  <c r="E308" i="29"/>
  <c r="F340" i="29"/>
  <c r="E340" i="29"/>
  <c r="E315" i="29"/>
  <c r="F333" i="29"/>
  <c r="E333" i="29"/>
  <c r="F236" i="29"/>
  <c r="E236" i="29"/>
  <c r="F253" i="29"/>
  <c r="E253" i="29"/>
  <c r="E293" i="29"/>
  <c r="F293" i="29"/>
  <c r="E319" i="29"/>
  <c r="F319" i="29"/>
  <c r="F369" i="29"/>
  <c r="E369" i="29"/>
  <c r="E239" i="29"/>
  <c r="F239" i="29"/>
  <c r="F284" i="29"/>
  <c r="E284" i="29"/>
  <c r="E235" i="29"/>
  <c r="F235" i="29"/>
  <c r="E275" i="29"/>
  <c r="F275" i="29"/>
  <c r="F292" i="29"/>
  <c r="E292" i="29"/>
  <c r="E76" i="39"/>
  <c r="F76" i="39"/>
  <c r="E64" i="39"/>
  <c r="F64" i="39"/>
  <c r="F349" i="29"/>
  <c r="E349" i="29"/>
  <c r="F342" i="29"/>
  <c r="E342" i="29"/>
  <c r="F278" i="29"/>
  <c r="E278" i="29"/>
  <c r="F361" i="29"/>
  <c r="E361" i="29"/>
  <c r="E279" i="29"/>
  <c r="F279" i="29"/>
  <c r="E332" i="29"/>
  <c r="F356" i="29"/>
  <c r="E356" i="29"/>
  <c r="F354" i="29"/>
  <c r="E354" i="29"/>
  <c r="F290" i="29"/>
  <c r="E290" i="29"/>
  <c r="F313" i="29"/>
  <c r="E313" i="29"/>
  <c r="E371" i="29"/>
  <c r="F371" i="29"/>
  <c r="F336" i="29" l="1"/>
  <c r="F332" i="29"/>
  <c r="F315" i="29"/>
  <c r="F60" i="39"/>
  <c r="F353" i="29"/>
  <c r="E11" i="54"/>
  <c r="L11" i="54" s="1"/>
  <c r="M11" i="54" s="1"/>
  <c r="A13" i="54"/>
  <c r="O12" i="54"/>
  <c r="K143" i="11"/>
  <c r="K146" i="11" s="1"/>
  <c r="J146" i="11"/>
  <c r="F338" i="29"/>
  <c r="F299" i="29"/>
  <c r="F20" i="29"/>
  <c r="F16" i="29"/>
  <c r="F346" i="29"/>
  <c r="F334" i="29"/>
  <c r="F327" i="29"/>
  <c r="C92" i="29" s="1"/>
  <c r="M6" i="10"/>
  <c r="N10" i="10"/>
  <c r="C160" i="29"/>
  <c r="C121" i="29"/>
  <c r="C65" i="29"/>
  <c r="F29" i="29"/>
  <c r="C16" i="29"/>
  <c r="C124" i="29"/>
  <c r="C17" i="29"/>
  <c r="F89" i="29"/>
  <c r="F34" i="39"/>
  <c r="F32" i="39"/>
  <c r="F30" i="39"/>
  <c r="F28" i="39"/>
  <c r="F26" i="39"/>
  <c r="F24" i="39"/>
  <c r="F22" i="39"/>
  <c r="F20" i="39"/>
  <c r="F18" i="39"/>
  <c r="F16" i="39"/>
  <c r="F33" i="39"/>
  <c r="C29" i="39"/>
  <c r="C28" i="39"/>
  <c r="F25" i="39"/>
  <c r="C21" i="39"/>
  <c r="C20" i="39"/>
  <c r="F17" i="39"/>
  <c r="F36" i="39"/>
  <c r="C33" i="39"/>
  <c r="C32" i="39"/>
  <c r="F29" i="39"/>
  <c r="C25" i="39"/>
  <c r="C24" i="39"/>
  <c r="F21" i="39"/>
  <c r="C17" i="39"/>
  <c r="C16" i="39"/>
  <c r="F27" i="39"/>
  <c r="C23" i="39"/>
  <c r="C22" i="39"/>
  <c r="F31" i="39"/>
  <c r="C27" i="39"/>
  <c r="C26" i="39"/>
  <c r="F35" i="39"/>
  <c r="C31" i="39"/>
  <c r="C30" i="39"/>
  <c r="F19" i="39"/>
  <c r="C35" i="39"/>
  <c r="C34" i="39"/>
  <c r="F23" i="39"/>
  <c r="C19" i="39"/>
  <c r="C18" i="39"/>
  <c r="F159" i="29"/>
  <c r="F38" i="29"/>
  <c r="F39" i="29"/>
  <c r="C13" i="54"/>
  <c r="I12" i="54"/>
  <c r="D12" i="54"/>
  <c r="H12" i="54"/>
  <c r="E12" i="54"/>
  <c r="C23" i="29" l="1"/>
  <c r="D23" i="29" s="1"/>
  <c r="F66" i="29"/>
  <c r="C47" i="29"/>
  <c r="F156" i="29"/>
  <c r="C72" i="29"/>
  <c r="F101" i="29"/>
  <c r="C152" i="29"/>
  <c r="C29" i="29"/>
  <c r="G29" i="29" s="1"/>
  <c r="C53" i="29"/>
  <c r="D53" i="29" s="1"/>
  <c r="F81" i="29"/>
  <c r="C148" i="29"/>
  <c r="F148" i="29"/>
  <c r="F56" i="29"/>
  <c r="C62" i="29"/>
  <c r="C26" i="29"/>
  <c r="F28" i="29"/>
  <c r="C153" i="29"/>
  <c r="D153" i="29" s="1"/>
  <c r="F33" i="29"/>
  <c r="C85" i="29"/>
  <c r="F113" i="29"/>
  <c r="F137" i="29"/>
  <c r="C40" i="29"/>
  <c r="F69" i="29"/>
  <c r="F100" i="29"/>
  <c r="C41" i="29"/>
  <c r="D41" i="29" s="1"/>
  <c r="C97" i="29"/>
  <c r="C120" i="29"/>
  <c r="F149" i="29"/>
  <c r="F57" i="29"/>
  <c r="C22" i="29"/>
  <c r="B22" i="29" s="1"/>
  <c r="E22" i="29" s="1"/>
  <c r="G22" i="29"/>
  <c r="D22" i="29"/>
  <c r="B62" i="29"/>
  <c r="E62" i="29" s="1"/>
  <c r="D62" i="29"/>
  <c r="G62" i="29"/>
  <c r="D17" i="29"/>
  <c r="G17" i="29"/>
  <c r="B17" i="29"/>
  <c r="E17" i="29" s="1"/>
  <c r="B152" i="29"/>
  <c r="E152" i="29" s="1"/>
  <c r="D152" i="29"/>
  <c r="G152" i="29"/>
  <c r="B120" i="29"/>
  <c r="E120" i="29" s="1"/>
  <c r="D120" i="29"/>
  <c r="G120" i="29"/>
  <c r="B23" i="29"/>
  <c r="E23" i="29" s="1"/>
  <c r="B18" i="39"/>
  <c r="E18" i="39" s="1"/>
  <c r="G18" i="39"/>
  <c r="D18" i="39"/>
  <c r="B22" i="39"/>
  <c r="E22" i="39" s="1"/>
  <c r="D22" i="39"/>
  <c r="G22" i="39"/>
  <c r="G153" i="29"/>
  <c r="B153" i="29"/>
  <c r="E153" i="29" s="1"/>
  <c r="B41" i="29"/>
  <c r="E41" i="29" s="1"/>
  <c r="D97" i="29"/>
  <c r="G97" i="29"/>
  <c r="B97" i="29"/>
  <c r="E97" i="29" s="1"/>
  <c r="D29" i="29"/>
  <c r="G53" i="29"/>
  <c r="B53" i="29"/>
  <c r="E53" i="29" s="1"/>
  <c r="B40" i="29"/>
  <c r="E40" i="29" s="1"/>
  <c r="D40" i="29"/>
  <c r="G40" i="29"/>
  <c r="B160" i="29"/>
  <c r="E160" i="29" s="1"/>
  <c r="D160" i="29"/>
  <c r="G160" i="29"/>
  <c r="C1318" i="41"/>
  <c r="D1318" i="41" s="1"/>
  <c r="C1302" i="41"/>
  <c r="D1302" i="41" s="1"/>
  <c r="C1286" i="41"/>
  <c r="D1286" i="41" s="1"/>
  <c r="C1270" i="41"/>
  <c r="D1270" i="41" s="1"/>
  <c r="C1254" i="41"/>
  <c r="D1254" i="41" s="1"/>
  <c r="C1238" i="41"/>
  <c r="D1238" i="41" s="1"/>
  <c r="C1222" i="41"/>
  <c r="D1222" i="41" s="1"/>
  <c r="C1206" i="41"/>
  <c r="D1206" i="41" s="1"/>
  <c r="C1190" i="41"/>
  <c r="D1190" i="41" s="1"/>
  <c r="C1174" i="41"/>
  <c r="D1174" i="41" s="1"/>
  <c r="C1320" i="41"/>
  <c r="D1320" i="41" s="1"/>
  <c r="C1304" i="41"/>
  <c r="D1304" i="41" s="1"/>
  <c r="C1288" i="41"/>
  <c r="D1288" i="41" s="1"/>
  <c r="C1272" i="41"/>
  <c r="D1272" i="41" s="1"/>
  <c r="C1256" i="41"/>
  <c r="D1256" i="41" s="1"/>
  <c r="C1240" i="41"/>
  <c r="D1240" i="41" s="1"/>
  <c r="C1224" i="41"/>
  <c r="D1224" i="41" s="1"/>
  <c r="C1208" i="41"/>
  <c r="D1208" i="41" s="1"/>
  <c r="C1192" i="41"/>
  <c r="D1192" i="41" s="1"/>
  <c r="C1176" i="41"/>
  <c r="D1176" i="41" s="1"/>
  <c r="C1160" i="41"/>
  <c r="D1160" i="41" s="1"/>
  <c r="C1144" i="41"/>
  <c r="D1144" i="41" s="1"/>
  <c r="C1128" i="41"/>
  <c r="D1128" i="41" s="1"/>
  <c r="C1112" i="41"/>
  <c r="D1112" i="41" s="1"/>
  <c r="C1096" i="41"/>
  <c r="D1096" i="41" s="1"/>
  <c r="C1080" i="41"/>
  <c r="D1080" i="41" s="1"/>
  <c r="C1317" i="41"/>
  <c r="D1317" i="41" s="1"/>
  <c r="C1285" i="41"/>
  <c r="D1285" i="41" s="1"/>
  <c r="C1253" i="41"/>
  <c r="D1253" i="41" s="1"/>
  <c r="C1221" i="41"/>
  <c r="D1221" i="41" s="1"/>
  <c r="C1189" i="41"/>
  <c r="D1189" i="41" s="1"/>
  <c r="C1155" i="41"/>
  <c r="D1155" i="41" s="1"/>
  <c r="C1137" i="41"/>
  <c r="D1137" i="41" s="1"/>
  <c r="C1114" i="41"/>
  <c r="D1114" i="41" s="1"/>
  <c r="C1091" i="41"/>
  <c r="D1091" i="41" s="1"/>
  <c r="C1073" i="41"/>
  <c r="D1073" i="41" s="1"/>
  <c r="C1054" i="41"/>
  <c r="D1054" i="41" s="1"/>
  <c r="C1038" i="41"/>
  <c r="D1038" i="41" s="1"/>
  <c r="C1022" i="41"/>
  <c r="D1022" i="41" s="1"/>
  <c r="C1006" i="41"/>
  <c r="D1006" i="41" s="1"/>
  <c r="C990" i="41"/>
  <c r="D990" i="41" s="1"/>
  <c r="C974" i="41"/>
  <c r="D974" i="41" s="1"/>
  <c r="C1319" i="41"/>
  <c r="D1319" i="41" s="1"/>
  <c r="C1287" i="41"/>
  <c r="D1287" i="41" s="1"/>
  <c r="C1255" i="41"/>
  <c r="D1255" i="41" s="1"/>
  <c r="C1223" i="41"/>
  <c r="D1223" i="41" s="1"/>
  <c r="C1191" i="41"/>
  <c r="D1191" i="41" s="1"/>
  <c r="C1158" i="41"/>
  <c r="D1158" i="41" s="1"/>
  <c r="C1135" i="41"/>
  <c r="D1135" i="41" s="1"/>
  <c r="C1117" i="41"/>
  <c r="D1117" i="41" s="1"/>
  <c r="C1094" i="41"/>
  <c r="D1094" i="41" s="1"/>
  <c r="C1071" i="41"/>
  <c r="D1071" i="41" s="1"/>
  <c r="C1055" i="41"/>
  <c r="D1055" i="41" s="1"/>
  <c r="C1039" i="41"/>
  <c r="D1039" i="41" s="1"/>
  <c r="C1023" i="41"/>
  <c r="D1023" i="41" s="1"/>
  <c r="C1007" i="41"/>
  <c r="D1007" i="41" s="1"/>
  <c r="C991" i="41"/>
  <c r="D991" i="41" s="1"/>
  <c r="C975" i="41"/>
  <c r="D975" i="41" s="1"/>
  <c r="C1313" i="41"/>
  <c r="D1313" i="41" s="1"/>
  <c r="C1281" i="41"/>
  <c r="D1281" i="41" s="1"/>
  <c r="C1249" i="41"/>
  <c r="D1249" i="41" s="1"/>
  <c r="C1217" i="41"/>
  <c r="D1217" i="41" s="1"/>
  <c r="C1185" i="41"/>
  <c r="D1185" i="41" s="1"/>
  <c r="C1154" i="41"/>
  <c r="D1154" i="41" s="1"/>
  <c r="C1131" i="41"/>
  <c r="D1131" i="41" s="1"/>
  <c r="C1113" i="41"/>
  <c r="D1113" i="41" s="1"/>
  <c r="C1090" i="41"/>
  <c r="D1090" i="41" s="1"/>
  <c r="C1067" i="41"/>
  <c r="D1067" i="41" s="1"/>
  <c r="C1052" i="41"/>
  <c r="D1052" i="41" s="1"/>
  <c r="C1036" i="41"/>
  <c r="D1036" i="41" s="1"/>
  <c r="C1020" i="41"/>
  <c r="D1020" i="41" s="1"/>
  <c r="C1004" i="41"/>
  <c r="D1004" i="41" s="1"/>
  <c r="C988" i="41"/>
  <c r="D988" i="41" s="1"/>
  <c r="C972" i="41"/>
  <c r="D972" i="41" s="1"/>
  <c r="C1307" i="41"/>
  <c r="D1307" i="41" s="1"/>
  <c r="C1275" i="41"/>
  <c r="D1275" i="41" s="1"/>
  <c r="C1243" i="41"/>
  <c r="D1243" i="41" s="1"/>
  <c r="C1211" i="41"/>
  <c r="D1211" i="41" s="1"/>
  <c r="C1179" i="41"/>
  <c r="D1179" i="41" s="1"/>
  <c r="C1157" i="41"/>
  <c r="D1157" i="41" s="1"/>
  <c r="C1134" i="41"/>
  <c r="D1134" i="41" s="1"/>
  <c r="C1111" i="41"/>
  <c r="D1111" i="41" s="1"/>
  <c r="C1093" i="41"/>
  <c r="D1093" i="41" s="1"/>
  <c r="C1070" i="41"/>
  <c r="D1070" i="41" s="1"/>
  <c r="C1053" i="41"/>
  <c r="D1053" i="41" s="1"/>
  <c r="C1037" i="41"/>
  <c r="D1037" i="41" s="1"/>
  <c r="C1009" i="41"/>
  <c r="D1009" i="41" s="1"/>
  <c r="C958" i="41"/>
  <c r="D958" i="41" s="1"/>
  <c r="C942" i="41"/>
  <c r="D942" i="41" s="1"/>
  <c r="C926" i="41"/>
  <c r="D926" i="41" s="1"/>
  <c r="C910" i="41"/>
  <c r="D910" i="41" s="1"/>
  <c r="C894" i="41"/>
  <c r="D894" i="41" s="1"/>
  <c r="C878" i="41"/>
  <c r="D878" i="41" s="1"/>
  <c r="C862" i="41"/>
  <c r="D862" i="41" s="1"/>
  <c r="C981" i="41"/>
  <c r="D981" i="41" s="1"/>
  <c r="C951" i="41"/>
  <c r="D951" i="41" s="1"/>
  <c r="C935" i="41"/>
  <c r="D935" i="41" s="1"/>
  <c r="C919" i="41"/>
  <c r="D919" i="41" s="1"/>
  <c r="C903" i="41"/>
  <c r="D903" i="41" s="1"/>
  <c r="C887" i="41"/>
  <c r="D887" i="41" s="1"/>
  <c r="C871" i="41"/>
  <c r="D871" i="41" s="1"/>
  <c r="C855" i="41"/>
  <c r="D855" i="41" s="1"/>
  <c r="C851" i="41"/>
  <c r="D851" i="41" s="1"/>
  <c r="C847" i="41"/>
  <c r="D847" i="41" s="1"/>
  <c r="C843" i="41"/>
  <c r="D843" i="41" s="1"/>
  <c r="C839" i="41"/>
  <c r="D839" i="41" s="1"/>
  <c r="C835" i="41"/>
  <c r="D835" i="41" s="1"/>
  <c r="C831" i="41"/>
  <c r="D831" i="41" s="1"/>
  <c r="C827" i="41"/>
  <c r="D827" i="41" s="1"/>
  <c r="C823" i="41"/>
  <c r="D823" i="41" s="1"/>
  <c r="C819" i="41"/>
  <c r="D819" i="41" s="1"/>
  <c r="C815" i="41"/>
  <c r="D815" i="41" s="1"/>
  <c r="C811" i="41"/>
  <c r="D811" i="41" s="1"/>
  <c r="C807" i="41"/>
  <c r="D807" i="41" s="1"/>
  <c r="C803" i="41"/>
  <c r="D803" i="41" s="1"/>
  <c r="C799" i="41"/>
  <c r="D799" i="41" s="1"/>
  <c r="C795" i="41"/>
  <c r="D795" i="41" s="1"/>
  <c r="C791" i="41"/>
  <c r="D791" i="41" s="1"/>
  <c r="C787" i="41"/>
  <c r="D787" i="41" s="1"/>
  <c r="C783" i="41"/>
  <c r="D783" i="41" s="1"/>
  <c r="C779" i="41"/>
  <c r="D779" i="41" s="1"/>
  <c r="C775" i="41"/>
  <c r="D775" i="41" s="1"/>
  <c r="C771" i="41"/>
  <c r="D771" i="41" s="1"/>
  <c r="C767" i="41"/>
  <c r="D767" i="41" s="1"/>
  <c r="C763" i="41"/>
  <c r="D763" i="41" s="1"/>
  <c r="C759" i="41"/>
  <c r="D759" i="41" s="1"/>
  <c r="C755" i="41"/>
  <c r="D755" i="41" s="1"/>
  <c r="C751" i="41"/>
  <c r="D751" i="41" s="1"/>
  <c r="C747" i="41"/>
  <c r="D747" i="41" s="1"/>
  <c r="C743" i="41"/>
  <c r="D743" i="41" s="1"/>
  <c r="C739" i="41"/>
  <c r="D739" i="41" s="1"/>
  <c r="C735" i="41"/>
  <c r="D735" i="41" s="1"/>
  <c r="C731" i="41"/>
  <c r="D731" i="41" s="1"/>
  <c r="C985" i="41"/>
  <c r="D985" i="41" s="1"/>
  <c r="C952" i="41"/>
  <c r="D952" i="41" s="1"/>
  <c r="C936" i="41"/>
  <c r="D936" i="41" s="1"/>
  <c r="C920" i="41"/>
  <c r="D920" i="41" s="1"/>
  <c r="C904" i="41"/>
  <c r="D904" i="41" s="1"/>
  <c r="C888" i="41"/>
  <c r="D888" i="41" s="1"/>
  <c r="C872" i="41"/>
  <c r="D872" i="41" s="1"/>
  <c r="C856" i="41"/>
  <c r="D856" i="41" s="1"/>
  <c r="C973" i="41"/>
  <c r="D973" i="41" s="1"/>
  <c r="C945" i="41"/>
  <c r="D945" i="41" s="1"/>
  <c r="C929" i="41"/>
  <c r="D929" i="41" s="1"/>
  <c r="C913" i="41"/>
  <c r="D913" i="41" s="1"/>
  <c r="C897" i="41"/>
  <c r="D897" i="41" s="1"/>
  <c r="C881" i="41"/>
  <c r="D881" i="41" s="1"/>
  <c r="C865" i="41"/>
  <c r="D865" i="41" s="1"/>
  <c r="C724" i="41"/>
  <c r="D724" i="41" s="1"/>
  <c r="C723" i="41"/>
  <c r="D723" i="41" s="1"/>
  <c r="C722" i="41"/>
  <c r="D722" i="41" s="1"/>
  <c r="C725" i="41"/>
  <c r="D725" i="41" s="1"/>
  <c r="C1314" i="41"/>
  <c r="D1314" i="41" s="1"/>
  <c r="C1298" i="41"/>
  <c r="D1298" i="41" s="1"/>
  <c r="C1282" i="41"/>
  <c r="D1282" i="41" s="1"/>
  <c r="C1266" i="41"/>
  <c r="D1266" i="41" s="1"/>
  <c r="C1250" i="41"/>
  <c r="D1250" i="41" s="1"/>
  <c r="C1234" i="41"/>
  <c r="D1234" i="41" s="1"/>
  <c r="C1218" i="41"/>
  <c r="D1218" i="41" s="1"/>
  <c r="C1202" i="41"/>
  <c r="D1202" i="41" s="1"/>
  <c r="C1186" i="41"/>
  <c r="D1186" i="41" s="1"/>
  <c r="C1170" i="41"/>
  <c r="D1170" i="41" s="1"/>
  <c r="C1316" i="41"/>
  <c r="D1316" i="41" s="1"/>
  <c r="C1300" i="41"/>
  <c r="D1300" i="41" s="1"/>
  <c r="C1284" i="41"/>
  <c r="D1284" i="41" s="1"/>
  <c r="C1268" i="41"/>
  <c r="D1268" i="41" s="1"/>
  <c r="C1252" i="41"/>
  <c r="D1252" i="41" s="1"/>
  <c r="C1236" i="41"/>
  <c r="D1236" i="41" s="1"/>
  <c r="C1220" i="41"/>
  <c r="D1220" i="41" s="1"/>
  <c r="C1204" i="41"/>
  <c r="D1204" i="41" s="1"/>
  <c r="C1188" i="41"/>
  <c r="D1188" i="41" s="1"/>
  <c r="C1156" i="41"/>
  <c r="D1156" i="41" s="1"/>
  <c r="C1140" i="41"/>
  <c r="D1140" i="41" s="1"/>
  <c r="C1124" i="41"/>
  <c r="D1124" i="41" s="1"/>
  <c r="C1108" i="41"/>
  <c r="D1108" i="41" s="1"/>
  <c r="C1076" i="41"/>
  <c r="D1076" i="41" s="1"/>
  <c r="C1277" i="41"/>
  <c r="D1277" i="41" s="1"/>
  <c r="C1245" i="41"/>
  <c r="D1245" i="41" s="1"/>
  <c r="C1181" i="41"/>
  <c r="D1181" i="41" s="1"/>
  <c r="C1130" i="41"/>
  <c r="D1130" i="41" s="1"/>
  <c r="C1107" i="41"/>
  <c r="D1107" i="41" s="1"/>
  <c r="C1066" i="41"/>
  <c r="D1066" i="41" s="1"/>
  <c r="C1050" i="41"/>
  <c r="D1050" i="41" s="1"/>
  <c r="C1018" i="41"/>
  <c r="D1018" i="41" s="1"/>
  <c r="C986" i="41"/>
  <c r="D986" i="41" s="1"/>
  <c r="C970" i="41"/>
  <c r="D970" i="41" s="1"/>
  <c r="C1279" i="41"/>
  <c r="D1279" i="41" s="1"/>
  <c r="C1215" i="41"/>
  <c r="D1215" i="41" s="1"/>
  <c r="C1151" i="41"/>
  <c r="D1151" i="41" s="1"/>
  <c r="C1133" i="41"/>
  <c r="D1133" i="41" s="1"/>
  <c r="C1087" i="41"/>
  <c r="D1087" i="41" s="1"/>
  <c r="C1051" i="41"/>
  <c r="D1051" i="41" s="1"/>
  <c r="C1035" i="41"/>
  <c r="D1035" i="41" s="1"/>
  <c r="C1003" i="41"/>
  <c r="D1003" i="41" s="1"/>
  <c r="C971" i="41"/>
  <c r="D971" i="41" s="1"/>
  <c r="C1305" i="41"/>
  <c r="D1305" i="41" s="1"/>
  <c r="C1241" i="41"/>
  <c r="D1241" i="41" s="1"/>
  <c r="C1209" i="41"/>
  <c r="D1209" i="41" s="1"/>
  <c r="C1147" i="41"/>
  <c r="D1147" i="41" s="1"/>
  <c r="C1106" i="41"/>
  <c r="D1106" i="41" s="1"/>
  <c r="C1083" i="41"/>
  <c r="D1083" i="41" s="1"/>
  <c r="C1048" i="41"/>
  <c r="D1048" i="41" s="1"/>
  <c r="C1016" i="41"/>
  <c r="D1016" i="41" s="1"/>
  <c r="C1000" i="41"/>
  <c r="D1000" i="41" s="1"/>
  <c r="C968" i="41"/>
  <c r="D968" i="41" s="1"/>
  <c r="C1267" i="41"/>
  <c r="D1267" i="41" s="1"/>
  <c r="C1235" i="41"/>
  <c r="D1235" i="41" s="1"/>
  <c r="C1171" i="41"/>
  <c r="D1171" i="41" s="1"/>
  <c r="C1127" i="41"/>
  <c r="D1127" i="41" s="1"/>
  <c r="C1109" i="41"/>
  <c r="D1109" i="41" s="1"/>
  <c r="C1065" i="41"/>
  <c r="D1065" i="41" s="1"/>
  <c r="C1033" i="41"/>
  <c r="D1033" i="41" s="1"/>
  <c r="C993" i="41"/>
  <c r="D993" i="41" s="1"/>
  <c r="C938" i="41"/>
  <c r="D938" i="41" s="1"/>
  <c r="C922" i="41"/>
  <c r="D922" i="41" s="1"/>
  <c r="C890" i="41"/>
  <c r="D890" i="41" s="1"/>
  <c r="C858" i="41"/>
  <c r="D858" i="41" s="1"/>
  <c r="C965" i="41"/>
  <c r="D965" i="41" s="1"/>
  <c r="C931" i="41"/>
  <c r="D931" i="41" s="1"/>
  <c r="C899" i="41"/>
  <c r="D899" i="41" s="1"/>
  <c r="C883" i="41"/>
  <c r="D883" i="41" s="1"/>
  <c r="C854" i="41"/>
  <c r="D854" i="41" s="1"/>
  <c r="C846" i="41"/>
  <c r="D846" i="41" s="1"/>
  <c r="C842" i="41"/>
  <c r="D842" i="41" s="1"/>
  <c r="C834" i="41"/>
  <c r="D834" i="41" s="1"/>
  <c r="C830" i="41"/>
  <c r="D830" i="41" s="1"/>
  <c r="C822" i="41"/>
  <c r="D822" i="41" s="1"/>
  <c r="C818" i="41"/>
  <c r="D818" i="41" s="1"/>
  <c r="C810" i="41"/>
  <c r="D810" i="41" s="1"/>
  <c r="C802" i="41"/>
  <c r="D802" i="41" s="1"/>
  <c r="C794" i="41"/>
  <c r="D794" i="41" s="1"/>
  <c r="C790" i="41"/>
  <c r="D790" i="41" s="1"/>
  <c r="C782" i="41"/>
  <c r="D782" i="41" s="1"/>
  <c r="C774" i="41"/>
  <c r="D774" i="41" s="1"/>
  <c r="C770" i="41"/>
  <c r="D770" i="41" s="1"/>
  <c r="C762" i="41"/>
  <c r="D762" i="41" s="1"/>
  <c r="C754" i="41"/>
  <c r="D754" i="41" s="1"/>
  <c r="C750" i="41"/>
  <c r="D750" i="41" s="1"/>
  <c r="C742" i="41"/>
  <c r="D742" i="41" s="1"/>
  <c r="C734" i="41"/>
  <c r="D734" i="41" s="1"/>
  <c r="C730" i="41"/>
  <c r="D730" i="41" s="1"/>
  <c r="C948" i="41"/>
  <c r="D948" i="41" s="1"/>
  <c r="C916" i="41"/>
  <c r="D916" i="41" s="1"/>
  <c r="C884" i="41"/>
  <c r="D884" i="41" s="1"/>
  <c r="C868" i="41"/>
  <c r="D868" i="41" s="1"/>
  <c r="C957" i="41"/>
  <c r="D957" i="41" s="1"/>
  <c r="C925" i="41"/>
  <c r="D925" i="41" s="1"/>
  <c r="C909" i="41"/>
  <c r="D909" i="41" s="1"/>
  <c r="C877" i="41"/>
  <c r="D877" i="41" s="1"/>
  <c r="C861" i="41"/>
  <c r="D861" i="41" s="1"/>
  <c r="C719" i="41"/>
  <c r="D719" i="41" s="1"/>
  <c r="C721" i="41"/>
  <c r="D721" i="41" s="1"/>
  <c r="C1306" i="41"/>
  <c r="D1306" i="41" s="1"/>
  <c r="C1290" i="41"/>
  <c r="D1290" i="41" s="1"/>
  <c r="C1274" i="41"/>
  <c r="D1274" i="41" s="1"/>
  <c r="C1258" i="41"/>
  <c r="D1258" i="41" s="1"/>
  <c r="C1242" i="41"/>
  <c r="D1242" i="41" s="1"/>
  <c r="C1226" i="41"/>
  <c r="D1226" i="41" s="1"/>
  <c r="C1210" i="41"/>
  <c r="D1210" i="41" s="1"/>
  <c r="C1178" i="41"/>
  <c r="D1178" i="41" s="1"/>
  <c r="C1308" i="41"/>
  <c r="D1308" i="41" s="1"/>
  <c r="C1292" i="41"/>
  <c r="D1292" i="41" s="1"/>
  <c r="C1276" i="41"/>
  <c r="D1276" i="41" s="1"/>
  <c r="C1228" i="41"/>
  <c r="D1228" i="41" s="1"/>
  <c r="C1196" i="41"/>
  <c r="D1196" i="41" s="1"/>
  <c r="C1148" i="41"/>
  <c r="D1148" i="41" s="1"/>
  <c r="C1100" i="41"/>
  <c r="D1100" i="41" s="1"/>
  <c r="C1293" i="41"/>
  <c r="D1293" i="41" s="1"/>
  <c r="C1197" i="41"/>
  <c r="D1197" i="41" s="1"/>
  <c r="C1121" i="41"/>
  <c r="D1121" i="41" s="1"/>
  <c r="C1058" i="41"/>
  <c r="D1058" i="41" s="1"/>
  <c r="C1010" i="41"/>
  <c r="D1010" i="41" s="1"/>
  <c r="C962" i="41"/>
  <c r="D962" i="41" s="1"/>
  <c r="C1199" i="41"/>
  <c r="D1199" i="41" s="1"/>
  <c r="C1119" i="41"/>
  <c r="D1119" i="41" s="1"/>
  <c r="C1059" i="41"/>
  <c r="D1059" i="41" s="1"/>
  <c r="C1011" i="41"/>
  <c r="D1011" i="41" s="1"/>
  <c r="C963" i="41"/>
  <c r="D963" i="41" s="1"/>
  <c r="C1257" i="41"/>
  <c r="D1257" i="41" s="1"/>
  <c r="C1161" i="41"/>
  <c r="D1161" i="41" s="1"/>
  <c r="C1074" i="41"/>
  <c r="D1074" i="41" s="1"/>
  <c r="C1024" i="41"/>
  <c r="D1024" i="41" s="1"/>
  <c r="C976" i="41"/>
  <c r="D976" i="41" s="1"/>
  <c r="C1251" i="41"/>
  <c r="D1251" i="41" s="1"/>
  <c r="C1159" i="41"/>
  <c r="D1159" i="41" s="1"/>
  <c r="C1118" i="41"/>
  <c r="D1118" i="41" s="1"/>
  <c r="C1057" i="41"/>
  <c r="D1057" i="41" s="1"/>
  <c r="C961" i="41"/>
  <c r="D961" i="41" s="1"/>
  <c r="C914" i="41"/>
  <c r="D914" i="41" s="1"/>
  <c r="C866" i="41"/>
  <c r="D866" i="41" s="1"/>
  <c r="C955" i="41"/>
  <c r="D955" i="41" s="1"/>
  <c r="C907" i="41"/>
  <c r="D907" i="41" s="1"/>
  <c r="C859" i="41"/>
  <c r="D859" i="41" s="1"/>
  <c r="C844" i="41"/>
  <c r="D844" i="41" s="1"/>
  <c r="C832" i="41"/>
  <c r="D832" i="41" s="1"/>
  <c r="C816" i="41"/>
  <c r="D816" i="41" s="1"/>
  <c r="C808" i="41"/>
  <c r="D808" i="41" s="1"/>
  <c r="C796" i="41"/>
  <c r="D796" i="41" s="1"/>
  <c r="C784" i="41"/>
  <c r="D784" i="41" s="1"/>
  <c r="C772" i="41"/>
  <c r="D772" i="41" s="1"/>
  <c r="C760" i="41"/>
  <c r="D760" i="41" s="1"/>
  <c r="C748" i="41"/>
  <c r="D748" i="41" s="1"/>
  <c r="C732" i="41"/>
  <c r="D732" i="41" s="1"/>
  <c r="C940" i="41"/>
  <c r="D940" i="41" s="1"/>
  <c r="C892" i="41"/>
  <c r="D892" i="41" s="1"/>
  <c r="C989" i="41"/>
  <c r="D989" i="41" s="1"/>
  <c r="C933" i="41"/>
  <c r="D933" i="41" s="1"/>
  <c r="C885" i="41"/>
  <c r="D885" i="41" s="1"/>
  <c r="C727" i="41"/>
  <c r="D727" i="41" s="1"/>
  <c r="C1172" i="41"/>
  <c r="D1172" i="41" s="1"/>
  <c r="C1092" i="41"/>
  <c r="D1092" i="41" s="1"/>
  <c r="C1309" i="41"/>
  <c r="D1309" i="41" s="1"/>
  <c r="C1213" i="41"/>
  <c r="D1213" i="41" s="1"/>
  <c r="C1153" i="41"/>
  <c r="D1153" i="41" s="1"/>
  <c r="C1089" i="41"/>
  <c r="D1089" i="41" s="1"/>
  <c r="C1034" i="41"/>
  <c r="D1034" i="41" s="1"/>
  <c r="C1002" i="41"/>
  <c r="D1002" i="41" s="1"/>
  <c r="C1311" i="41"/>
  <c r="D1311" i="41" s="1"/>
  <c r="C1247" i="41"/>
  <c r="D1247" i="41" s="1"/>
  <c r="C1183" i="41"/>
  <c r="D1183" i="41" s="1"/>
  <c r="C1110" i="41"/>
  <c r="D1110" i="41" s="1"/>
  <c r="C1069" i="41"/>
  <c r="D1069" i="41" s="1"/>
  <c r="C1019" i="41"/>
  <c r="D1019" i="41" s="1"/>
  <c r="C987" i="41"/>
  <c r="D987" i="41" s="1"/>
  <c r="C1273" i="41"/>
  <c r="D1273" i="41" s="1"/>
  <c r="C1177" i="41"/>
  <c r="D1177" i="41" s="1"/>
  <c r="C1129" i="41"/>
  <c r="D1129" i="41" s="1"/>
  <c r="C1064" i="41"/>
  <c r="D1064" i="41" s="1"/>
  <c r="C1032" i="41"/>
  <c r="D1032" i="41" s="1"/>
  <c r="C984" i="41"/>
  <c r="D984" i="41" s="1"/>
  <c r="C1299" i="41"/>
  <c r="D1299" i="41" s="1"/>
  <c r="C1203" i="41"/>
  <c r="D1203" i="41" s="1"/>
  <c r="C1150" i="41"/>
  <c r="D1150" i="41" s="1"/>
  <c r="C1086" i="41"/>
  <c r="D1086" i="41" s="1"/>
  <c r="C1049" i="41"/>
  <c r="D1049" i="41" s="1"/>
  <c r="C954" i="41"/>
  <c r="D954" i="41" s="1"/>
  <c r="C906" i="41"/>
  <c r="D906" i="41" s="1"/>
  <c r="C874" i="41"/>
  <c r="D874" i="41" s="1"/>
  <c r="C947" i="41"/>
  <c r="D947" i="41" s="1"/>
  <c r="C915" i="41"/>
  <c r="D915" i="41" s="1"/>
  <c r="C867" i="41"/>
  <c r="D867" i="41" s="1"/>
  <c r="C850" i="41"/>
  <c r="D850" i="41" s="1"/>
  <c r="C838" i="41"/>
  <c r="D838" i="41" s="1"/>
  <c r="C826" i="41"/>
  <c r="D826" i="41" s="1"/>
  <c r="C814" i="41"/>
  <c r="D814" i="41" s="1"/>
  <c r="C806" i="41"/>
  <c r="D806" i="41" s="1"/>
  <c r="C798" i="41"/>
  <c r="D798" i="41" s="1"/>
  <c r="C786" i="41"/>
  <c r="D786" i="41" s="1"/>
  <c r="C778" i="41"/>
  <c r="D778" i="41" s="1"/>
  <c r="C766" i="41"/>
  <c r="D766" i="41" s="1"/>
  <c r="C758" i="41"/>
  <c r="D758" i="41" s="1"/>
  <c r="C746" i="41"/>
  <c r="D746" i="41" s="1"/>
  <c r="C738" i="41"/>
  <c r="D738" i="41" s="1"/>
  <c r="C969" i="41"/>
  <c r="D969" i="41" s="1"/>
  <c r="C932" i="41"/>
  <c r="D932" i="41" s="1"/>
  <c r="C900" i="41"/>
  <c r="D900" i="41" s="1"/>
  <c r="C1021" i="41"/>
  <c r="D1021" i="41" s="1"/>
  <c r="C941" i="41"/>
  <c r="D941" i="41" s="1"/>
  <c r="C893" i="41"/>
  <c r="D893" i="41" s="1"/>
  <c r="C720" i="41"/>
  <c r="D720" i="41" s="1"/>
  <c r="C718" i="41"/>
  <c r="D718" i="41" s="1"/>
  <c r="C1162" i="41"/>
  <c r="D1162" i="41" s="1"/>
  <c r="C1260" i="41"/>
  <c r="D1260" i="41" s="1"/>
  <c r="C1212" i="41"/>
  <c r="D1212" i="41" s="1"/>
  <c r="C1164" i="41"/>
  <c r="D1164" i="41" s="1"/>
  <c r="C1116" i="41"/>
  <c r="D1116" i="41" s="1"/>
  <c r="C1068" i="41"/>
  <c r="D1068" i="41" s="1"/>
  <c r="C1229" i="41"/>
  <c r="D1229" i="41" s="1"/>
  <c r="C1139" i="41"/>
  <c r="D1139" i="41" s="1"/>
  <c r="C1075" i="41"/>
  <c r="D1075" i="41" s="1"/>
  <c r="C1026" i="41"/>
  <c r="D1026" i="41" s="1"/>
  <c r="C978" i="41"/>
  <c r="D978" i="41" s="1"/>
  <c r="C1263" i="41"/>
  <c r="D1263" i="41" s="1"/>
  <c r="C1167" i="41"/>
  <c r="D1167" i="41" s="1"/>
  <c r="C1101" i="41"/>
  <c r="D1101" i="41" s="1"/>
  <c r="C1043" i="41"/>
  <c r="D1043" i="41" s="1"/>
  <c r="C995" i="41"/>
  <c r="D995" i="41" s="1"/>
  <c r="C1289" i="41"/>
  <c r="D1289" i="41" s="1"/>
  <c r="C1193" i="41"/>
  <c r="D1193" i="41" s="1"/>
  <c r="C1115" i="41"/>
  <c r="D1115" i="41" s="1"/>
  <c r="C1056" i="41"/>
  <c r="D1056" i="41" s="1"/>
  <c r="C1008" i="41"/>
  <c r="D1008" i="41" s="1"/>
  <c r="C1315" i="41"/>
  <c r="D1315" i="41" s="1"/>
  <c r="C1187" i="41"/>
  <c r="D1187" i="41" s="1"/>
  <c r="C1095" i="41"/>
  <c r="D1095" i="41" s="1"/>
  <c r="C1041" i="41"/>
  <c r="D1041" i="41" s="1"/>
  <c r="C946" i="41"/>
  <c r="D946" i="41" s="1"/>
  <c r="C898" i="41"/>
  <c r="D898" i="41" s="1"/>
  <c r="C997" i="41"/>
  <c r="D997" i="41" s="1"/>
  <c r="C923" i="41"/>
  <c r="D923" i="41" s="1"/>
  <c r="C875" i="41"/>
  <c r="D875" i="41" s="1"/>
  <c r="C848" i="41"/>
  <c r="D848" i="41" s="1"/>
  <c r="C836" i="41"/>
  <c r="D836" i="41" s="1"/>
  <c r="C824" i="41"/>
  <c r="D824" i="41" s="1"/>
  <c r="C812" i="41"/>
  <c r="D812" i="41" s="1"/>
  <c r="C800" i="41"/>
  <c r="D800" i="41" s="1"/>
  <c r="C788" i="41"/>
  <c r="D788" i="41" s="1"/>
  <c r="C776" i="41"/>
  <c r="D776" i="41" s="1"/>
  <c r="C764" i="41"/>
  <c r="D764" i="41" s="1"/>
  <c r="C752" i="41"/>
  <c r="D752" i="41" s="1"/>
  <c r="C740" i="41"/>
  <c r="D740" i="41" s="1"/>
  <c r="C1001" i="41"/>
  <c r="D1001" i="41" s="1"/>
  <c r="C924" i="41"/>
  <c r="D924" i="41" s="1"/>
  <c r="C876" i="41"/>
  <c r="D876" i="41" s="1"/>
  <c r="C949" i="41"/>
  <c r="D949" i="41" s="1"/>
  <c r="C901" i="41"/>
  <c r="D901" i="41" s="1"/>
  <c r="C728" i="41"/>
  <c r="D728" i="41" s="1"/>
  <c r="C729" i="41"/>
  <c r="D729" i="41" s="1"/>
  <c r="C1310" i="41"/>
  <c r="D1310" i="41" s="1"/>
  <c r="C1294" i="41"/>
  <c r="D1294" i="41" s="1"/>
  <c r="C1278" i="41"/>
  <c r="D1278" i="41" s="1"/>
  <c r="C1262" i="41"/>
  <c r="D1262" i="41" s="1"/>
  <c r="C1246" i="41"/>
  <c r="D1246" i="41" s="1"/>
  <c r="C1230" i="41"/>
  <c r="D1230" i="41" s="1"/>
  <c r="C1214" i="41"/>
  <c r="D1214" i="41" s="1"/>
  <c r="C1198" i="41"/>
  <c r="D1198" i="41" s="1"/>
  <c r="C1182" i="41"/>
  <c r="D1182" i="41" s="1"/>
  <c r="C1166" i="41"/>
  <c r="D1166" i="41" s="1"/>
  <c r="C1312" i="41"/>
  <c r="D1312" i="41" s="1"/>
  <c r="C1296" i="41"/>
  <c r="D1296" i="41" s="1"/>
  <c r="C1280" i="41"/>
  <c r="D1280" i="41" s="1"/>
  <c r="C1264" i="41"/>
  <c r="D1264" i="41" s="1"/>
  <c r="C1248" i="41"/>
  <c r="D1248" i="41" s="1"/>
  <c r="C1232" i="41"/>
  <c r="D1232" i="41" s="1"/>
  <c r="C1216" i="41"/>
  <c r="D1216" i="41" s="1"/>
  <c r="C1200" i="41"/>
  <c r="D1200" i="41" s="1"/>
  <c r="C1184" i="41"/>
  <c r="D1184" i="41" s="1"/>
  <c r="C1168" i="41"/>
  <c r="D1168" i="41" s="1"/>
  <c r="C1152" i="41"/>
  <c r="D1152" i="41" s="1"/>
  <c r="C1136" i="41"/>
  <c r="D1136" i="41" s="1"/>
  <c r="C1120" i="41"/>
  <c r="D1120" i="41" s="1"/>
  <c r="C1104" i="41"/>
  <c r="D1104" i="41" s="1"/>
  <c r="C1088" i="41"/>
  <c r="D1088" i="41" s="1"/>
  <c r="C1072" i="41"/>
  <c r="D1072" i="41" s="1"/>
  <c r="C1301" i="41"/>
  <c r="D1301" i="41" s="1"/>
  <c r="C1269" i="41"/>
  <c r="D1269" i="41" s="1"/>
  <c r="C1237" i="41"/>
  <c r="D1237" i="41" s="1"/>
  <c r="C1205" i="41"/>
  <c r="D1205" i="41" s="1"/>
  <c r="C1173" i="41"/>
  <c r="D1173" i="41" s="1"/>
  <c r="C1146" i="41"/>
  <c r="D1146" i="41" s="1"/>
  <c r="C1123" i="41"/>
  <c r="D1123" i="41" s="1"/>
  <c r="C1105" i="41"/>
  <c r="D1105" i="41" s="1"/>
  <c r="C1082" i="41"/>
  <c r="D1082" i="41" s="1"/>
  <c r="C1062" i="41"/>
  <c r="D1062" i="41" s="1"/>
  <c r="C1046" i="41"/>
  <c r="D1046" i="41" s="1"/>
  <c r="C1030" i="41"/>
  <c r="D1030" i="41" s="1"/>
  <c r="C1014" i="41"/>
  <c r="D1014" i="41" s="1"/>
  <c r="C998" i="41"/>
  <c r="D998" i="41" s="1"/>
  <c r="C982" i="41"/>
  <c r="D982" i="41" s="1"/>
  <c r="C966" i="41"/>
  <c r="D966" i="41" s="1"/>
  <c r="C1303" i="41"/>
  <c r="D1303" i="41" s="1"/>
  <c r="C1271" i="41"/>
  <c r="D1271" i="41" s="1"/>
  <c r="C1239" i="41"/>
  <c r="D1239" i="41" s="1"/>
  <c r="C1207" i="41"/>
  <c r="D1207" i="41" s="1"/>
  <c r="C1175" i="41"/>
  <c r="D1175" i="41" s="1"/>
  <c r="C1149" i="41"/>
  <c r="D1149" i="41" s="1"/>
  <c r="C1126" i="41"/>
  <c r="D1126" i="41" s="1"/>
  <c r="C1103" i="41"/>
  <c r="D1103" i="41" s="1"/>
  <c r="C1085" i="41"/>
  <c r="D1085" i="41" s="1"/>
  <c r="C1063" i="41"/>
  <c r="D1063" i="41" s="1"/>
  <c r="C1047" i="41"/>
  <c r="D1047" i="41" s="1"/>
  <c r="C1031" i="41"/>
  <c r="D1031" i="41" s="1"/>
  <c r="C1015" i="41"/>
  <c r="D1015" i="41" s="1"/>
  <c r="C999" i="41"/>
  <c r="D999" i="41" s="1"/>
  <c r="C983" i="41"/>
  <c r="D983" i="41" s="1"/>
  <c r="C967" i="41"/>
  <c r="D967" i="41" s="1"/>
  <c r="C1297" i="41"/>
  <c r="D1297" i="41" s="1"/>
  <c r="C1265" i="41"/>
  <c r="D1265" i="41" s="1"/>
  <c r="C1233" i="41"/>
  <c r="D1233" i="41" s="1"/>
  <c r="C1201" i="41"/>
  <c r="D1201" i="41" s="1"/>
  <c r="C1169" i="41"/>
  <c r="D1169" i="41" s="1"/>
  <c r="C1145" i="41"/>
  <c r="D1145" i="41" s="1"/>
  <c r="C1122" i="41"/>
  <c r="D1122" i="41" s="1"/>
  <c r="C1099" i="41"/>
  <c r="D1099" i="41" s="1"/>
  <c r="C1081" i="41"/>
  <c r="D1081" i="41" s="1"/>
  <c r="C1060" i="41"/>
  <c r="D1060" i="41" s="1"/>
  <c r="C1044" i="41"/>
  <c r="D1044" i="41" s="1"/>
  <c r="C1028" i="41"/>
  <c r="D1028" i="41" s="1"/>
  <c r="C1012" i="41"/>
  <c r="D1012" i="41" s="1"/>
  <c r="C996" i="41"/>
  <c r="D996" i="41" s="1"/>
  <c r="C980" i="41"/>
  <c r="D980" i="41" s="1"/>
  <c r="C964" i="41"/>
  <c r="D964" i="41" s="1"/>
  <c r="C1291" i="41"/>
  <c r="D1291" i="41" s="1"/>
  <c r="C1259" i="41"/>
  <c r="D1259" i="41" s="1"/>
  <c r="C1227" i="41"/>
  <c r="D1227" i="41" s="1"/>
  <c r="C1195" i="41"/>
  <c r="D1195" i="41" s="1"/>
  <c r="C1163" i="41"/>
  <c r="D1163" i="41" s="1"/>
  <c r="C1143" i="41"/>
  <c r="D1143" i="41" s="1"/>
  <c r="C1125" i="41"/>
  <c r="D1125" i="41" s="1"/>
  <c r="C1102" i="41"/>
  <c r="D1102" i="41" s="1"/>
  <c r="C1079" i="41"/>
  <c r="D1079" i="41" s="1"/>
  <c r="C1061" i="41"/>
  <c r="D1061" i="41" s="1"/>
  <c r="C1045" i="41"/>
  <c r="D1045" i="41" s="1"/>
  <c r="C1029" i="41"/>
  <c r="D1029" i="41" s="1"/>
  <c r="C977" i="41"/>
  <c r="D977" i="41" s="1"/>
  <c r="C950" i="41"/>
  <c r="D950" i="41" s="1"/>
  <c r="C934" i="41"/>
  <c r="D934" i="41" s="1"/>
  <c r="C918" i="41"/>
  <c r="D918" i="41" s="1"/>
  <c r="C902" i="41"/>
  <c r="D902" i="41" s="1"/>
  <c r="C886" i="41"/>
  <c r="D886" i="41" s="1"/>
  <c r="C870" i="41"/>
  <c r="D870" i="41" s="1"/>
  <c r="C1013" i="41"/>
  <c r="D1013" i="41" s="1"/>
  <c r="C959" i="41"/>
  <c r="D959" i="41" s="1"/>
  <c r="C943" i="41"/>
  <c r="D943" i="41" s="1"/>
  <c r="C927" i="41"/>
  <c r="D927" i="41" s="1"/>
  <c r="C911" i="41"/>
  <c r="D911" i="41" s="1"/>
  <c r="C895" i="41"/>
  <c r="D895" i="41" s="1"/>
  <c r="C879" i="41"/>
  <c r="D879" i="41" s="1"/>
  <c r="C863" i="41"/>
  <c r="D863" i="41" s="1"/>
  <c r="C853" i="41"/>
  <c r="D853" i="41" s="1"/>
  <c r="C849" i="41"/>
  <c r="D849" i="41" s="1"/>
  <c r="C845" i="41"/>
  <c r="D845" i="41" s="1"/>
  <c r="C841" i="41"/>
  <c r="D841" i="41" s="1"/>
  <c r="C837" i="41"/>
  <c r="D837" i="41" s="1"/>
  <c r="C833" i="41"/>
  <c r="D833" i="41" s="1"/>
  <c r="C829" i="41"/>
  <c r="D829" i="41" s="1"/>
  <c r="C825" i="41"/>
  <c r="D825" i="41" s="1"/>
  <c r="C821" i="41"/>
  <c r="D821" i="41" s="1"/>
  <c r="C817" i="41"/>
  <c r="D817" i="41" s="1"/>
  <c r="C813" i="41"/>
  <c r="D813" i="41" s="1"/>
  <c r="C809" i="41"/>
  <c r="D809" i="41" s="1"/>
  <c r="C805" i="41"/>
  <c r="D805" i="41" s="1"/>
  <c r="C801" i="41"/>
  <c r="D801" i="41" s="1"/>
  <c r="C797" i="41"/>
  <c r="D797" i="41" s="1"/>
  <c r="C793" i="41"/>
  <c r="D793" i="41" s="1"/>
  <c r="C789" i="41"/>
  <c r="D789" i="41" s="1"/>
  <c r="C785" i="41"/>
  <c r="D785" i="41" s="1"/>
  <c r="C781" i="41"/>
  <c r="D781" i="41" s="1"/>
  <c r="C777" i="41"/>
  <c r="D777" i="41" s="1"/>
  <c r="C773" i="41"/>
  <c r="D773" i="41" s="1"/>
  <c r="C769" i="41"/>
  <c r="D769" i="41" s="1"/>
  <c r="C765" i="41"/>
  <c r="D765" i="41" s="1"/>
  <c r="C761" i="41"/>
  <c r="D761" i="41" s="1"/>
  <c r="C757" i="41"/>
  <c r="D757" i="41" s="1"/>
  <c r="C753" i="41"/>
  <c r="D753" i="41" s="1"/>
  <c r="C749" i="41"/>
  <c r="D749" i="41" s="1"/>
  <c r="C745" i="41"/>
  <c r="D745" i="41" s="1"/>
  <c r="C741" i="41"/>
  <c r="D741" i="41" s="1"/>
  <c r="C737" i="41"/>
  <c r="D737" i="41" s="1"/>
  <c r="C733" i="41"/>
  <c r="D733" i="41" s="1"/>
  <c r="C1017" i="41"/>
  <c r="D1017" i="41" s="1"/>
  <c r="C960" i="41"/>
  <c r="D960" i="41" s="1"/>
  <c r="C944" i="41"/>
  <c r="D944" i="41" s="1"/>
  <c r="C928" i="41"/>
  <c r="D928" i="41" s="1"/>
  <c r="C912" i="41"/>
  <c r="D912" i="41" s="1"/>
  <c r="C896" i="41"/>
  <c r="D896" i="41" s="1"/>
  <c r="C880" i="41"/>
  <c r="D880" i="41" s="1"/>
  <c r="C864" i="41"/>
  <c r="D864" i="41" s="1"/>
  <c r="C1005" i="41"/>
  <c r="D1005" i="41" s="1"/>
  <c r="C953" i="41"/>
  <c r="D953" i="41" s="1"/>
  <c r="C937" i="41"/>
  <c r="D937" i="41" s="1"/>
  <c r="C921" i="41"/>
  <c r="D921" i="41" s="1"/>
  <c r="C905" i="41"/>
  <c r="D905" i="41" s="1"/>
  <c r="C889" i="41"/>
  <c r="D889" i="41" s="1"/>
  <c r="C873" i="41"/>
  <c r="D873" i="41" s="1"/>
  <c r="C857" i="41"/>
  <c r="D857" i="41" s="1"/>
  <c r="C716" i="41"/>
  <c r="D716" i="41" s="1"/>
  <c r="C715" i="41"/>
  <c r="D715" i="41" s="1"/>
  <c r="C717" i="41"/>
  <c r="D717" i="41" s="1"/>
  <c r="C1194" i="41"/>
  <c r="D1194" i="41" s="1"/>
  <c r="C1244" i="41"/>
  <c r="D1244" i="41" s="1"/>
  <c r="C1180" i="41"/>
  <c r="D1180" i="41" s="1"/>
  <c r="C1132" i="41"/>
  <c r="D1132" i="41" s="1"/>
  <c r="C1084" i="41"/>
  <c r="D1084" i="41" s="1"/>
  <c r="C1261" i="41"/>
  <c r="D1261" i="41" s="1"/>
  <c r="C1165" i="41"/>
  <c r="D1165" i="41" s="1"/>
  <c r="C1098" i="41"/>
  <c r="D1098" i="41" s="1"/>
  <c r="C1042" i="41"/>
  <c r="D1042" i="41" s="1"/>
  <c r="C994" i="41"/>
  <c r="D994" i="41" s="1"/>
  <c r="C1295" i="41"/>
  <c r="D1295" i="41" s="1"/>
  <c r="C1231" i="41"/>
  <c r="D1231" i="41" s="1"/>
  <c r="C1142" i="41"/>
  <c r="D1142" i="41" s="1"/>
  <c r="C1078" i="41"/>
  <c r="D1078" i="41" s="1"/>
  <c r="C1027" i="41"/>
  <c r="D1027" i="41" s="1"/>
  <c r="C979" i="41"/>
  <c r="D979" i="41" s="1"/>
  <c r="C1225" i="41"/>
  <c r="D1225" i="41" s="1"/>
  <c r="C1138" i="41"/>
  <c r="D1138" i="41" s="1"/>
  <c r="C1097" i="41"/>
  <c r="D1097" i="41" s="1"/>
  <c r="C1040" i="41"/>
  <c r="D1040" i="41" s="1"/>
  <c r="C992" i="41"/>
  <c r="D992" i="41" s="1"/>
  <c r="C1283" i="41"/>
  <c r="D1283" i="41" s="1"/>
  <c r="C1219" i="41"/>
  <c r="D1219" i="41" s="1"/>
  <c r="C1141" i="41"/>
  <c r="D1141" i="41" s="1"/>
  <c r="C1077" i="41"/>
  <c r="D1077" i="41" s="1"/>
  <c r="C1025" i="41"/>
  <c r="D1025" i="41" s="1"/>
  <c r="C930" i="41"/>
  <c r="D930" i="41" s="1"/>
  <c r="C882" i="41"/>
  <c r="D882" i="41" s="1"/>
  <c r="C939" i="41"/>
  <c r="D939" i="41" s="1"/>
  <c r="C891" i="41"/>
  <c r="D891" i="41" s="1"/>
  <c r="C852" i="41"/>
  <c r="D852" i="41" s="1"/>
  <c r="C840" i="41"/>
  <c r="D840" i="41" s="1"/>
  <c r="C828" i="41"/>
  <c r="D828" i="41" s="1"/>
  <c r="C820" i="41"/>
  <c r="D820" i="41" s="1"/>
  <c r="C804" i="41"/>
  <c r="D804" i="41" s="1"/>
  <c r="C792" i="41"/>
  <c r="D792" i="41" s="1"/>
  <c r="C780" i="41"/>
  <c r="D780" i="41" s="1"/>
  <c r="C768" i="41"/>
  <c r="D768" i="41" s="1"/>
  <c r="C756" i="41"/>
  <c r="D756" i="41" s="1"/>
  <c r="C744" i="41"/>
  <c r="D744" i="41" s="1"/>
  <c r="C736" i="41"/>
  <c r="D736" i="41" s="1"/>
  <c r="C956" i="41"/>
  <c r="D956" i="41" s="1"/>
  <c r="C908" i="41"/>
  <c r="D908" i="41" s="1"/>
  <c r="C860" i="41"/>
  <c r="D860" i="41" s="1"/>
  <c r="C917" i="41"/>
  <c r="D917" i="41" s="1"/>
  <c r="C869" i="41"/>
  <c r="D869" i="41" s="1"/>
  <c r="C726" i="41"/>
  <c r="D726" i="41" s="1"/>
  <c r="F58" i="29"/>
  <c r="C27" i="29"/>
  <c r="F48" i="29"/>
  <c r="F158" i="29"/>
  <c r="C147" i="29"/>
  <c r="C158" i="29"/>
  <c r="C143" i="29"/>
  <c r="F110" i="29"/>
  <c r="C98" i="29"/>
  <c r="C83" i="29"/>
  <c r="H13" i="54"/>
  <c r="I13" i="54"/>
  <c r="C14" i="54"/>
  <c r="D13" i="54"/>
  <c r="F34" i="29"/>
  <c r="F19" i="29"/>
  <c r="F152" i="29"/>
  <c r="F24" i="29"/>
  <c r="C154" i="29"/>
  <c r="F134" i="29"/>
  <c r="C151" i="29"/>
  <c r="C130" i="29"/>
  <c r="F124" i="29"/>
  <c r="F139" i="29"/>
  <c r="C115" i="29"/>
  <c r="D19" i="39"/>
  <c r="G19" i="39"/>
  <c r="B19" i="39"/>
  <c r="E19" i="39" s="1"/>
  <c r="B26" i="39"/>
  <c r="E26" i="39" s="1"/>
  <c r="G26" i="39"/>
  <c r="D26" i="39"/>
  <c r="D23" i="39"/>
  <c r="G23" i="39"/>
  <c r="B23" i="39"/>
  <c r="E23" i="39" s="1"/>
  <c r="B32" i="39"/>
  <c r="E32" i="39" s="1"/>
  <c r="G32" i="39"/>
  <c r="D32" i="39"/>
  <c r="B20" i="39"/>
  <c r="E20" i="39" s="1"/>
  <c r="G20" i="39"/>
  <c r="D20" i="39"/>
  <c r="D29" i="39"/>
  <c r="G29" i="39"/>
  <c r="B29" i="39"/>
  <c r="E29" i="39" s="1"/>
  <c r="C89" i="29"/>
  <c r="F25" i="29"/>
  <c r="C116" i="29"/>
  <c r="F37" i="29"/>
  <c r="C128" i="29"/>
  <c r="C60" i="29"/>
  <c r="C141" i="29"/>
  <c r="F61" i="29"/>
  <c r="C21" i="29"/>
  <c r="F105" i="29"/>
  <c r="C33" i="29"/>
  <c r="F117" i="29"/>
  <c r="F49" i="29"/>
  <c r="C140" i="29"/>
  <c r="C56" i="29"/>
  <c r="C137" i="29"/>
  <c r="F73" i="29"/>
  <c r="C164" i="29"/>
  <c r="F85" i="29"/>
  <c r="F17" i="29"/>
  <c r="C108" i="29"/>
  <c r="C57" i="29"/>
  <c r="F141" i="29"/>
  <c r="C84" i="29"/>
  <c r="C165" i="29"/>
  <c r="C96" i="29"/>
  <c r="C28" i="29"/>
  <c r="C109" i="29"/>
  <c r="F154" i="29"/>
  <c r="F26" i="29"/>
  <c r="C155" i="29"/>
  <c r="F144" i="29"/>
  <c r="F143" i="29"/>
  <c r="F126" i="29"/>
  <c r="C142" i="29"/>
  <c r="F119" i="29"/>
  <c r="F116" i="29"/>
  <c r="C127" i="29"/>
  <c r="C106" i="29"/>
  <c r="F106" i="29"/>
  <c r="F115" i="29"/>
  <c r="C91" i="29"/>
  <c r="F96" i="29"/>
  <c r="C102" i="29"/>
  <c r="F79" i="29"/>
  <c r="F78" i="29"/>
  <c r="C78" i="29"/>
  <c r="F55" i="29"/>
  <c r="F68" i="29"/>
  <c r="C63" i="29"/>
  <c r="C42" i="29"/>
  <c r="B26" i="29"/>
  <c r="E26" i="29" s="1"/>
  <c r="G26" i="29"/>
  <c r="D26" i="29"/>
  <c r="D35" i="39"/>
  <c r="G35" i="39"/>
  <c r="B35" i="39"/>
  <c r="E35" i="39" s="1"/>
  <c r="B28" i="39"/>
  <c r="E28" i="39" s="1"/>
  <c r="G28" i="39"/>
  <c r="D28" i="39"/>
  <c r="D85" i="29"/>
  <c r="G85" i="29"/>
  <c r="B85" i="29"/>
  <c r="E85" i="29" s="1"/>
  <c r="F130" i="29"/>
  <c r="F147" i="29"/>
  <c r="C123" i="29"/>
  <c r="F120" i="29"/>
  <c r="C134" i="29"/>
  <c r="F111" i="29"/>
  <c r="F102" i="29"/>
  <c r="C110" i="29"/>
  <c r="F87" i="29"/>
  <c r="F92" i="29"/>
  <c r="C95" i="29"/>
  <c r="C74" i="29"/>
  <c r="B30" i="39"/>
  <c r="E30" i="39" s="1"/>
  <c r="D30" i="39"/>
  <c r="G30" i="39"/>
  <c r="D27" i="39"/>
  <c r="G27" i="39"/>
  <c r="B27" i="39"/>
  <c r="E27" i="39" s="1"/>
  <c r="B24" i="39"/>
  <c r="E24" i="39" s="1"/>
  <c r="D24" i="39"/>
  <c r="G24" i="39"/>
  <c r="D33" i="39"/>
  <c r="G33" i="39"/>
  <c r="B33" i="39"/>
  <c r="E33" i="39" s="1"/>
  <c r="D21" i="39"/>
  <c r="B21" i="39"/>
  <c r="E21" i="39" s="1"/>
  <c r="G21" i="39"/>
  <c r="C25" i="29"/>
  <c r="F109" i="29"/>
  <c r="C52" i="29"/>
  <c r="C133" i="29"/>
  <c r="C64" i="29"/>
  <c r="C145" i="29"/>
  <c r="C77" i="29"/>
  <c r="F161" i="29"/>
  <c r="C88" i="29"/>
  <c r="F41" i="29"/>
  <c r="C132" i="29"/>
  <c r="F53" i="29"/>
  <c r="C144" i="29"/>
  <c r="C76" i="29"/>
  <c r="C157" i="29"/>
  <c r="C73" i="29"/>
  <c r="F157" i="29"/>
  <c r="C100" i="29"/>
  <c r="F21" i="29"/>
  <c r="C112" i="29"/>
  <c r="C44" i="29"/>
  <c r="C125" i="29"/>
  <c r="F77" i="29"/>
  <c r="C20" i="29"/>
  <c r="C101" i="29"/>
  <c r="C32" i="29"/>
  <c r="C113" i="29"/>
  <c r="C45" i="29"/>
  <c r="F129" i="29"/>
  <c r="F122" i="29"/>
  <c r="C135" i="29"/>
  <c r="C114" i="29"/>
  <c r="F112" i="29"/>
  <c r="F123" i="29"/>
  <c r="C99" i="29"/>
  <c r="F94" i="29"/>
  <c r="F99" i="29"/>
  <c r="C75" i="29"/>
  <c r="F84" i="29"/>
  <c r="C86" i="29"/>
  <c r="F63" i="29"/>
  <c r="J147" i="11"/>
  <c r="J148" i="11" s="1"/>
  <c r="A14" i="54"/>
  <c r="O13" i="54"/>
  <c r="F74" i="29"/>
  <c r="C71" i="29"/>
  <c r="C50" i="29"/>
  <c r="F64" i="29"/>
  <c r="F59" i="29"/>
  <c r="C35" i="29"/>
  <c r="F46" i="29"/>
  <c r="F35" i="29"/>
  <c r="F164" i="29"/>
  <c r="F36" i="29"/>
  <c r="D47" i="29"/>
  <c r="B47" i="29"/>
  <c r="E47" i="29" s="1"/>
  <c r="G47" i="29"/>
  <c r="D17" i="39"/>
  <c r="G17" i="39"/>
  <c r="B17" i="39"/>
  <c r="E17" i="39" s="1"/>
  <c r="B72" i="29"/>
  <c r="E72" i="29" s="1"/>
  <c r="D72" i="29"/>
  <c r="G72" i="29"/>
  <c r="B124" i="29"/>
  <c r="E124" i="29" s="1"/>
  <c r="G124" i="29"/>
  <c r="D124" i="29"/>
  <c r="B16" i="29"/>
  <c r="E16" i="29" s="1"/>
  <c r="D16" i="29"/>
  <c r="G16" i="29"/>
  <c r="D65" i="29"/>
  <c r="G65" i="29"/>
  <c r="B65" i="29"/>
  <c r="E65" i="29" s="1"/>
  <c r="D121" i="29"/>
  <c r="G121" i="29"/>
  <c r="B121" i="29"/>
  <c r="E121" i="29" s="1"/>
  <c r="B148" i="29"/>
  <c r="E148" i="29" s="1"/>
  <c r="G148" i="29"/>
  <c r="D148" i="29"/>
  <c r="B92" i="29"/>
  <c r="E92" i="29" s="1"/>
  <c r="G92" i="29"/>
  <c r="D92" i="29"/>
  <c r="F51" i="29"/>
  <c r="C38" i="29"/>
  <c r="F30" i="29"/>
  <c r="C162" i="29"/>
  <c r="F114" i="29"/>
  <c r="F50" i="29"/>
  <c r="F83" i="29"/>
  <c r="F103" i="29"/>
  <c r="F104" i="29"/>
  <c r="F155" i="29"/>
  <c r="F27" i="29"/>
  <c r="C90" i="29"/>
  <c r="F150" i="29"/>
  <c r="F54" i="29"/>
  <c r="C46" i="29"/>
  <c r="C66" i="29"/>
  <c r="F140" i="29"/>
  <c r="F44" i="29"/>
  <c r="F75" i="29"/>
  <c r="F95" i="29"/>
  <c r="F82" i="29"/>
  <c r="C126" i="29"/>
  <c r="C146" i="29"/>
  <c r="C18" i="29"/>
  <c r="F72" i="29"/>
  <c r="C111" i="29"/>
  <c r="C131" i="29"/>
  <c r="F118" i="29"/>
  <c r="F131" i="29"/>
  <c r="F151" i="29"/>
  <c r="F23" i="29"/>
  <c r="F76" i="29"/>
  <c r="C118" i="29"/>
  <c r="C138" i="29"/>
  <c r="F146" i="29"/>
  <c r="F18" i="29"/>
  <c r="C39" i="29"/>
  <c r="C59" i="29"/>
  <c r="F136" i="29"/>
  <c r="F40" i="29"/>
  <c r="C70" i="29"/>
  <c r="F47" i="29"/>
  <c r="F86" i="29"/>
  <c r="F22" i="29"/>
  <c r="C87" i="29"/>
  <c r="C107" i="29"/>
  <c r="F108" i="29"/>
  <c r="C159" i="29"/>
  <c r="C31" i="29"/>
  <c r="C51" i="29"/>
  <c r="F138" i="29"/>
  <c r="F135" i="29"/>
  <c r="F128" i="29"/>
  <c r="C122" i="29"/>
  <c r="C119" i="29"/>
  <c r="F107" i="29"/>
  <c r="L12" i="54"/>
  <c r="M12" i="54" s="1"/>
  <c r="F98" i="29"/>
  <c r="C103" i="29"/>
  <c r="C82" i="29"/>
  <c r="F88" i="29"/>
  <c r="F91" i="29"/>
  <c r="C67" i="29"/>
  <c r="F70" i="29"/>
  <c r="F67" i="29"/>
  <c r="C43" i="29"/>
  <c r="F60" i="29"/>
  <c r="C54" i="29"/>
  <c r="F31" i="29"/>
  <c r="B34" i="39"/>
  <c r="E34" i="39" s="1"/>
  <c r="G34" i="39"/>
  <c r="D34" i="39"/>
  <c r="D31" i="39"/>
  <c r="G31" i="39"/>
  <c r="B31" i="39"/>
  <c r="E31" i="39" s="1"/>
  <c r="B16" i="39"/>
  <c r="E16" i="39" s="1"/>
  <c r="G16" i="39"/>
  <c r="D16" i="39"/>
  <c r="D25" i="39"/>
  <c r="B25" i="39"/>
  <c r="E25" i="39" s="1"/>
  <c r="G25" i="39"/>
  <c r="F45" i="29"/>
  <c r="C136" i="29"/>
  <c r="C69" i="29"/>
  <c r="F153" i="29"/>
  <c r="C81" i="29"/>
  <c r="F165" i="29"/>
  <c r="F97" i="29"/>
  <c r="C24" i="29"/>
  <c r="C105" i="29"/>
  <c r="C68" i="29"/>
  <c r="C149" i="29"/>
  <c r="C80" i="29"/>
  <c r="C161" i="29"/>
  <c r="C93" i="29"/>
  <c r="F125" i="29"/>
  <c r="F93" i="29"/>
  <c r="C36" i="29"/>
  <c r="C117" i="29"/>
  <c r="C48" i="29"/>
  <c r="C129" i="29"/>
  <c r="C61" i="29"/>
  <c r="F145" i="29"/>
  <c r="C104" i="29"/>
  <c r="C37" i="29"/>
  <c r="F121" i="29"/>
  <c r="C49" i="29"/>
  <c r="F133" i="29"/>
  <c r="F65" i="29"/>
  <c r="C156" i="29"/>
  <c r="F90" i="29"/>
  <c r="C94" i="29"/>
  <c r="F71" i="29"/>
  <c r="F80" i="29"/>
  <c r="C79" i="29"/>
  <c r="C58" i="29"/>
  <c r="F62" i="29"/>
  <c r="C55" i="29"/>
  <c r="C34" i="29"/>
  <c r="F52" i="29"/>
  <c r="F43" i="29"/>
  <c r="C19" i="29"/>
  <c r="K147" i="11"/>
  <c r="K148" i="11" s="1"/>
  <c r="F42" i="29"/>
  <c r="C30" i="29"/>
  <c r="F160" i="29"/>
  <c r="F32" i="29"/>
  <c r="C163" i="29"/>
  <c r="F142" i="29"/>
  <c r="F163" i="29"/>
  <c r="C139" i="29"/>
  <c r="F132" i="29"/>
  <c r="C150" i="29"/>
  <c r="F127" i="29"/>
  <c r="F162" i="29"/>
  <c r="G41" i="29" l="1"/>
  <c r="G23" i="29"/>
  <c r="B29" i="29"/>
  <c r="E29" i="29" s="1"/>
  <c r="D79" i="29"/>
  <c r="B79" i="29"/>
  <c r="E79" i="29" s="1"/>
  <c r="G79" i="29"/>
  <c r="B68" i="29"/>
  <c r="E68" i="29" s="1"/>
  <c r="G68" i="29"/>
  <c r="D68" i="29"/>
  <c r="H25" i="39"/>
  <c r="I25" i="39"/>
  <c r="J25" i="39"/>
  <c r="D119" i="29"/>
  <c r="G119" i="29"/>
  <c r="B119" i="29"/>
  <c r="E119" i="29" s="1"/>
  <c r="B146" i="29"/>
  <c r="E146" i="29" s="1"/>
  <c r="G146" i="29"/>
  <c r="D146" i="29"/>
  <c r="B46" i="29"/>
  <c r="E46" i="29" s="1"/>
  <c r="D46" i="29"/>
  <c r="G46" i="29"/>
  <c r="J16" i="29"/>
  <c r="I16" i="29"/>
  <c r="H16" i="29"/>
  <c r="D25" i="29"/>
  <c r="G25" i="29"/>
  <c r="B25" i="29"/>
  <c r="E25" i="29" s="1"/>
  <c r="J24" i="39"/>
  <c r="H24" i="39"/>
  <c r="I24" i="39"/>
  <c r="B74" i="29"/>
  <c r="E74" i="29" s="1"/>
  <c r="G74" i="29"/>
  <c r="D74" i="29"/>
  <c r="B150" i="29"/>
  <c r="E150" i="29" s="1"/>
  <c r="G150" i="29"/>
  <c r="D150" i="29"/>
  <c r="D19" i="29"/>
  <c r="G19" i="29"/>
  <c r="B19" i="29"/>
  <c r="E19" i="29" s="1"/>
  <c r="D61" i="29"/>
  <c r="G61" i="29"/>
  <c r="B61" i="29"/>
  <c r="E61" i="29" s="1"/>
  <c r="D161" i="29"/>
  <c r="G161" i="29"/>
  <c r="B161" i="29"/>
  <c r="E161" i="29" s="1"/>
  <c r="D51" i="29"/>
  <c r="G51" i="29"/>
  <c r="B51" i="29"/>
  <c r="E51" i="29" s="1"/>
  <c r="A15" i="54"/>
  <c r="O14" i="54"/>
  <c r="B114" i="29"/>
  <c r="E114" i="29" s="1"/>
  <c r="G114" i="29"/>
  <c r="D114" i="29"/>
  <c r="D45" i="29"/>
  <c r="G45" i="29"/>
  <c r="B45" i="29"/>
  <c r="E45" i="29" s="1"/>
  <c r="D73" i="29"/>
  <c r="G73" i="29"/>
  <c r="B73" i="29"/>
  <c r="E73" i="29" s="1"/>
  <c r="D95" i="29"/>
  <c r="B95" i="29"/>
  <c r="E95" i="29" s="1"/>
  <c r="G95" i="29"/>
  <c r="D123" i="29"/>
  <c r="B123" i="29"/>
  <c r="E123" i="29" s="1"/>
  <c r="G123" i="29"/>
  <c r="J26" i="29"/>
  <c r="H26" i="29"/>
  <c r="I26" i="29"/>
  <c r="B142" i="29"/>
  <c r="E142" i="29" s="1"/>
  <c r="D142" i="29"/>
  <c r="G142" i="29"/>
  <c r="D33" i="29"/>
  <c r="G33" i="29"/>
  <c r="B33" i="29"/>
  <c r="E33" i="29" s="1"/>
  <c r="F768" i="41"/>
  <c r="E768" i="41"/>
  <c r="F1025" i="41"/>
  <c r="E1025" i="41"/>
  <c r="F1078" i="41"/>
  <c r="E1078" i="41"/>
  <c r="F716" i="41"/>
  <c r="E716" i="41"/>
  <c r="F1005" i="41"/>
  <c r="E1005" i="41"/>
  <c r="F1017" i="41"/>
  <c r="E1017" i="41"/>
  <c r="F761" i="41"/>
  <c r="E761" i="41"/>
  <c r="F793" i="41"/>
  <c r="E793" i="41"/>
  <c r="F825" i="41"/>
  <c r="E825" i="41"/>
  <c r="E927" i="41"/>
  <c r="F927" i="41"/>
  <c r="F934" i="41"/>
  <c r="E934" i="41"/>
  <c r="F1045" i="41"/>
  <c r="E1045" i="41"/>
  <c r="E1125" i="41"/>
  <c r="F1125" i="41"/>
  <c r="E1227" i="41"/>
  <c r="F1227" i="41"/>
  <c r="F1044" i="41"/>
  <c r="E1044" i="41"/>
  <c r="F1122" i="41"/>
  <c r="E1122" i="41"/>
  <c r="E1233" i="41"/>
  <c r="F1233" i="41"/>
  <c r="E983" i="41"/>
  <c r="F983" i="41"/>
  <c r="E1047" i="41"/>
  <c r="F1047" i="41"/>
  <c r="F1126" i="41"/>
  <c r="E1126" i="41"/>
  <c r="E1239" i="41"/>
  <c r="F1239" i="41"/>
  <c r="F982" i="41"/>
  <c r="E982" i="41"/>
  <c r="F1046" i="41"/>
  <c r="E1046" i="41"/>
  <c r="F1123" i="41"/>
  <c r="E1123" i="41"/>
  <c r="E1237" i="41"/>
  <c r="F1237" i="41"/>
  <c r="F1088" i="41"/>
  <c r="E1088" i="41"/>
  <c r="F1152" i="41"/>
  <c r="E1152" i="41"/>
  <c r="F1216" i="41"/>
  <c r="E1216" i="41"/>
  <c r="F1280" i="41"/>
  <c r="E1280" i="41"/>
  <c r="F1182" i="41"/>
  <c r="E1182" i="41"/>
  <c r="F1246" i="41"/>
  <c r="E1246" i="41"/>
  <c r="F1310" i="41"/>
  <c r="E1310" i="41"/>
  <c r="F949" i="41"/>
  <c r="E949" i="41"/>
  <c r="F740" i="41"/>
  <c r="E740" i="41"/>
  <c r="F788" i="41"/>
  <c r="E788" i="41"/>
  <c r="E836" i="41"/>
  <c r="F997" i="41"/>
  <c r="E997" i="41"/>
  <c r="F1095" i="41"/>
  <c r="E1095" i="41"/>
  <c r="F1056" i="41"/>
  <c r="E1056" i="41"/>
  <c r="E995" i="41"/>
  <c r="F995" i="41"/>
  <c r="E1263" i="41"/>
  <c r="F1263" i="41"/>
  <c r="F1139" i="41"/>
  <c r="E1139" i="41"/>
  <c r="F1164" i="41"/>
  <c r="E1164" i="41"/>
  <c r="F718" i="41"/>
  <c r="E718" i="41"/>
  <c r="F1021" i="41"/>
  <c r="E1021" i="41"/>
  <c r="F738" i="41"/>
  <c r="E738" i="41"/>
  <c r="F778" i="41"/>
  <c r="E778" i="41"/>
  <c r="F814" i="41"/>
  <c r="E814" i="41"/>
  <c r="E867" i="41"/>
  <c r="F867" i="41"/>
  <c r="F906" i="41"/>
  <c r="E906" i="41"/>
  <c r="F1150" i="41"/>
  <c r="E1150" i="41"/>
  <c r="F1032" i="41"/>
  <c r="E1032" i="41"/>
  <c r="E1273" i="41"/>
  <c r="F1273" i="41"/>
  <c r="F1110" i="41"/>
  <c r="E1110" i="41"/>
  <c r="F1002" i="41"/>
  <c r="E1002" i="41"/>
  <c r="E1213" i="41"/>
  <c r="F1213" i="41"/>
  <c r="F727" i="41"/>
  <c r="E727" i="41"/>
  <c r="F892" i="41"/>
  <c r="E892" i="41"/>
  <c r="F760" i="41"/>
  <c r="E760" i="41"/>
  <c r="F808" i="41"/>
  <c r="E808" i="41"/>
  <c r="E859" i="41"/>
  <c r="F859" i="41"/>
  <c r="F914" i="41"/>
  <c r="E914" i="41"/>
  <c r="F1159" i="41"/>
  <c r="E1159" i="41"/>
  <c r="F1074" i="41"/>
  <c r="E1074" i="41"/>
  <c r="E1011" i="41"/>
  <c r="F1011" i="41"/>
  <c r="F962" i="41"/>
  <c r="E962" i="41"/>
  <c r="E1197" i="41"/>
  <c r="F1197" i="41"/>
  <c r="F1196" i="41"/>
  <c r="E1196" i="41"/>
  <c r="F1308" i="41"/>
  <c r="E1308" i="41"/>
  <c r="F1242" i="41"/>
  <c r="E1242" i="41"/>
  <c r="F1306" i="41"/>
  <c r="E1306" i="41"/>
  <c r="F877" i="41"/>
  <c r="E877" i="41"/>
  <c r="F868" i="41"/>
  <c r="E868" i="41"/>
  <c r="F730" i="41"/>
  <c r="E730" i="41"/>
  <c r="F754" i="41"/>
  <c r="E754" i="41"/>
  <c r="F782" i="41"/>
  <c r="E782" i="41"/>
  <c r="F810" i="41"/>
  <c r="E810" i="41"/>
  <c r="F834" i="41"/>
  <c r="E834" i="41"/>
  <c r="E883" i="41"/>
  <c r="F883" i="41"/>
  <c r="F858" i="41"/>
  <c r="E858" i="41"/>
  <c r="F993" i="41"/>
  <c r="E993" i="41"/>
  <c r="F1127" i="41"/>
  <c r="E1127" i="41"/>
  <c r="F968" i="41"/>
  <c r="E968" i="41"/>
  <c r="F1083" i="41"/>
  <c r="E1083" i="41"/>
  <c r="E1241" i="41"/>
  <c r="F1241" i="41"/>
  <c r="E1035" i="41"/>
  <c r="F1035" i="41"/>
  <c r="E1151" i="41"/>
  <c r="F1151" i="41"/>
  <c r="F986" i="41"/>
  <c r="E986" i="41"/>
  <c r="F1107" i="41"/>
  <c r="E1107" i="41"/>
  <c r="E1277" i="41"/>
  <c r="F1277" i="41"/>
  <c r="F1140" i="41"/>
  <c r="E1140" i="41"/>
  <c r="F1220" i="41"/>
  <c r="E1220" i="41"/>
  <c r="F1284" i="41"/>
  <c r="E1284" i="41"/>
  <c r="F1186" i="41"/>
  <c r="E1186" i="41"/>
  <c r="F1250" i="41"/>
  <c r="E1250" i="41"/>
  <c r="F1314" i="41"/>
  <c r="E1314" i="41"/>
  <c r="F724" i="41"/>
  <c r="E724" i="41"/>
  <c r="F913" i="41"/>
  <c r="E913" i="41"/>
  <c r="F856" i="41"/>
  <c r="E856" i="41"/>
  <c r="F920" i="41"/>
  <c r="E920" i="41"/>
  <c r="F731" i="41"/>
  <c r="E731" i="41"/>
  <c r="F747" i="41"/>
  <c r="E747" i="41"/>
  <c r="F763" i="41"/>
  <c r="E763" i="41"/>
  <c r="F779" i="41"/>
  <c r="E779" i="41"/>
  <c r="F795" i="41"/>
  <c r="E795" i="41"/>
  <c r="F811" i="41"/>
  <c r="E811" i="41"/>
  <c r="F827" i="41"/>
  <c r="E827" i="41"/>
  <c r="E843" i="41"/>
  <c r="E871" i="41"/>
  <c r="F871" i="41"/>
  <c r="E935" i="41"/>
  <c r="F935" i="41"/>
  <c r="F878" i="41"/>
  <c r="E878" i="41"/>
  <c r="F942" i="41"/>
  <c r="E942" i="41"/>
  <c r="F1053" i="41"/>
  <c r="E1053" i="41"/>
  <c r="F1134" i="41"/>
  <c r="E1134" i="41"/>
  <c r="E1243" i="41"/>
  <c r="F1243" i="41"/>
  <c r="F988" i="41"/>
  <c r="E988" i="41"/>
  <c r="F1052" i="41"/>
  <c r="E1052" i="41"/>
  <c r="F1131" i="41"/>
  <c r="E1131" i="41"/>
  <c r="E1249" i="41"/>
  <c r="F1249" i="41"/>
  <c r="E991" i="41"/>
  <c r="F991" i="41"/>
  <c r="E1055" i="41"/>
  <c r="F1055" i="41"/>
  <c r="E1135" i="41"/>
  <c r="F1135" i="41"/>
  <c r="E1255" i="41"/>
  <c r="F1255" i="41"/>
  <c r="F990" i="41"/>
  <c r="E990" i="41"/>
  <c r="F1054" i="41"/>
  <c r="E1054" i="41"/>
  <c r="E1137" i="41"/>
  <c r="F1137" i="41"/>
  <c r="E1253" i="41"/>
  <c r="F1253" i="41"/>
  <c r="E1096" i="41"/>
  <c r="F1096" i="41"/>
  <c r="E1160" i="41"/>
  <c r="F1160" i="41"/>
  <c r="F1224" i="41"/>
  <c r="E1224" i="41"/>
  <c r="F1288" i="41"/>
  <c r="E1288" i="41"/>
  <c r="F1190" i="41"/>
  <c r="E1190" i="41"/>
  <c r="F1254" i="41"/>
  <c r="E1254" i="41"/>
  <c r="F1318" i="41"/>
  <c r="E1318" i="41"/>
  <c r="H29" i="29"/>
  <c r="J29" i="29"/>
  <c r="I29" i="29"/>
  <c r="J120" i="29"/>
  <c r="I120" i="29"/>
  <c r="H120" i="29"/>
  <c r="B149" i="11"/>
  <c r="D10" i="59"/>
  <c r="D117" i="29"/>
  <c r="G117" i="29"/>
  <c r="B117" i="29"/>
  <c r="E117" i="29" s="1"/>
  <c r="B136" i="29"/>
  <c r="E136" i="29" s="1"/>
  <c r="D136" i="29"/>
  <c r="G136" i="29"/>
  <c r="D103" i="29"/>
  <c r="G103" i="29"/>
  <c r="B103" i="29"/>
  <c r="E103" i="29" s="1"/>
  <c r="D131" i="29"/>
  <c r="G131" i="29"/>
  <c r="B131" i="29"/>
  <c r="E131" i="29" s="1"/>
  <c r="B44" i="29"/>
  <c r="E44" i="29" s="1"/>
  <c r="G44" i="29"/>
  <c r="D44" i="29"/>
  <c r="B88" i="29"/>
  <c r="E88" i="29" s="1"/>
  <c r="D88" i="29"/>
  <c r="G88" i="29"/>
  <c r="B64" i="29"/>
  <c r="E64" i="29" s="1"/>
  <c r="D64" i="29"/>
  <c r="G64" i="29"/>
  <c r="H27" i="39"/>
  <c r="J27" i="39"/>
  <c r="I27" i="39"/>
  <c r="B110" i="29"/>
  <c r="E110" i="29" s="1"/>
  <c r="D110" i="29"/>
  <c r="G110" i="29"/>
  <c r="B30" i="29"/>
  <c r="E30" i="29" s="1"/>
  <c r="D30" i="29"/>
  <c r="G30" i="29"/>
  <c r="D55" i="29"/>
  <c r="G55" i="29"/>
  <c r="B55" i="29"/>
  <c r="E55" i="29" s="1"/>
  <c r="B36" i="29"/>
  <c r="E36" i="29" s="1"/>
  <c r="G36" i="29"/>
  <c r="D36" i="29"/>
  <c r="D81" i="29"/>
  <c r="G81" i="29"/>
  <c r="B81" i="29"/>
  <c r="E81" i="29" s="1"/>
  <c r="J16" i="39"/>
  <c r="H16" i="39"/>
  <c r="I16" i="39"/>
  <c r="D43" i="29"/>
  <c r="B43" i="29"/>
  <c r="E43" i="29" s="1"/>
  <c r="G43" i="29"/>
  <c r="D107" i="29"/>
  <c r="B107" i="29"/>
  <c r="E107" i="29" s="1"/>
  <c r="G107" i="29"/>
  <c r="B138" i="29"/>
  <c r="E138" i="29" s="1"/>
  <c r="G138" i="29"/>
  <c r="D138" i="29"/>
  <c r="B126" i="29"/>
  <c r="E126" i="29" s="1"/>
  <c r="D126" i="29"/>
  <c r="G126" i="29"/>
  <c r="B38" i="29"/>
  <c r="E38" i="29" s="1"/>
  <c r="G38" i="29"/>
  <c r="D38" i="29"/>
  <c r="H47" i="29"/>
  <c r="I47" i="29"/>
  <c r="J47" i="29"/>
  <c r="B86" i="29"/>
  <c r="E86" i="29" s="1"/>
  <c r="G86" i="29"/>
  <c r="D86" i="29"/>
  <c r="B20" i="29"/>
  <c r="E20" i="29" s="1"/>
  <c r="G20" i="29"/>
  <c r="D20" i="29"/>
  <c r="D133" i="29"/>
  <c r="G133" i="29"/>
  <c r="B133" i="29"/>
  <c r="E133" i="29" s="1"/>
  <c r="D63" i="29"/>
  <c r="B63" i="29"/>
  <c r="E63" i="29" s="1"/>
  <c r="G63" i="29"/>
  <c r="D91" i="29"/>
  <c r="B91" i="29"/>
  <c r="E91" i="29" s="1"/>
  <c r="G91" i="29"/>
  <c r="D155" i="29"/>
  <c r="B155" i="29"/>
  <c r="E155" i="29" s="1"/>
  <c r="G155" i="29"/>
  <c r="D141" i="29"/>
  <c r="G141" i="29"/>
  <c r="B141" i="29"/>
  <c r="E141" i="29" s="1"/>
  <c r="B130" i="29"/>
  <c r="E130" i="29" s="1"/>
  <c r="G130" i="29"/>
  <c r="D130" i="29"/>
  <c r="D143" i="29"/>
  <c r="B143" i="29"/>
  <c r="E143" i="29" s="1"/>
  <c r="G143" i="29"/>
  <c r="F869" i="41"/>
  <c r="E869" i="41"/>
  <c r="F956" i="41"/>
  <c r="E956" i="41"/>
  <c r="E891" i="41"/>
  <c r="F891" i="41"/>
  <c r="F1138" i="41"/>
  <c r="E1138" i="41"/>
  <c r="E1261" i="41"/>
  <c r="F1261" i="41"/>
  <c r="F1244" i="41"/>
  <c r="E1244" i="41"/>
  <c r="F905" i="41"/>
  <c r="E905" i="41"/>
  <c r="F745" i="41"/>
  <c r="E745" i="41"/>
  <c r="F777" i="41"/>
  <c r="E777" i="41"/>
  <c r="F809" i="41"/>
  <c r="E809" i="41"/>
  <c r="E863" i="41"/>
  <c r="F863" i="41"/>
  <c r="F870" i="41"/>
  <c r="E870" i="41"/>
  <c r="F980" i="41"/>
  <c r="E980" i="41"/>
  <c r="D163" i="29"/>
  <c r="G163" i="29"/>
  <c r="B163" i="29"/>
  <c r="E163" i="29" s="1"/>
  <c r="D37" i="29"/>
  <c r="G37" i="29"/>
  <c r="B37" i="29"/>
  <c r="E37" i="29" s="1"/>
  <c r="D129" i="29"/>
  <c r="G129" i="29"/>
  <c r="B129" i="29"/>
  <c r="E129" i="29" s="1"/>
  <c r="B80" i="29"/>
  <c r="E80" i="29" s="1"/>
  <c r="D80" i="29"/>
  <c r="G80" i="29"/>
  <c r="B24" i="29"/>
  <c r="E24" i="29" s="1"/>
  <c r="D24" i="29"/>
  <c r="G24" i="29"/>
  <c r="H31" i="39"/>
  <c r="J31" i="39"/>
  <c r="I31" i="39"/>
  <c r="D31" i="29"/>
  <c r="B31" i="29"/>
  <c r="E31" i="29" s="1"/>
  <c r="G31" i="29"/>
  <c r="D87" i="29"/>
  <c r="G87" i="29"/>
  <c r="B87" i="29"/>
  <c r="E87" i="29" s="1"/>
  <c r="B70" i="29"/>
  <c r="E70" i="29" s="1"/>
  <c r="G70" i="29"/>
  <c r="D70" i="29"/>
  <c r="D39" i="29"/>
  <c r="G39" i="29"/>
  <c r="B39" i="29"/>
  <c r="E39" i="29" s="1"/>
  <c r="B118" i="29"/>
  <c r="E118" i="29" s="1"/>
  <c r="G118" i="29"/>
  <c r="D118" i="29"/>
  <c r="J148" i="29"/>
  <c r="I148" i="29"/>
  <c r="H148" i="29"/>
  <c r="H65" i="29"/>
  <c r="J65" i="29"/>
  <c r="I65" i="29"/>
  <c r="J124" i="29"/>
  <c r="I124" i="29"/>
  <c r="H124" i="29"/>
  <c r="J72" i="29"/>
  <c r="I72" i="29"/>
  <c r="H72" i="29"/>
  <c r="H17" i="39"/>
  <c r="I17" i="39"/>
  <c r="J17" i="39"/>
  <c r="D35" i="29"/>
  <c r="G35" i="29"/>
  <c r="B35" i="29"/>
  <c r="E35" i="29" s="1"/>
  <c r="D71" i="29"/>
  <c r="G71" i="29"/>
  <c r="B71" i="29"/>
  <c r="E71" i="29" s="1"/>
  <c r="D99" i="29"/>
  <c r="G99" i="29"/>
  <c r="B99" i="29"/>
  <c r="E99" i="29" s="1"/>
  <c r="D135" i="29"/>
  <c r="G135" i="29"/>
  <c r="B135" i="29"/>
  <c r="E135" i="29" s="1"/>
  <c r="D113" i="29"/>
  <c r="G113" i="29"/>
  <c r="B113" i="29"/>
  <c r="E113" i="29" s="1"/>
  <c r="D157" i="29"/>
  <c r="G157" i="29"/>
  <c r="B157" i="29"/>
  <c r="E157" i="29" s="1"/>
  <c r="B132" i="29"/>
  <c r="E132" i="29" s="1"/>
  <c r="G132" i="29"/>
  <c r="D132" i="29"/>
  <c r="D77" i="29"/>
  <c r="G77" i="29"/>
  <c r="B77" i="29"/>
  <c r="E77" i="29" s="1"/>
  <c r="B52" i="29"/>
  <c r="E52" i="29" s="1"/>
  <c r="G52" i="29"/>
  <c r="D52" i="29"/>
  <c r="H33" i="39"/>
  <c r="I33" i="39"/>
  <c r="J33" i="39"/>
  <c r="J30" i="39"/>
  <c r="I30" i="39"/>
  <c r="H30" i="39"/>
  <c r="H85" i="29"/>
  <c r="J85" i="29"/>
  <c r="I85" i="29"/>
  <c r="D127" i="29"/>
  <c r="B127" i="29"/>
  <c r="E127" i="29" s="1"/>
  <c r="G127" i="29"/>
  <c r="B96" i="29"/>
  <c r="E96" i="29" s="1"/>
  <c r="D96" i="29"/>
  <c r="G96" i="29"/>
  <c r="D57" i="29"/>
  <c r="G57" i="29"/>
  <c r="B57" i="29"/>
  <c r="E57" i="29" s="1"/>
  <c r="B164" i="29"/>
  <c r="E164" i="29" s="1"/>
  <c r="G164" i="29"/>
  <c r="D164" i="29"/>
  <c r="B140" i="29"/>
  <c r="E140" i="29" s="1"/>
  <c r="G140" i="29"/>
  <c r="D140" i="29"/>
  <c r="B60" i="29"/>
  <c r="E60" i="29" s="1"/>
  <c r="G60" i="29"/>
  <c r="D60" i="29"/>
  <c r="H29" i="39"/>
  <c r="I29" i="39"/>
  <c r="J29" i="39"/>
  <c r="J32" i="39"/>
  <c r="H32" i="39"/>
  <c r="I32" i="39"/>
  <c r="D115" i="29"/>
  <c r="G115" i="29"/>
  <c r="B115" i="29"/>
  <c r="E115" i="29" s="1"/>
  <c r="D151" i="29"/>
  <c r="G151" i="29"/>
  <c r="B151" i="29"/>
  <c r="E151" i="29" s="1"/>
  <c r="H14" i="54"/>
  <c r="C15" i="54"/>
  <c r="D14" i="54"/>
  <c r="E14" i="54" s="1"/>
  <c r="I14" i="54"/>
  <c r="D83" i="29"/>
  <c r="G83" i="29"/>
  <c r="B83" i="29"/>
  <c r="E83" i="29" s="1"/>
  <c r="B158" i="29"/>
  <c r="E158" i="29" s="1"/>
  <c r="D158" i="29"/>
  <c r="G158" i="29"/>
  <c r="D27" i="29"/>
  <c r="B27" i="29"/>
  <c r="E27" i="29" s="1"/>
  <c r="G27" i="29"/>
  <c r="F917" i="41"/>
  <c r="E917" i="41"/>
  <c r="F736" i="41"/>
  <c r="E736" i="41"/>
  <c r="F780" i="41"/>
  <c r="E780" i="41"/>
  <c r="E828" i="41"/>
  <c r="E939" i="41"/>
  <c r="F939" i="41"/>
  <c r="E1077" i="41"/>
  <c r="F1077" i="41"/>
  <c r="F992" i="41"/>
  <c r="E992" i="41"/>
  <c r="E1225" i="41"/>
  <c r="F1225" i="41"/>
  <c r="F1142" i="41"/>
  <c r="E1142" i="41"/>
  <c r="F1042" i="41"/>
  <c r="E1042" i="41"/>
  <c r="F1084" i="41"/>
  <c r="E1084" i="41"/>
  <c r="F1194" i="41"/>
  <c r="E1194" i="41"/>
  <c r="F857" i="41"/>
  <c r="E857" i="41"/>
  <c r="F921" i="41"/>
  <c r="E921" i="41"/>
  <c r="F864" i="41"/>
  <c r="E864" i="41"/>
  <c r="F928" i="41"/>
  <c r="E928" i="41"/>
  <c r="F733" i="41"/>
  <c r="E733" i="41"/>
  <c r="F749" i="41"/>
  <c r="E749" i="41"/>
  <c r="F765" i="41"/>
  <c r="E765" i="41"/>
  <c r="F781" i="41"/>
  <c r="E781" i="41"/>
  <c r="F797" i="41"/>
  <c r="E797" i="41"/>
  <c r="F813" i="41"/>
  <c r="E813" i="41"/>
  <c r="F829" i="41"/>
  <c r="E829" i="41"/>
  <c r="F845" i="41"/>
  <c r="E845" i="41"/>
  <c r="E879" i="41"/>
  <c r="F879" i="41"/>
  <c r="E943" i="41"/>
  <c r="F943" i="41"/>
  <c r="F886" i="41"/>
  <c r="E886" i="41"/>
  <c r="F950" i="41"/>
  <c r="E950" i="41"/>
  <c r="F1061" i="41"/>
  <c r="E1061" i="41"/>
  <c r="F1143" i="41"/>
  <c r="E1143" i="41"/>
  <c r="E1259" i="41"/>
  <c r="F1259" i="41"/>
  <c r="F996" i="41"/>
  <c r="E996" i="41"/>
  <c r="F1060" i="41"/>
  <c r="E1060" i="41"/>
  <c r="E1145" i="41"/>
  <c r="F1145" i="41"/>
  <c r="E1265" i="41"/>
  <c r="F1265" i="41"/>
  <c r="E999" i="41"/>
  <c r="F999" i="41"/>
  <c r="E1063" i="41"/>
  <c r="F1063" i="41"/>
  <c r="E1149" i="41"/>
  <c r="F1149" i="41"/>
  <c r="E1271" i="41"/>
  <c r="F1271" i="41"/>
  <c r="F998" i="41"/>
  <c r="E998" i="41"/>
  <c r="F1062" i="41"/>
  <c r="E1062" i="41"/>
  <c r="F1146" i="41"/>
  <c r="E1146" i="41"/>
  <c r="E1269" i="41"/>
  <c r="F1269" i="41"/>
  <c r="F1104" i="41"/>
  <c r="E1104" i="41"/>
  <c r="F1168" i="41"/>
  <c r="E1168" i="41"/>
  <c r="F1232" i="41"/>
  <c r="E1232" i="41"/>
  <c r="F1296" i="41"/>
  <c r="E1296" i="41"/>
  <c r="F1198" i="41"/>
  <c r="E1198" i="41"/>
  <c r="F1262" i="41"/>
  <c r="E1262" i="41"/>
  <c r="F729" i="41"/>
  <c r="E729" i="41"/>
  <c r="F876" i="41"/>
  <c r="E876" i="41"/>
  <c r="F752" i="41"/>
  <c r="E752" i="41"/>
  <c r="F800" i="41"/>
  <c r="E800" i="41"/>
  <c r="F848" i="41"/>
  <c r="E848" i="41"/>
  <c r="F898" i="41"/>
  <c r="E898" i="41"/>
  <c r="E1187" i="41"/>
  <c r="F1187" i="41"/>
  <c r="F1115" i="41"/>
  <c r="E1115" i="41"/>
  <c r="E1043" i="41"/>
  <c r="F1043" i="41"/>
  <c r="F978" i="41"/>
  <c r="E978" i="41"/>
  <c r="E1229" i="41"/>
  <c r="F1229" i="41"/>
  <c r="F1212" i="41"/>
  <c r="E1212" i="41"/>
  <c r="E720" i="41"/>
  <c r="F900" i="41"/>
  <c r="E900" i="41"/>
  <c r="F746" i="41"/>
  <c r="E746" i="41"/>
  <c r="F786" i="41"/>
  <c r="E786" i="41"/>
  <c r="E826" i="41"/>
  <c r="E915" i="41"/>
  <c r="F915" i="41"/>
  <c r="F954" i="41"/>
  <c r="E954" i="41"/>
  <c r="E1203" i="41"/>
  <c r="F1203" i="41"/>
  <c r="F1064" i="41"/>
  <c r="E1064" i="41"/>
  <c r="E987" i="41"/>
  <c r="F987" i="41"/>
  <c r="E1183" i="41"/>
  <c r="F1183" i="41"/>
  <c r="F1034" i="41"/>
  <c r="E1034" i="41"/>
  <c r="E1309" i="41"/>
  <c r="F1309" i="41"/>
  <c r="F885" i="41"/>
  <c r="E885" i="41"/>
  <c r="F940" i="41"/>
  <c r="E940" i="41"/>
  <c r="F772" i="41"/>
  <c r="E772" i="41"/>
  <c r="F816" i="41"/>
  <c r="E816" i="41"/>
  <c r="E907" i="41"/>
  <c r="F907" i="41"/>
  <c r="F961" i="41"/>
  <c r="E961" i="41"/>
  <c r="E1251" i="41"/>
  <c r="F1251" i="41"/>
  <c r="E1161" i="41"/>
  <c r="F1161" i="41"/>
  <c r="E1059" i="41"/>
  <c r="F1059" i="41"/>
  <c r="F1010" i="41"/>
  <c r="E1010" i="41"/>
  <c r="E1293" i="41"/>
  <c r="F1293" i="41"/>
  <c r="F1228" i="41"/>
  <c r="E1228" i="41"/>
  <c r="F1178" i="41"/>
  <c r="E1178" i="41"/>
  <c r="F1258" i="41"/>
  <c r="E1258" i="41"/>
  <c r="F721" i="41"/>
  <c r="E721" i="41"/>
  <c r="F909" i="41"/>
  <c r="E909" i="41"/>
  <c r="F884" i="41"/>
  <c r="E884" i="41"/>
  <c r="F734" i="41"/>
  <c r="E734" i="41"/>
  <c r="F762" i="41"/>
  <c r="E762" i="41"/>
  <c r="F790" i="41"/>
  <c r="E790" i="41"/>
  <c r="F818" i="41"/>
  <c r="E818" i="41"/>
  <c r="F842" i="41"/>
  <c r="E842" i="41"/>
  <c r="E899" i="41"/>
  <c r="F899" i="41"/>
  <c r="F890" i="41"/>
  <c r="E890" i="41"/>
  <c r="F1033" i="41"/>
  <c r="E1033" i="41"/>
  <c r="E1171" i="41"/>
  <c r="F1171" i="41"/>
  <c r="F1000" i="41"/>
  <c r="E1000" i="41"/>
  <c r="F1106" i="41"/>
  <c r="E1106" i="41"/>
  <c r="E1305" i="41"/>
  <c r="F1305" i="41"/>
  <c r="E1051" i="41"/>
  <c r="F1051" i="41"/>
  <c r="E1215" i="41"/>
  <c r="F1215" i="41"/>
  <c r="F1018" i="41"/>
  <c r="E1018" i="41"/>
  <c r="F1130" i="41"/>
  <c r="E1130" i="41"/>
  <c r="F1076" i="41"/>
  <c r="E1076" i="41"/>
  <c r="F1156" i="41"/>
  <c r="E1156" i="41"/>
  <c r="F1236" i="41"/>
  <c r="E1236" i="41"/>
  <c r="F1300" i="41"/>
  <c r="E1300" i="41"/>
  <c r="F1202" i="41"/>
  <c r="E1202" i="41"/>
  <c r="F1266" i="41"/>
  <c r="E1266" i="41"/>
  <c r="F725" i="41"/>
  <c r="E725" i="41"/>
  <c r="F865" i="41"/>
  <c r="E865" i="41"/>
  <c r="F929" i="41"/>
  <c r="E929" i="41"/>
  <c r="F872" i="41"/>
  <c r="E872" i="41"/>
  <c r="F936" i="41"/>
  <c r="E936" i="41"/>
  <c r="F735" i="41"/>
  <c r="E735" i="41"/>
  <c r="F751" i="41"/>
  <c r="E751" i="41"/>
  <c r="F767" i="41"/>
  <c r="E767" i="41"/>
  <c r="F783" i="41"/>
  <c r="E783" i="41"/>
  <c r="F799" i="41"/>
  <c r="E799" i="41"/>
  <c r="F815" i="41"/>
  <c r="E815" i="41"/>
  <c r="F831" i="41"/>
  <c r="E831" i="41"/>
  <c r="F847" i="41"/>
  <c r="E847" i="41"/>
  <c r="E887" i="41"/>
  <c r="F887" i="41"/>
  <c r="E951" i="41"/>
  <c r="F951" i="41"/>
  <c r="F894" i="41"/>
  <c r="E894" i="41"/>
  <c r="F958" i="41"/>
  <c r="E958" i="41"/>
  <c r="F1070" i="41"/>
  <c r="E1070" i="41"/>
  <c r="E1157" i="41"/>
  <c r="F1157" i="41"/>
  <c r="E1275" i="41"/>
  <c r="F1275" i="41"/>
  <c r="F1004" i="41"/>
  <c r="E1004" i="41"/>
  <c r="F1067" i="41"/>
  <c r="E1067" i="41"/>
  <c r="F1154" i="41"/>
  <c r="E1154" i="41"/>
  <c r="E1281" i="41"/>
  <c r="F1281" i="41"/>
  <c r="E1007" i="41"/>
  <c r="F1007" i="41"/>
  <c r="E1071" i="41"/>
  <c r="F1071" i="41"/>
  <c r="F1158" i="41"/>
  <c r="E1158" i="41"/>
  <c r="E1287" i="41"/>
  <c r="F1287" i="41"/>
  <c r="F1006" i="41"/>
  <c r="E1006" i="41"/>
  <c r="E1073" i="41"/>
  <c r="F1073" i="41"/>
  <c r="F1155" i="41"/>
  <c r="E1155" i="41"/>
  <c r="E1285" i="41"/>
  <c r="F1285" i="41"/>
  <c r="E1112" i="41"/>
  <c r="F1112" i="41"/>
  <c r="F1176" i="41"/>
  <c r="E1176" i="41"/>
  <c r="F1240" i="41"/>
  <c r="E1240" i="41"/>
  <c r="F1304" i="41"/>
  <c r="E1304" i="41"/>
  <c r="F1206" i="41"/>
  <c r="E1206" i="41"/>
  <c r="F1270" i="41"/>
  <c r="E1270" i="41"/>
  <c r="J40" i="29"/>
  <c r="I40" i="29"/>
  <c r="H40" i="29"/>
  <c r="K40" i="29" s="1"/>
  <c r="H53" i="29"/>
  <c r="J53" i="29"/>
  <c r="I53" i="29"/>
  <c r="H153" i="29"/>
  <c r="K153" i="29" s="1"/>
  <c r="J153" i="29"/>
  <c r="I153" i="29"/>
  <c r="J18" i="39"/>
  <c r="I18" i="39"/>
  <c r="H18" i="39"/>
  <c r="J62" i="29"/>
  <c r="H62" i="29"/>
  <c r="I62" i="29"/>
  <c r="J22" i="29"/>
  <c r="H22" i="29"/>
  <c r="I22" i="29"/>
  <c r="B34" i="29"/>
  <c r="E34" i="29" s="1"/>
  <c r="G34" i="29"/>
  <c r="D34" i="29"/>
  <c r="D49" i="29"/>
  <c r="G49" i="29"/>
  <c r="B49" i="29"/>
  <c r="E49" i="29" s="1"/>
  <c r="D93" i="29"/>
  <c r="G93" i="29"/>
  <c r="B93" i="29"/>
  <c r="E93" i="29" s="1"/>
  <c r="D67" i="29"/>
  <c r="G67" i="29"/>
  <c r="B67" i="29"/>
  <c r="E67" i="29" s="1"/>
  <c r="D101" i="29"/>
  <c r="G101" i="29"/>
  <c r="B101" i="29"/>
  <c r="E101" i="29" s="1"/>
  <c r="B144" i="29"/>
  <c r="E144" i="29" s="1"/>
  <c r="D144" i="29"/>
  <c r="G144" i="29"/>
  <c r="B156" i="29"/>
  <c r="E156" i="29" s="1"/>
  <c r="G156" i="29"/>
  <c r="D156" i="29"/>
  <c r="D105" i="29"/>
  <c r="G105" i="29"/>
  <c r="B105" i="29"/>
  <c r="E105" i="29" s="1"/>
  <c r="B122" i="29"/>
  <c r="E122" i="29" s="1"/>
  <c r="G122" i="29"/>
  <c r="D122" i="29"/>
  <c r="D59" i="29"/>
  <c r="B59" i="29"/>
  <c r="E59" i="29" s="1"/>
  <c r="G59" i="29"/>
  <c r="D111" i="29"/>
  <c r="B111" i="29"/>
  <c r="E111" i="29" s="1"/>
  <c r="G111" i="29"/>
  <c r="B50" i="29"/>
  <c r="E50" i="29" s="1"/>
  <c r="G50" i="29"/>
  <c r="D50" i="29"/>
  <c r="B112" i="29"/>
  <c r="E112" i="29" s="1"/>
  <c r="D112" i="29"/>
  <c r="G112" i="29"/>
  <c r="B106" i="29"/>
  <c r="E106" i="29" s="1"/>
  <c r="G106" i="29"/>
  <c r="D106" i="29"/>
  <c r="B28" i="29"/>
  <c r="E28" i="29" s="1"/>
  <c r="G28" i="29"/>
  <c r="D28" i="29"/>
  <c r="B56" i="29"/>
  <c r="E56" i="29" s="1"/>
  <c r="D56" i="29"/>
  <c r="G56" i="29"/>
  <c r="B116" i="29"/>
  <c r="E116" i="29" s="1"/>
  <c r="G116" i="29"/>
  <c r="D116" i="29"/>
  <c r="H19" i="39"/>
  <c r="J19" i="39"/>
  <c r="I19" i="39"/>
  <c r="F820" i="41"/>
  <c r="E820" i="41"/>
  <c r="E1283" i="41"/>
  <c r="F1283" i="41"/>
  <c r="F994" i="41"/>
  <c r="E994" i="41"/>
  <c r="F912" i="41"/>
  <c r="E912" i="41"/>
  <c r="F841" i="41"/>
  <c r="E841" i="41"/>
  <c r="D139" i="29"/>
  <c r="B139" i="29"/>
  <c r="E139" i="29" s="1"/>
  <c r="G139" i="29"/>
  <c r="B58" i="29"/>
  <c r="E58" i="29" s="1"/>
  <c r="G58" i="29"/>
  <c r="D58" i="29"/>
  <c r="B94" i="29"/>
  <c r="E94" i="29" s="1"/>
  <c r="D94" i="29"/>
  <c r="G94" i="29"/>
  <c r="B104" i="29"/>
  <c r="E104" i="29" s="1"/>
  <c r="D104" i="29"/>
  <c r="G104" i="29"/>
  <c r="B48" i="29"/>
  <c r="E48" i="29" s="1"/>
  <c r="D48" i="29"/>
  <c r="G48" i="29"/>
  <c r="D149" i="29"/>
  <c r="G149" i="29"/>
  <c r="B149" i="29"/>
  <c r="E149" i="29" s="1"/>
  <c r="D69" i="29"/>
  <c r="G69" i="29"/>
  <c r="B69" i="29"/>
  <c r="E69" i="29" s="1"/>
  <c r="J34" i="39"/>
  <c r="I34" i="39"/>
  <c r="H34" i="39"/>
  <c r="B54" i="29"/>
  <c r="E54" i="29" s="1"/>
  <c r="G54" i="29"/>
  <c r="D54" i="29"/>
  <c r="B82" i="29"/>
  <c r="E82" i="29" s="1"/>
  <c r="G82" i="29"/>
  <c r="D82" i="29"/>
  <c r="D159" i="29"/>
  <c r="B159" i="29"/>
  <c r="E159" i="29" s="1"/>
  <c r="G159" i="29"/>
  <c r="B18" i="29"/>
  <c r="E18" i="29" s="1"/>
  <c r="G18" i="29"/>
  <c r="D18" i="29"/>
  <c r="B66" i="29"/>
  <c r="E66" i="29" s="1"/>
  <c r="G66" i="29"/>
  <c r="D66" i="29"/>
  <c r="B90" i="29"/>
  <c r="E90" i="29" s="1"/>
  <c r="G90" i="29"/>
  <c r="D90" i="29"/>
  <c r="B162" i="29"/>
  <c r="E162" i="29" s="1"/>
  <c r="G162" i="29"/>
  <c r="D162" i="29"/>
  <c r="J92" i="29"/>
  <c r="I92" i="29"/>
  <c r="H92" i="29"/>
  <c r="H121" i="29"/>
  <c r="J121" i="29"/>
  <c r="I121" i="29"/>
  <c r="D75" i="29"/>
  <c r="B75" i="29"/>
  <c r="E75" i="29" s="1"/>
  <c r="G75" i="29"/>
  <c r="B32" i="29"/>
  <c r="E32" i="29" s="1"/>
  <c r="D32" i="29"/>
  <c r="G32" i="29"/>
  <c r="D125" i="29"/>
  <c r="G125" i="29"/>
  <c r="B125" i="29"/>
  <c r="E125" i="29" s="1"/>
  <c r="B100" i="29"/>
  <c r="E100" i="29" s="1"/>
  <c r="G100" i="29"/>
  <c r="D100" i="29"/>
  <c r="B76" i="29"/>
  <c r="E76" i="29" s="1"/>
  <c r="G76" i="29"/>
  <c r="D76" i="29"/>
  <c r="D145" i="29"/>
  <c r="G145" i="29"/>
  <c r="B145" i="29"/>
  <c r="E145" i="29" s="1"/>
  <c r="H21" i="39"/>
  <c r="I21" i="39"/>
  <c r="J21" i="39"/>
  <c r="B134" i="29"/>
  <c r="E134" i="29" s="1"/>
  <c r="G134" i="29"/>
  <c r="D134" i="29"/>
  <c r="J28" i="39"/>
  <c r="H28" i="39"/>
  <c r="K28" i="39" s="1"/>
  <c r="I28" i="39"/>
  <c r="B102" i="29"/>
  <c r="E102" i="29" s="1"/>
  <c r="G102" i="29"/>
  <c r="D102" i="29"/>
  <c r="D165" i="29"/>
  <c r="G165" i="29"/>
  <c r="B165" i="29"/>
  <c r="E165" i="29" s="1"/>
  <c r="B108" i="29"/>
  <c r="E108" i="29" s="1"/>
  <c r="G108" i="29"/>
  <c r="D108" i="29"/>
  <c r="D21" i="29"/>
  <c r="G21" i="29"/>
  <c r="B21" i="29"/>
  <c r="E21" i="29" s="1"/>
  <c r="B128" i="29"/>
  <c r="E128" i="29" s="1"/>
  <c r="D128" i="29"/>
  <c r="G128" i="29"/>
  <c r="D89" i="29"/>
  <c r="G89" i="29"/>
  <c r="B89" i="29"/>
  <c r="E89" i="29" s="1"/>
  <c r="J20" i="39"/>
  <c r="H20" i="39"/>
  <c r="I20" i="39"/>
  <c r="H23" i="39"/>
  <c r="J23" i="39"/>
  <c r="I23" i="39"/>
  <c r="E13" i="54"/>
  <c r="L13" i="54" s="1"/>
  <c r="M13" i="54" s="1"/>
  <c r="B98" i="29"/>
  <c r="E98" i="29" s="1"/>
  <c r="G98" i="29"/>
  <c r="D98" i="29"/>
  <c r="D147" i="29"/>
  <c r="G147" i="29"/>
  <c r="B147" i="29"/>
  <c r="E147" i="29" s="1"/>
  <c r="F860" i="41"/>
  <c r="E860" i="41"/>
  <c r="F744" i="41"/>
  <c r="E744" i="41"/>
  <c r="F792" i="41"/>
  <c r="E792" i="41"/>
  <c r="F840" i="41"/>
  <c r="E840" i="41"/>
  <c r="F882" i="41"/>
  <c r="E882" i="41"/>
  <c r="E1141" i="41"/>
  <c r="F1141" i="41"/>
  <c r="F1040" i="41"/>
  <c r="E1040" i="41"/>
  <c r="E979" i="41"/>
  <c r="F979" i="41"/>
  <c r="E1231" i="41"/>
  <c r="F1231" i="41"/>
  <c r="F1098" i="41"/>
  <c r="E1098" i="41"/>
  <c r="F1132" i="41"/>
  <c r="E1132" i="41"/>
  <c r="F717" i="41"/>
  <c r="E717" i="41"/>
  <c r="F873" i="41"/>
  <c r="E873" i="41"/>
  <c r="F937" i="41"/>
  <c r="E937" i="41"/>
  <c r="F880" i="41"/>
  <c r="E880" i="41"/>
  <c r="F944" i="41"/>
  <c r="E944" i="41"/>
  <c r="F737" i="41"/>
  <c r="E737" i="41"/>
  <c r="F753" i="41"/>
  <c r="E753" i="41"/>
  <c r="F769" i="41"/>
  <c r="E769" i="41"/>
  <c r="F785" i="41"/>
  <c r="E785" i="41"/>
  <c r="F801" i="41"/>
  <c r="E801" i="41"/>
  <c r="E817" i="41"/>
  <c r="F833" i="41"/>
  <c r="E833" i="41"/>
  <c r="F849" i="41"/>
  <c r="E849" i="41"/>
  <c r="E895" i="41"/>
  <c r="F895" i="41"/>
  <c r="E959" i="41"/>
  <c r="F959" i="41"/>
  <c r="F902" i="41"/>
  <c r="E902" i="41"/>
  <c r="F977" i="41"/>
  <c r="E977" i="41"/>
  <c r="F1079" i="41"/>
  <c r="E1079" i="41"/>
  <c r="E1163" i="41"/>
  <c r="F1163" i="41"/>
  <c r="E1291" i="41"/>
  <c r="F1291" i="41"/>
  <c r="F1012" i="41"/>
  <c r="E1012" i="41"/>
  <c r="E1081" i="41"/>
  <c r="F1081" i="41"/>
  <c r="E1169" i="41"/>
  <c r="F1169" i="41"/>
  <c r="E1297" i="41"/>
  <c r="F1297" i="41"/>
  <c r="E1015" i="41"/>
  <c r="F1015" i="41"/>
  <c r="E1085" i="41"/>
  <c r="F1085" i="41"/>
  <c r="E1175" i="41"/>
  <c r="F1175" i="41"/>
  <c r="E1303" i="41"/>
  <c r="F1303" i="41"/>
  <c r="F1014" i="41"/>
  <c r="E1014" i="41"/>
  <c r="F1082" i="41"/>
  <c r="E1082" i="41"/>
  <c r="E1173" i="41"/>
  <c r="F1173" i="41"/>
  <c r="E1301" i="41"/>
  <c r="F1301" i="41"/>
  <c r="F1120" i="41"/>
  <c r="E1120" i="41"/>
  <c r="F1184" i="41"/>
  <c r="E1184" i="41"/>
  <c r="F1248" i="41"/>
  <c r="E1248" i="41"/>
  <c r="F1312" i="41"/>
  <c r="E1312" i="41"/>
  <c r="F1214" i="41"/>
  <c r="E1214" i="41"/>
  <c r="F1278" i="41"/>
  <c r="E1278" i="41"/>
  <c r="F728" i="41"/>
  <c r="E728" i="41"/>
  <c r="F924" i="41"/>
  <c r="E924" i="41"/>
  <c r="F764" i="41"/>
  <c r="E764" i="41"/>
  <c r="F812" i="41"/>
  <c r="E812" i="41"/>
  <c r="E875" i="41"/>
  <c r="F875" i="41"/>
  <c r="F946" i="41"/>
  <c r="E946" i="41"/>
  <c r="E1315" i="41"/>
  <c r="F1315" i="41"/>
  <c r="E1193" i="41"/>
  <c r="F1193" i="41"/>
  <c r="E1101" i="41"/>
  <c r="F1101" i="41"/>
  <c r="F1026" i="41"/>
  <c r="E1026" i="41"/>
  <c r="F1068" i="41"/>
  <c r="E1068" i="41"/>
  <c r="F1260" i="41"/>
  <c r="E1260" i="41"/>
  <c r="F893" i="41"/>
  <c r="E893" i="41"/>
  <c r="F932" i="41"/>
  <c r="E932" i="41"/>
  <c r="F758" i="41"/>
  <c r="E758" i="41"/>
  <c r="F798" i="41"/>
  <c r="E798" i="41"/>
  <c r="F838" i="41"/>
  <c r="E838" i="41"/>
  <c r="E947" i="41"/>
  <c r="F947" i="41"/>
  <c r="F1049" i="41"/>
  <c r="E1049" i="41"/>
  <c r="E1299" i="41"/>
  <c r="F1299" i="41"/>
  <c r="E1129" i="41"/>
  <c r="F1129" i="41"/>
  <c r="E1019" i="41"/>
  <c r="F1019" i="41"/>
  <c r="E1247" i="41"/>
  <c r="F1247" i="41"/>
  <c r="E1089" i="41"/>
  <c r="F1089" i="41"/>
  <c r="F1092" i="41"/>
  <c r="E1092" i="41"/>
  <c r="F933" i="41"/>
  <c r="E933" i="41"/>
  <c r="F732" i="41"/>
  <c r="E732" i="41"/>
  <c r="F784" i="41"/>
  <c r="E784" i="41"/>
  <c r="F832" i="41"/>
  <c r="E832" i="41"/>
  <c r="E955" i="41"/>
  <c r="F955" i="41"/>
  <c r="F1057" i="41"/>
  <c r="E1057" i="41"/>
  <c r="F976" i="41"/>
  <c r="E976" i="41"/>
  <c r="E1257" i="41"/>
  <c r="F1257" i="41"/>
  <c r="E1119" i="41"/>
  <c r="F1119" i="41"/>
  <c r="F1058" i="41"/>
  <c r="E1058" i="41"/>
  <c r="F1100" i="41"/>
  <c r="E1100" i="41"/>
  <c r="F1276" i="41"/>
  <c r="E1276" i="41"/>
  <c r="F1210" i="41"/>
  <c r="E1210" i="41"/>
  <c r="F1274" i="41"/>
  <c r="E1274" i="41"/>
  <c r="F719" i="41"/>
  <c r="E719" i="41"/>
  <c r="F925" i="41"/>
  <c r="E925" i="41"/>
  <c r="F916" i="41"/>
  <c r="E916" i="41"/>
  <c r="F742" i="41"/>
  <c r="E742" i="41"/>
  <c r="F770" i="41"/>
  <c r="E770" i="41"/>
  <c r="F794" i="41"/>
  <c r="E794" i="41"/>
  <c r="E822" i="41"/>
  <c r="F846" i="41"/>
  <c r="E846" i="41"/>
  <c r="E931" i="41"/>
  <c r="F931" i="41"/>
  <c r="F922" i="41"/>
  <c r="E922" i="41"/>
  <c r="F1065" i="41"/>
  <c r="E1065" i="41"/>
  <c r="E1235" i="41"/>
  <c r="F1235" i="41"/>
  <c r="F1016" i="41"/>
  <c r="E1016" i="41"/>
  <c r="F1147" i="41"/>
  <c r="E1147" i="41"/>
  <c r="E971" i="41"/>
  <c r="F971" i="41"/>
  <c r="E1087" i="41"/>
  <c r="F1087" i="41"/>
  <c r="E1279" i="41"/>
  <c r="F1279" i="41"/>
  <c r="F1050" i="41"/>
  <c r="E1050" i="41"/>
  <c r="E1181" i="41"/>
  <c r="F1181" i="41"/>
  <c r="F1108" i="41"/>
  <c r="E1108" i="41"/>
  <c r="F1188" i="41"/>
  <c r="E1188" i="41"/>
  <c r="F1252" i="41"/>
  <c r="E1252" i="41"/>
  <c r="F1316" i="41"/>
  <c r="E1316" i="41"/>
  <c r="F1218" i="41"/>
  <c r="E1218" i="41"/>
  <c r="F1282" i="41"/>
  <c r="E1282" i="41"/>
  <c r="F722" i="41"/>
  <c r="E722" i="41"/>
  <c r="F881" i="41"/>
  <c r="E881" i="41"/>
  <c r="F945" i="41"/>
  <c r="E945" i="41"/>
  <c r="F888" i="41"/>
  <c r="E888" i="41"/>
  <c r="F952" i="41"/>
  <c r="E952" i="41"/>
  <c r="F739" i="41"/>
  <c r="E739" i="41"/>
  <c r="F755" i="41"/>
  <c r="E755" i="41"/>
  <c r="F771" i="41"/>
  <c r="E771" i="41"/>
  <c r="F787" i="41"/>
  <c r="E787" i="41"/>
  <c r="F803" i="41"/>
  <c r="E803" i="41"/>
  <c r="F819" i="41"/>
  <c r="E819" i="41"/>
  <c r="F835" i="41"/>
  <c r="E835" i="41"/>
  <c r="F851" i="41"/>
  <c r="E851" i="41"/>
  <c r="E903" i="41"/>
  <c r="F903" i="41"/>
  <c r="F981" i="41"/>
  <c r="E981" i="41"/>
  <c r="F910" i="41"/>
  <c r="E910" i="41"/>
  <c r="F1009" i="41"/>
  <c r="E1009" i="41"/>
  <c r="E1093" i="41"/>
  <c r="F1093" i="41"/>
  <c r="E1179" i="41"/>
  <c r="F1179" i="41"/>
  <c r="E1307" i="41"/>
  <c r="F1307" i="41"/>
  <c r="F1020" i="41"/>
  <c r="E1020" i="41"/>
  <c r="F1090" i="41"/>
  <c r="E1090" i="41"/>
  <c r="E1185" i="41"/>
  <c r="F1185" i="41"/>
  <c r="E1313" i="41"/>
  <c r="F1313" i="41"/>
  <c r="E1023" i="41"/>
  <c r="F1023" i="41"/>
  <c r="F1094" i="41"/>
  <c r="E1094" i="41"/>
  <c r="E1191" i="41"/>
  <c r="F1191" i="41"/>
  <c r="E1319" i="41"/>
  <c r="F1319" i="41"/>
  <c r="F1022" i="41"/>
  <c r="E1022" i="41"/>
  <c r="F1091" i="41"/>
  <c r="E1091" i="41"/>
  <c r="E1189" i="41"/>
  <c r="F1189" i="41"/>
  <c r="E1317" i="41"/>
  <c r="F1317" i="41"/>
  <c r="E1128" i="41"/>
  <c r="F1128" i="41"/>
  <c r="F1192" i="41"/>
  <c r="E1192" i="41"/>
  <c r="F1256" i="41"/>
  <c r="E1256" i="41"/>
  <c r="F1320" i="41"/>
  <c r="E1320" i="41"/>
  <c r="F1222" i="41"/>
  <c r="E1222" i="41"/>
  <c r="F1286" i="41"/>
  <c r="E1286" i="41"/>
  <c r="J160" i="29"/>
  <c r="I160" i="29"/>
  <c r="H160" i="29"/>
  <c r="H41" i="29"/>
  <c r="K41" i="29" s="1"/>
  <c r="J41" i="29"/>
  <c r="I41" i="29"/>
  <c r="H23" i="29"/>
  <c r="I23" i="29"/>
  <c r="J23" i="29"/>
  <c r="H35" i="39"/>
  <c r="J35" i="39"/>
  <c r="I35" i="39"/>
  <c r="B42" i="29"/>
  <c r="E42" i="29" s="1"/>
  <c r="G42" i="29"/>
  <c r="D42" i="29"/>
  <c r="B78" i="29"/>
  <c r="E78" i="29" s="1"/>
  <c r="D78" i="29"/>
  <c r="G78" i="29"/>
  <c r="D109" i="29"/>
  <c r="G109" i="29"/>
  <c r="B109" i="29"/>
  <c r="E109" i="29" s="1"/>
  <c r="B84" i="29"/>
  <c r="E84" i="29" s="1"/>
  <c r="G84" i="29"/>
  <c r="D84" i="29"/>
  <c r="D137" i="29"/>
  <c r="G137" i="29"/>
  <c r="B137" i="29"/>
  <c r="E137" i="29" s="1"/>
  <c r="J26" i="39"/>
  <c r="I26" i="39"/>
  <c r="H26" i="39"/>
  <c r="B154" i="29"/>
  <c r="E154" i="29" s="1"/>
  <c r="G154" i="29"/>
  <c r="D154" i="29"/>
  <c r="F726" i="41"/>
  <c r="E726" i="41"/>
  <c r="F908" i="41"/>
  <c r="E908" i="41"/>
  <c r="F756" i="41"/>
  <c r="E756" i="41"/>
  <c r="F804" i="41"/>
  <c r="E804" i="41"/>
  <c r="E852" i="41"/>
  <c r="F930" i="41"/>
  <c r="E930" i="41"/>
  <c r="E1219" i="41"/>
  <c r="F1219" i="41"/>
  <c r="E1097" i="41"/>
  <c r="F1097" i="41"/>
  <c r="E1027" i="41"/>
  <c r="F1027" i="41"/>
  <c r="E1295" i="41"/>
  <c r="F1295" i="41"/>
  <c r="E1165" i="41"/>
  <c r="F1165" i="41"/>
  <c r="F1180" i="41"/>
  <c r="E1180" i="41"/>
  <c r="F715" i="41"/>
  <c r="E715" i="41"/>
  <c r="F889" i="41"/>
  <c r="E889" i="41"/>
  <c r="F953" i="41"/>
  <c r="E953" i="41"/>
  <c r="F896" i="41"/>
  <c r="E896" i="41"/>
  <c r="E960" i="41"/>
  <c r="F960" i="41"/>
  <c r="F741" i="41"/>
  <c r="E741" i="41"/>
  <c r="F805" i="41" s="1"/>
  <c r="F757" i="41"/>
  <c r="E757" i="41"/>
  <c r="F773" i="41"/>
  <c r="E773" i="41"/>
  <c r="E789" i="41"/>
  <c r="E805" i="41"/>
  <c r="F821" i="41"/>
  <c r="E821" i="41"/>
  <c r="F837" i="41"/>
  <c r="E837" i="41"/>
  <c r="F853" i="41"/>
  <c r="E853" i="41"/>
  <c r="E911" i="41"/>
  <c r="F911" i="41"/>
  <c r="F1013" i="41"/>
  <c r="E1013" i="41"/>
  <c r="F918" i="41"/>
  <c r="E918" i="41"/>
  <c r="F1029" i="41"/>
  <c r="E1029" i="41"/>
  <c r="F1102" i="41"/>
  <c r="E1102" i="41"/>
  <c r="E1195" i="41"/>
  <c r="F1195" i="41"/>
  <c r="F964" i="41"/>
  <c r="E964" i="41"/>
  <c r="F1028" i="41"/>
  <c r="E1028" i="41"/>
  <c r="F1099" i="41"/>
  <c r="E1099" i="41"/>
  <c r="E1201" i="41"/>
  <c r="F1201" i="41"/>
  <c r="E967" i="41"/>
  <c r="F967" i="41"/>
  <c r="E1031" i="41"/>
  <c r="F1031" i="41"/>
  <c r="E1103" i="41"/>
  <c r="F1103" i="41"/>
  <c r="E1207" i="41"/>
  <c r="F1207" i="41"/>
  <c r="F966" i="41"/>
  <c r="E966" i="41"/>
  <c r="F1030" i="41"/>
  <c r="E1030" i="41"/>
  <c r="E1105" i="41"/>
  <c r="F1105" i="41"/>
  <c r="E1205" i="41"/>
  <c r="F1205" i="41"/>
  <c r="F1072" i="41"/>
  <c r="E1072" i="41"/>
  <c r="F1136" i="41"/>
  <c r="E1136" i="41"/>
  <c r="F1200" i="41"/>
  <c r="E1200" i="41"/>
  <c r="F1264" i="41"/>
  <c r="E1264" i="41"/>
  <c r="F1166" i="41"/>
  <c r="E1166" i="41"/>
  <c r="F1230" i="41"/>
  <c r="E1230" i="41"/>
  <c r="F1294" i="41"/>
  <c r="E1294" i="41"/>
  <c r="F901" i="41"/>
  <c r="E901" i="41"/>
  <c r="F1001" i="41"/>
  <c r="E1001" i="41"/>
  <c r="F776" i="41"/>
  <c r="E776" i="41"/>
  <c r="F824" i="41"/>
  <c r="E824" i="41"/>
  <c r="E923" i="41"/>
  <c r="F923" i="41"/>
  <c r="F1041" i="41"/>
  <c r="E1041" i="41"/>
  <c r="F1008" i="41"/>
  <c r="E1008" i="41"/>
  <c r="E1289" i="41"/>
  <c r="F1289" i="41"/>
  <c r="E1167" i="41"/>
  <c r="F1167" i="41"/>
  <c r="F1075" i="41"/>
  <c r="E1075" i="41"/>
  <c r="F1116" i="41"/>
  <c r="E1116" i="41"/>
  <c r="F1162" i="41"/>
  <c r="E1162" i="41"/>
  <c r="F941" i="41"/>
  <c r="E941" i="41"/>
  <c r="F969" i="41"/>
  <c r="E969" i="41"/>
  <c r="F766" i="41"/>
  <c r="E766" i="41"/>
  <c r="F806" i="41"/>
  <c r="E806" i="41"/>
  <c r="F850" i="41"/>
  <c r="E850" i="41"/>
  <c r="F874" i="41"/>
  <c r="E874" i="41"/>
  <c r="F1086" i="41"/>
  <c r="E1086" i="41"/>
  <c r="F984" i="41"/>
  <c r="E984" i="41"/>
  <c r="E1177" i="41"/>
  <c r="F1177" i="41"/>
  <c r="E1069" i="41"/>
  <c r="F1069" i="41"/>
  <c r="E1311" i="41"/>
  <c r="F1311" i="41"/>
  <c r="E1153" i="41"/>
  <c r="F1153" i="41"/>
  <c r="F1172" i="41"/>
  <c r="E1172" i="41"/>
  <c r="F989" i="41"/>
  <c r="E989" i="41"/>
  <c r="F748" i="41"/>
  <c r="E748" i="41"/>
  <c r="F796" i="41"/>
  <c r="E796" i="41"/>
  <c r="F844" i="41"/>
  <c r="E844" i="41"/>
  <c r="F866" i="41"/>
  <c r="E866" i="41"/>
  <c r="F1118" i="41"/>
  <c r="E1118" i="41"/>
  <c r="F1024" i="41"/>
  <c r="E1024" i="41"/>
  <c r="E963" i="41"/>
  <c r="F963" i="41"/>
  <c r="E1199" i="41"/>
  <c r="F1199" i="41"/>
  <c r="E1121" i="41"/>
  <c r="F1121" i="41"/>
  <c r="F1148" i="41"/>
  <c r="E1148" i="41"/>
  <c r="F1292" i="41"/>
  <c r="E1292" i="41"/>
  <c r="F1226" i="41"/>
  <c r="E1226" i="41"/>
  <c r="F1290" i="41"/>
  <c r="E1290" i="41"/>
  <c r="F861" i="41"/>
  <c r="E861" i="41"/>
  <c r="F957" i="41"/>
  <c r="E957" i="41"/>
  <c r="F948" i="41"/>
  <c r="E948" i="41"/>
  <c r="F750" i="41"/>
  <c r="E750" i="41"/>
  <c r="F774" i="41"/>
  <c r="E774" i="41"/>
  <c r="F802" i="41"/>
  <c r="E802" i="41"/>
  <c r="F830" i="41"/>
  <c r="E830" i="41"/>
  <c r="F854" i="41"/>
  <c r="E854" i="41"/>
  <c r="F965" i="41"/>
  <c r="E965" i="41"/>
  <c r="F938" i="41"/>
  <c r="E938" i="41"/>
  <c r="E1109" i="41"/>
  <c r="F1109" i="41"/>
  <c r="E1267" i="41"/>
  <c r="F1267" i="41"/>
  <c r="F1048" i="41"/>
  <c r="E1048" i="41"/>
  <c r="E1209" i="41"/>
  <c r="F1209" i="41"/>
  <c r="E1003" i="41"/>
  <c r="F1003" i="41"/>
  <c r="E1133" i="41"/>
  <c r="F1133" i="41"/>
  <c r="F970" i="41"/>
  <c r="E970" i="41"/>
  <c r="F1066" i="41"/>
  <c r="E1066" i="41"/>
  <c r="E1245" i="41"/>
  <c r="F1245" i="41"/>
  <c r="F1124" i="41"/>
  <c r="E1124" i="41"/>
  <c r="F1204" i="41"/>
  <c r="E1204" i="41"/>
  <c r="F1268" i="41"/>
  <c r="E1268" i="41"/>
  <c r="F1170" i="41"/>
  <c r="E1170" i="41"/>
  <c r="F1234" i="41"/>
  <c r="E1234" i="41"/>
  <c r="F1298" i="41"/>
  <c r="E1298" i="41"/>
  <c r="F723" i="41"/>
  <c r="E723" i="41"/>
  <c r="F897" i="41"/>
  <c r="E897" i="41"/>
  <c r="F973" i="41"/>
  <c r="E973" i="41"/>
  <c r="F904" i="41"/>
  <c r="E904" i="41"/>
  <c r="F985" i="41"/>
  <c r="E985" i="41"/>
  <c r="F743" i="41"/>
  <c r="E743" i="41"/>
  <c r="F759" i="41"/>
  <c r="E759" i="41"/>
  <c r="F775" i="41"/>
  <c r="E775" i="41"/>
  <c r="F791" i="41"/>
  <c r="E791" i="41"/>
  <c r="F807" i="41"/>
  <c r="E807" i="41"/>
  <c r="F823" i="41"/>
  <c r="E823" i="41"/>
  <c r="F839" i="41"/>
  <c r="E839" i="41"/>
  <c r="E855" i="41"/>
  <c r="F855" i="41"/>
  <c r="E919" i="41"/>
  <c r="F919" i="41"/>
  <c r="F862" i="41"/>
  <c r="E862" i="41"/>
  <c r="F926" i="41"/>
  <c r="E926" i="41"/>
  <c r="F1037" i="41"/>
  <c r="E1037" i="41"/>
  <c r="F1111" i="41"/>
  <c r="E1111" i="41"/>
  <c r="E1211" i="41"/>
  <c r="F1211" i="41"/>
  <c r="F972" i="41"/>
  <c r="E972" i="41"/>
  <c r="F1036" i="41"/>
  <c r="E1036" i="41"/>
  <c r="E1113" i="41"/>
  <c r="F1113" i="41"/>
  <c r="E1217" i="41"/>
  <c r="F1217" i="41"/>
  <c r="E975" i="41"/>
  <c r="F975" i="41"/>
  <c r="E1039" i="41"/>
  <c r="F1039" i="41"/>
  <c r="E1117" i="41"/>
  <c r="F1117" i="41"/>
  <c r="E1223" i="41"/>
  <c r="F1223" i="41"/>
  <c r="F974" i="41"/>
  <c r="E974" i="41"/>
  <c r="F1038" i="41"/>
  <c r="E1038" i="41"/>
  <c r="F1114" i="41"/>
  <c r="E1114" i="41"/>
  <c r="E1221" i="41"/>
  <c r="F1221" i="41"/>
  <c r="E1080" i="41"/>
  <c r="F1080" i="41"/>
  <c r="E1144" i="41"/>
  <c r="F1144" i="41"/>
  <c r="F1208" i="41"/>
  <c r="E1208" i="41"/>
  <c r="F1272" i="41"/>
  <c r="E1272" i="41"/>
  <c r="F1174" i="41"/>
  <c r="E1174" i="41"/>
  <c r="F1238" i="41"/>
  <c r="E1238" i="41"/>
  <c r="F1302" i="41"/>
  <c r="E1302" i="41"/>
  <c r="H97" i="29"/>
  <c r="J97" i="29"/>
  <c r="I97" i="29"/>
  <c r="J22" i="39"/>
  <c r="I22" i="39"/>
  <c r="H22" i="39"/>
  <c r="J152" i="29"/>
  <c r="I152" i="29"/>
  <c r="H152" i="29"/>
  <c r="H17" i="29"/>
  <c r="J17" i="29"/>
  <c r="I17" i="29"/>
  <c r="F822" i="41" l="1"/>
  <c r="F852" i="41"/>
  <c r="K32" i="39"/>
  <c r="K26" i="29"/>
  <c r="K19" i="39"/>
  <c r="K30" i="39"/>
  <c r="K72" i="29"/>
  <c r="K65" i="29"/>
  <c r="K22" i="29"/>
  <c r="K24" i="39"/>
  <c r="J84" i="29"/>
  <c r="I84" i="29"/>
  <c r="H84" i="29"/>
  <c r="K84" i="29" s="1"/>
  <c r="H147" i="29"/>
  <c r="K147" i="29" s="1"/>
  <c r="I147" i="29"/>
  <c r="J147" i="29"/>
  <c r="J100" i="29"/>
  <c r="I100" i="29"/>
  <c r="H100" i="29"/>
  <c r="J54" i="29"/>
  <c r="H54" i="29"/>
  <c r="I54" i="29"/>
  <c r="J104" i="29"/>
  <c r="I104" i="29"/>
  <c r="H104" i="29"/>
  <c r="K104" i="29" s="1"/>
  <c r="J96" i="29"/>
  <c r="I96" i="29"/>
  <c r="H96" i="29"/>
  <c r="J132" i="29"/>
  <c r="I132" i="29"/>
  <c r="H132" i="29"/>
  <c r="J118" i="29"/>
  <c r="H118" i="29"/>
  <c r="I118" i="29"/>
  <c r="K152" i="29"/>
  <c r="K26" i="39"/>
  <c r="K121" i="29"/>
  <c r="J162" i="29"/>
  <c r="H162" i="29"/>
  <c r="K162" i="29" s="1"/>
  <c r="I162" i="29"/>
  <c r="H139" i="29"/>
  <c r="I139" i="29"/>
  <c r="J139" i="29"/>
  <c r="J106" i="29"/>
  <c r="H106" i="29"/>
  <c r="I106" i="29"/>
  <c r="J112" i="29"/>
  <c r="I112" i="29"/>
  <c r="H112" i="29"/>
  <c r="H105" i="29"/>
  <c r="K105" i="29" s="1"/>
  <c r="J105" i="29"/>
  <c r="I105" i="29"/>
  <c r="H93" i="29"/>
  <c r="J93" i="29"/>
  <c r="I93" i="29"/>
  <c r="J34" i="29"/>
  <c r="H34" i="29"/>
  <c r="K34" i="29" s="1"/>
  <c r="I34" i="29"/>
  <c r="F826" i="41"/>
  <c r="F720" i="41"/>
  <c r="F828" i="41"/>
  <c r="K29" i="39"/>
  <c r="J140" i="29"/>
  <c r="I140" i="29"/>
  <c r="H140" i="29"/>
  <c r="K140" i="29" s="1"/>
  <c r="H57" i="29"/>
  <c r="J57" i="29"/>
  <c r="I57" i="29"/>
  <c r="J52" i="29"/>
  <c r="I52" i="29"/>
  <c r="H52" i="29"/>
  <c r="H99" i="29"/>
  <c r="I99" i="29"/>
  <c r="J99" i="29"/>
  <c r="J70" i="29"/>
  <c r="H70" i="29"/>
  <c r="I70" i="29"/>
  <c r="H31" i="29"/>
  <c r="I31" i="29"/>
  <c r="J31" i="29"/>
  <c r="K31" i="39"/>
  <c r="H37" i="29"/>
  <c r="J37" i="29"/>
  <c r="I37" i="29"/>
  <c r="H143" i="29"/>
  <c r="I143" i="29"/>
  <c r="J143" i="29"/>
  <c r="H91" i="29"/>
  <c r="I91" i="29"/>
  <c r="J91" i="29"/>
  <c r="J38" i="29"/>
  <c r="H38" i="29"/>
  <c r="I38" i="29"/>
  <c r="J126" i="29"/>
  <c r="H126" i="29"/>
  <c r="I126" i="29"/>
  <c r="K16" i="39"/>
  <c r="H38" i="39"/>
  <c r="H81" i="29"/>
  <c r="J81" i="29"/>
  <c r="I81" i="29"/>
  <c r="J30" i="29"/>
  <c r="H30" i="29"/>
  <c r="I30" i="29"/>
  <c r="J88" i="29"/>
  <c r="I88" i="29"/>
  <c r="H88" i="29"/>
  <c r="J136" i="29"/>
  <c r="I136" i="29"/>
  <c r="H136" i="29"/>
  <c r="K136" i="29" s="1"/>
  <c r="H117" i="29"/>
  <c r="J117" i="29"/>
  <c r="I117" i="29"/>
  <c r="K29" i="29"/>
  <c r="H123" i="29"/>
  <c r="I123" i="29"/>
  <c r="J123" i="29"/>
  <c r="H161" i="29"/>
  <c r="J161" i="29"/>
  <c r="I161" i="29"/>
  <c r="H145" i="29"/>
  <c r="J145" i="29"/>
  <c r="I145" i="29"/>
  <c r="J66" i="29"/>
  <c r="H66" i="29"/>
  <c r="I66" i="29"/>
  <c r="H159" i="29"/>
  <c r="I159" i="29"/>
  <c r="J159" i="29"/>
  <c r="H127" i="29"/>
  <c r="K127" i="29" s="1"/>
  <c r="I127" i="29"/>
  <c r="J127" i="29"/>
  <c r="K97" i="29"/>
  <c r="F789" i="41"/>
  <c r="C12" i="41"/>
  <c r="F14" i="41"/>
  <c r="C13" i="41"/>
  <c r="F12" i="41"/>
  <c r="C14" i="41"/>
  <c r="F13" i="41"/>
  <c r="K35" i="39"/>
  <c r="J102" i="29"/>
  <c r="H102" i="29"/>
  <c r="I102" i="29"/>
  <c r="J154" i="29"/>
  <c r="H154" i="29"/>
  <c r="I154" i="29"/>
  <c r="H137" i="29"/>
  <c r="J137" i="29"/>
  <c r="I137" i="29"/>
  <c r="J78" i="29"/>
  <c r="H78" i="29"/>
  <c r="I78" i="29"/>
  <c r="F817" i="41"/>
  <c r="K23" i="39"/>
  <c r="J128" i="29"/>
  <c r="I128" i="29"/>
  <c r="H128" i="29"/>
  <c r="H21" i="29"/>
  <c r="J21" i="29"/>
  <c r="I21" i="29"/>
  <c r="J32" i="29"/>
  <c r="I32" i="29"/>
  <c r="H32" i="29"/>
  <c r="H75" i="29"/>
  <c r="I75" i="29"/>
  <c r="J75" i="29"/>
  <c r="K92" i="29"/>
  <c r="J18" i="29"/>
  <c r="H18" i="29"/>
  <c r="I18" i="29"/>
  <c r="K34" i="39"/>
  <c r="H149" i="29"/>
  <c r="J149" i="29"/>
  <c r="I149" i="29"/>
  <c r="J94" i="29"/>
  <c r="H94" i="29"/>
  <c r="I94" i="29"/>
  <c r="J28" i="29"/>
  <c r="I28" i="29"/>
  <c r="H28" i="29"/>
  <c r="J156" i="29"/>
  <c r="I156" i="29"/>
  <c r="H156" i="29"/>
  <c r="K156" i="29" s="1"/>
  <c r="J144" i="29"/>
  <c r="I144" i="29"/>
  <c r="H144" i="29"/>
  <c r="H101" i="29"/>
  <c r="J101" i="29"/>
  <c r="I101" i="29"/>
  <c r="H67" i="29"/>
  <c r="I67" i="29"/>
  <c r="J67" i="29"/>
  <c r="K18" i="39"/>
  <c r="K53" i="29"/>
  <c r="H27" i="29"/>
  <c r="I27" i="29"/>
  <c r="J27" i="29"/>
  <c r="L14" i="54"/>
  <c r="M14" i="54" s="1"/>
  <c r="J60" i="29"/>
  <c r="I60" i="29"/>
  <c r="H60" i="29"/>
  <c r="K85" i="29"/>
  <c r="H77" i="29"/>
  <c r="J77" i="29"/>
  <c r="I77" i="29"/>
  <c r="H135" i="29"/>
  <c r="I135" i="29"/>
  <c r="J135" i="29"/>
  <c r="K17" i="39"/>
  <c r="K124" i="29"/>
  <c r="H87" i="29"/>
  <c r="I87" i="29"/>
  <c r="J87" i="29"/>
  <c r="J80" i="29"/>
  <c r="I80" i="29"/>
  <c r="H80" i="29"/>
  <c r="H129" i="29"/>
  <c r="J129" i="29"/>
  <c r="I129" i="29"/>
  <c r="J130" i="29"/>
  <c r="H130" i="29"/>
  <c r="I130" i="29"/>
  <c r="H155" i="29"/>
  <c r="I155" i="29"/>
  <c r="J155" i="29"/>
  <c r="J38" i="39"/>
  <c r="J36" i="29"/>
  <c r="I36" i="29"/>
  <c r="H36" i="29"/>
  <c r="J64" i="29"/>
  <c r="I64" i="29"/>
  <c r="H64" i="29"/>
  <c r="F7" i="54"/>
  <c r="D11" i="59"/>
  <c r="J142" i="29"/>
  <c r="H142" i="29"/>
  <c r="I142" i="29"/>
  <c r="H45" i="29"/>
  <c r="J45" i="29"/>
  <c r="I45" i="29"/>
  <c r="H51" i="29"/>
  <c r="I51" i="29"/>
  <c r="J51" i="29"/>
  <c r="J146" i="29"/>
  <c r="H146" i="29"/>
  <c r="I146" i="29"/>
  <c r="K25" i="39"/>
  <c r="F843" i="41"/>
  <c r="F836" i="41"/>
  <c r="F181" i="41" s="1"/>
  <c r="H73" i="29"/>
  <c r="J73" i="29"/>
  <c r="I73" i="29"/>
  <c r="J114" i="29"/>
  <c r="H114" i="29"/>
  <c r="I114" i="29"/>
  <c r="O15" i="54"/>
  <c r="A16" i="54"/>
  <c r="H19" i="29"/>
  <c r="I19" i="29"/>
  <c r="J19" i="29"/>
  <c r="J74" i="29"/>
  <c r="H74" i="29"/>
  <c r="I74" i="29"/>
  <c r="H25" i="29"/>
  <c r="J25" i="29"/>
  <c r="I25" i="29"/>
  <c r="H119" i="29"/>
  <c r="I119" i="29"/>
  <c r="J119" i="29"/>
  <c r="J68" i="29"/>
  <c r="I68" i="29"/>
  <c r="H68" i="29"/>
  <c r="K68" i="29" s="1"/>
  <c r="J108" i="29"/>
  <c r="I108" i="29"/>
  <c r="H108" i="29"/>
  <c r="J134" i="29"/>
  <c r="H134" i="29"/>
  <c r="K134" i="29" s="1"/>
  <c r="I134" i="29"/>
  <c r="H69" i="29"/>
  <c r="J69" i="29"/>
  <c r="I69" i="29"/>
  <c r="J50" i="29"/>
  <c r="H50" i="29"/>
  <c r="I50" i="29"/>
  <c r="H59" i="29"/>
  <c r="K59" i="29" s="1"/>
  <c r="I59" i="29"/>
  <c r="J59" i="29"/>
  <c r="H115" i="29"/>
  <c r="I115" i="29"/>
  <c r="J115" i="29"/>
  <c r="H113" i="29"/>
  <c r="J113" i="29"/>
  <c r="I113" i="29"/>
  <c r="H35" i="29"/>
  <c r="I35" i="29"/>
  <c r="J35" i="29"/>
  <c r="J24" i="29"/>
  <c r="I24" i="29"/>
  <c r="H24" i="29"/>
  <c r="H141" i="29"/>
  <c r="J141" i="29"/>
  <c r="I141" i="29"/>
  <c r="H133" i="29"/>
  <c r="J133" i="29"/>
  <c r="I133" i="29"/>
  <c r="J86" i="29"/>
  <c r="H86" i="29"/>
  <c r="I86" i="29"/>
  <c r="J138" i="29"/>
  <c r="H138" i="29"/>
  <c r="I138" i="29"/>
  <c r="H43" i="29"/>
  <c r="I43" i="29"/>
  <c r="J43" i="29"/>
  <c r="H55" i="29"/>
  <c r="I55" i="29"/>
  <c r="J55" i="29"/>
  <c r="J44" i="29"/>
  <c r="I44" i="29"/>
  <c r="H44" i="29"/>
  <c r="H103" i="29"/>
  <c r="K103" i="29" s="1"/>
  <c r="I103" i="29"/>
  <c r="J103" i="29"/>
  <c r="K17" i="29"/>
  <c r="K22" i="39"/>
  <c r="H109" i="29"/>
  <c r="J109" i="29"/>
  <c r="I109" i="29"/>
  <c r="J42" i="29"/>
  <c r="H42" i="29"/>
  <c r="I42" i="29"/>
  <c r="K23" i="29"/>
  <c r="K160" i="29"/>
  <c r="J98" i="29"/>
  <c r="H98" i="29"/>
  <c r="I98" i="29"/>
  <c r="K20" i="39"/>
  <c r="H89" i="29"/>
  <c r="J89" i="29"/>
  <c r="I89" i="29"/>
  <c r="H165" i="29"/>
  <c r="K165" i="29" s="1"/>
  <c r="J165" i="29"/>
  <c r="I165" i="29"/>
  <c r="K21" i="39"/>
  <c r="J76" i="29"/>
  <c r="I76" i="29"/>
  <c r="H76" i="29"/>
  <c r="H125" i="29"/>
  <c r="J125" i="29"/>
  <c r="I125" i="29"/>
  <c r="J90" i="29"/>
  <c r="H90" i="29"/>
  <c r="I90" i="29"/>
  <c r="J82" i="29"/>
  <c r="H82" i="29"/>
  <c r="I82" i="29"/>
  <c r="J48" i="29"/>
  <c r="I48" i="29"/>
  <c r="H48" i="29"/>
  <c r="J58" i="29"/>
  <c r="H58" i="29"/>
  <c r="K58" i="29" s="1"/>
  <c r="I58" i="29"/>
  <c r="J116" i="29"/>
  <c r="I116" i="29"/>
  <c r="H116" i="29"/>
  <c r="K116" i="29" s="1"/>
  <c r="J56" i="29"/>
  <c r="I56" i="29"/>
  <c r="H56" i="29"/>
  <c r="H111" i="29"/>
  <c r="K111" i="29" s="1"/>
  <c r="I111" i="29"/>
  <c r="J111" i="29"/>
  <c r="J122" i="29"/>
  <c r="H122" i="29"/>
  <c r="K122" i="29" s="1"/>
  <c r="I122" i="29"/>
  <c r="H49" i="29"/>
  <c r="J49" i="29"/>
  <c r="I49" i="29"/>
  <c r="K62" i="29"/>
  <c r="J158" i="29"/>
  <c r="H158" i="29"/>
  <c r="I158" i="29"/>
  <c r="H83" i="29"/>
  <c r="I83" i="29"/>
  <c r="J83" i="29"/>
  <c r="E15" i="54"/>
  <c r="C16" i="54"/>
  <c r="I15" i="54"/>
  <c r="D15" i="54"/>
  <c r="H15" i="54"/>
  <c r="H151" i="29"/>
  <c r="I151" i="29"/>
  <c r="J151" i="29"/>
  <c r="J164" i="29"/>
  <c r="I164" i="29"/>
  <c r="H164" i="29"/>
  <c r="K33" i="39"/>
  <c r="H157" i="29"/>
  <c r="K157" i="29" s="1"/>
  <c r="J157" i="29"/>
  <c r="I157" i="29"/>
  <c r="H71" i="29"/>
  <c r="I71" i="29"/>
  <c r="J71" i="29"/>
  <c r="K148" i="29"/>
  <c r="H39" i="29"/>
  <c r="I39" i="29"/>
  <c r="J39" i="29"/>
  <c r="H163" i="29"/>
  <c r="I163" i="29"/>
  <c r="J163" i="29"/>
  <c r="H63" i="29"/>
  <c r="I63" i="29"/>
  <c r="J63" i="29"/>
  <c r="J20" i="29"/>
  <c r="I20" i="29"/>
  <c r="H20" i="29"/>
  <c r="K47" i="29"/>
  <c r="H107" i="29"/>
  <c r="K107" i="29" s="1"/>
  <c r="I107" i="29"/>
  <c r="J107" i="29"/>
  <c r="I38" i="39"/>
  <c r="J110" i="29"/>
  <c r="H110" i="29"/>
  <c r="I110" i="29"/>
  <c r="K27" i="39"/>
  <c r="H131" i="29"/>
  <c r="K131" i="29" s="1"/>
  <c r="I131" i="29"/>
  <c r="J131" i="29"/>
  <c r="K120" i="29"/>
  <c r="H33" i="29"/>
  <c r="K33" i="29" s="1"/>
  <c r="J33" i="29"/>
  <c r="I33" i="29"/>
  <c r="H95" i="29"/>
  <c r="I95" i="29"/>
  <c r="J95" i="29"/>
  <c r="H61" i="29"/>
  <c r="J61" i="29"/>
  <c r="I61" i="29"/>
  <c r="J150" i="29"/>
  <c r="H150" i="29"/>
  <c r="I150" i="29"/>
  <c r="K16" i="29"/>
  <c r="J46" i="29"/>
  <c r="H46" i="29"/>
  <c r="I46" i="29"/>
  <c r="H79" i="29"/>
  <c r="I79" i="29"/>
  <c r="J79" i="29"/>
  <c r="K155" i="29" l="1"/>
  <c r="K87" i="29"/>
  <c r="K77" i="29"/>
  <c r="K27" i="29"/>
  <c r="K101" i="29"/>
  <c r="K32" i="29"/>
  <c r="K78" i="29"/>
  <c r="K137" i="29"/>
  <c r="K144" i="29"/>
  <c r="I168" i="29"/>
  <c r="K123" i="29"/>
  <c r="K117" i="29"/>
  <c r="K88" i="29"/>
  <c r="K30" i="29"/>
  <c r="K81" i="29"/>
  <c r="K126" i="29"/>
  <c r="K52" i="29"/>
  <c r="K146" i="29"/>
  <c r="C638" i="41"/>
  <c r="B638" i="41" s="1"/>
  <c r="C702" i="41"/>
  <c r="G702" i="41" s="1"/>
  <c r="K56" i="29"/>
  <c r="K44" i="29"/>
  <c r="J168" i="29"/>
  <c r="J169" i="29" s="1"/>
  <c r="J170" i="29" s="1"/>
  <c r="K66" i="29"/>
  <c r="D702" i="41"/>
  <c r="B702" i="41"/>
  <c r="L638" i="41"/>
  <c r="D638" i="41"/>
  <c r="I169" i="29"/>
  <c r="I170" i="29" s="1"/>
  <c r="O16" i="54"/>
  <c r="A17" i="54"/>
  <c r="K46" i="29"/>
  <c r="K39" i="29"/>
  <c r="K158" i="29"/>
  <c r="K125" i="29"/>
  <c r="K141" i="29"/>
  <c r="K115" i="29"/>
  <c r="K45" i="29"/>
  <c r="K135" i="29"/>
  <c r="K67" i="29"/>
  <c r="K21" i="29"/>
  <c r="K102" i="29"/>
  <c r="F53" i="41"/>
  <c r="K79" i="29"/>
  <c r="H168" i="29"/>
  <c r="K110" i="29"/>
  <c r="K63" i="29"/>
  <c r="K151" i="29"/>
  <c r="C17" i="54"/>
  <c r="I16" i="54"/>
  <c r="D16" i="54"/>
  <c r="E16" i="54" s="1"/>
  <c r="H16" i="54"/>
  <c r="K83" i="29"/>
  <c r="K89" i="29"/>
  <c r="K42" i="29"/>
  <c r="K109" i="29"/>
  <c r="K138" i="29"/>
  <c r="K35" i="29"/>
  <c r="K74" i="29"/>
  <c r="K19" i="29"/>
  <c r="K114" i="29"/>
  <c r="K73" i="29"/>
  <c r="K142" i="29"/>
  <c r="K64" i="29"/>
  <c r="K80" i="29"/>
  <c r="K28" i="29"/>
  <c r="K94" i="29"/>
  <c r="K149" i="29"/>
  <c r="K75" i="29"/>
  <c r="C163" i="41"/>
  <c r="C307" i="41"/>
  <c r="F117" i="41"/>
  <c r="F245" i="41"/>
  <c r="C49" i="41"/>
  <c r="C177" i="41"/>
  <c r="C313" i="41"/>
  <c r="F143" i="41"/>
  <c r="F295" i="41"/>
  <c r="F427" i="41"/>
  <c r="F362" i="41"/>
  <c r="F506" i="41"/>
  <c r="F385" i="41"/>
  <c r="F513" i="41"/>
  <c r="F376" i="41"/>
  <c r="F504" i="41"/>
  <c r="F584" i="41"/>
  <c r="F595" i="41"/>
  <c r="F553" i="41"/>
  <c r="C35" i="41"/>
  <c r="C155" i="41"/>
  <c r="C267" i="41"/>
  <c r="F61" i="41"/>
  <c r="F205" i="41"/>
  <c r="C331" i="41"/>
  <c r="C113" i="41"/>
  <c r="C265" i="41"/>
  <c r="F47" i="41"/>
  <c r="F167" i="41"/>
  <c r="F287" i="41"/>
  <c r="F395" i="41"/>
  <c r="F507" i="41"/>
  <c r="F354" i="41"/>
  <c r="F458" i="41"/>
  <c r="C655" i="41"/>
  <c r="F465" i="41"/>
  <c r="C699" i="41"/>
  <c r="F464" i="41"/>
  <c r="C695" i="41"/>
  <c r="F656" i="41"/>
  <c r="F675" i="41"/>
  <c r="F625" i="41"/>
  <c r="F711" i="41"/>
  <c r="F110" i="41"/>
  <c r="F182" i="41"/>
  <c r="F262" i="41"/>
  <c r="F326" i="41"/>
  <c r="C38" i="41"/>
  <c r="C70" i="41"/>
  <c r="C102" i="41"/>
  <c r="C134" i="41"/>
  <c r="C166" i="41"/>
  <c r="C198" i="41"/>
  <c r="C230" i="41"/>
  <c r="C262" i="41"/>
  <c r="C294" i="41"/>
  <c r="C326" i="41"/>
  <c r="F28" i="41"/>
  <c r="F60" i="41"/>
  <c r="F92" i="41"/>
  <c r="F124" i="41"/>
  <c r="F156" i="41"/>
  <c r="F188" i="41"/>
  <c r="F220" i="41"/>
  <c r="F252" i="41"/>
  <c r="F284" i="41"/>
  <c r="F316" i="41"/>
  <c r="C16" i="41"/>
  <c r="C48" i="41"/>
  <c r="C80" i="41"/>
  <c r="C112" i="41"/>
  <c r="C144" i="41"/>
  <c r="C176" i="41"/>
  <c r="C208" i="41"/>
  <c r="C240" i="41"/>
  <c r="C272" i="41"/>
  <c r="C304" i="41"/>
  <c r="C343" i="41"/>
  <c r="C356" i="41"/>
  <c r="C388" i="41"/>
  <c r="C420" i="41"/>
  <c r="C452" i="41"/>
  <c r="C484" i="41"/>
  <c r="C516" i="41"/>
  <c r="C548" i="41"/>
  <c r="C627" i="41"/>
  <c r="C363" i="41"/>
  <c r="C395" i="41"/>
  <c r="C427" i="41"/>
  <c r="C459" i="41"/>
  <c r="C491" i="41"/>
  <c r="C523" i="41"/>
  <c r="C560" i="41"/>
  <c r="F662" i="41"/>
  <c r="C370" i="41"/>
  <c r="C402" i="41"/>
  <c r="C434" i="41"/>
  <c r="C466" i="41"/>
  <c r="C498" i="41"/>
  <c r="C530" i="41"/>
  <c r="C579" i="41"/>
  <c r="F706" i="41"/>
  <c r="C361" i="41"/>
  <c r="C393" i="41"/>
  <c r="C425" i="41"/>
  <c r="C457" i="41"/>
  <c r="C489" i="41"/>
  <c r="C521" i="41"/>
  <c r="F563" i="41"/>
  <c r="F670" i="41"/>
  <c r="C569" i="41"/>
  <c r="C601" i="41"/>
  <c r="C633" i="41"/>
  <c r="C665" i="41"/>
  <c r="C697" i="41"/>
  <c r="C604" i="41"/>
  <c r="C636" i="41"/>
  <c r="C668" i="41"/>
  <c r="C700" i="41"/>
  <c r="C570" i="41"/>
  <c r="C602" i="41"/>
  <c r="C634" i="41"/>
  <c r="C666" i="41"/>
  <c r="C698" i="41"/>
  <c r="C75" i="41"/>
  <c r="C187" i="41"/>
  <c r="C315" i="41"/>
  <c r="F109" i="41"/>
  <c r="F221" i="41"/>
  <c r="F325" i="41"/>
  <c r="C129" i="41"/>
  <c r="C249" i="41"/>
  <c r="F55" i="41"/>
  <c r="F175" i="41"/>
  <c r="F303" i="41"/>
  <c r="F403" i="41"/>
  <c r="F523" i="41"/>
  <c r="F402" i="41"/>
  <c r="F530" i="41"/>
  <c r="F393" i="41"/>
  <c r="F521" i="41"/>
  <c r="F384" i="41"/>
  <c r="F512" i="41"/>
  <c r="F592" i="41"/>
  <c r="F704" i="41"/>
  <c r="F691" i="41"/>
  <c r="F657" i="41"/>
  <c r="F150" i="41"/>
  <c r="F318" i="41"/>
  <c r="C183" i="41"/>
  <c r="C255" i="41"/>
  <c r="C287" i="41"/>
  <c r="C319" i="41"/>
  <c r="F25" i="41"/>
  <c r="F57" i="41"/>
  <c r="F89" i="41"/>
  <c r="F121" i="41"/>
  <c r="F153" i="41"/>
  <c r="F185" i="41"/>
  <c r="F217" i="41"/>
  <c r="F249" i="41"/>
  <c r="F281" i="41"/>
  <c r="F313" i="41"/>
  <c r="L13" i="41"/>
  <c r="D13" i="41"/>
  <c r="G13" i="41"/>
  <c r="B13" i="41"/>
  <c r="C45" i="41"/>
  <c r="C77" i="41"/>
  <c r="C109" i="41"/>
  <c r="C141" i="41"/>
  <c r="C173" i="41"/>
  <c r="C205" i="41"/>
  <c r="C237" i="41"/>
  <c r="C269" i="41"/>
  <c r="C301" i="41"/>
  <c r="C334" i="41"/>
  <c r="F35" i="41"/>
  <c r="F67" i="41"/>
  <c r="F99" i="41"/>
  <c r="F131" i="41"/>
  <c r="F163" i="41"/>
  <c r="F195" i="41"/>
  <c r="F227" i="41"/>
  <c r="F259" i="41"/>
  <c r="F291" i="41"/>
  <c r="F323" i="41"/>
  <c r="F343" i="41"/>
  <c r="F375" i="41"/>
  <c r="F407" i="41"/>
  <c r="F439" i="41"/>
  <c r="F471" i="41"/>
  <c r="F503" i="41"/>
  <c r="F535" i="41"/>
  <c r="F582" i="41"/>
  <c r="F698" i="41"/>
  <c r="F382" i="41"/>
  <c r="F414" i="41"/>
  <c r="F446" i="41"/>
  <c r="F478" i="41"/>
  <c r="F510" i="41"/>
  <c r="F542" i="41"/>
  <c r="C607" i="41"/>
  <c r="F357" i="41"/>
  <c r="F389" i="41"/>
  <c r="F421" i="41"/>
  <c r="F453" i="41"/>
  <c r="F485" i="41"/>
  <c r="F517" i="41"/>
  <c r="F554" i="41"/>
  <c r="C651" i="41"/>
  <c r="F348" i="41"/>
  <c r="F380" i="41"/>
  <c r="F412" i="41"/>
  <c r="F444" i="41"/>
  <c r="F476" i="41"/>
  <c r="F508" i="41"/>
  <c r="F540" i="41"/>
  <c r="C615" i="41"/>
  <c r="F556" i="41"/>
  <c r="F588" i="41"/>
  <c r="F620" i="41"/>
  <c r="F652" i="41"/>
  <c r="F684" i="41"/>
  <c r="F591" i="41"/>
  <c r="F623" i="41"/>
  <c r="F655" i="41"/>
  <c r="F687" i="41"/>
  <c r="F557" i="41"/>
  <c r="F589" i="41"/>
  <c r="F621" i="41"/>
  <c r="F653" i="41"/>
  <c r="F685" i="41"/>
  <c r="C27" i="41"/>
  <c r="C147" i="41"/>
  <c r="C291" i="41"/>
  <c r="F93" i="41"/>
  <c r="F229" i="41"/>
  <c r="C41" i="41"/>
  <c r="C169" i="41"/>
  <c r="C297" i="41"/>
  <c r="F63" i="41"/>
  <c r="F183" i="41"/>
  <c r="F311" i="41"/>
  <c r="F451" i="41"/>
  <c r="F574" i="41"/>
  <c r="F450" i="41"/>
  <c r="C687" i="41"/>
  <c r="F473" i="41"/>
  <c r="F336" i="41"/>
  <c r="F456" i="41"/>
  <c r="C663" i="41"/>
  <c r="F672" i="41"/>
  <c r="F699" i="41"/>
  <c r="F665" i="41"/>
  <c r="F54" i="41"/>
  <c r="F94" i="41"/>
  <c r="F190" i="41"/>
  <c r="F270" i="41"/>
  <c r="C15" i="41"/>
  <c r="C47" i="41"/>
  <c r="C87" i="41"/>
  <c r="C127" i="41"/>
  <c r="C167" i="41"/>
  <c r="C207" i="41"/>
  <c r="F26" i="41"/>
  <c r="F58" i="41"/>
  <c r="F90" i="41"/>
  <c r="F122" i="41"/>
  <c r="F154" i="41"/>
  <c r="F186" i="41"/>
  <c r="F218" i="41"/>
  <c r="F250" i="41"/>
  <c r="F282" i="41"/>
  <c r="F314" i="41"/>
  <c r="C18" i="41"/>
  <c r="C50" i="41"/>
  <c r="C82" i="41"/>
  <c r="C114" i="41"/>
  <c r="C146" i="41"/>
  <c r="C178" i="41"/>
  <c r="C210" i="41"/>
  <c r="C242" i="41"/>
  <c r="C274" i="41"/>
  <c r="C306" i="41"/>
  <c r="F346" i="41"/>
  <c r="F40" i="41"/>
  <c r="F72" i="41"/>
  <c r="F104" i="41"/>
  <c r="F136" i="41"/>
  <c r="F168" i="41"/>
  <c r="F200" i="41"/>
  <c r="F232" i="41"/>
  <c r="F264" i="41"/>
  <c r="F296" i="41"/>
  <c r="F328" i="41"/>
  <c r="C28" i="41"/>
  <c r="C60" i="41"/>
  <c r="C92" i="41"/>
  <c r="C124" i="41"/>
  <c r="C156" i="41"/>
  <c r="C188" i="41"/>
  <c r="C220" i="41"/>
  <c r="C252" i="41"/>
  <c r="C284" i="41"/>
  <c r="C316" i="41"/>
  <c r="C336" i="41"/>
  <c r="C368" i="41"/>
  <c r="C400" i="41"/>
  <c r="C432" i="41"/>
  <c r="C464" i="41"/>
  <c r="C496" i="41"/>
  <c r="C528" i="41"/>
  <c r="C567" i="41"/>
  <c r="C675" i="41"/>
  <c r="C375" i="41"/>
  <c r="C407" i="41"/>
  <c r="C439" i="41"/>
  <c r="C471" i="41"/>
  <c r="C503" i="41"/>
  <c r="C535" i="41"/>
  <c r="C584" i="41"/>
  <c r="F710" i="41"/>
  <c r="C382" i="41"/>
  <c r="C414" i="41"/>
  <c r="C446" i="41"/>
  <c r="C478" i="41"/>
  <c r="C510" i="41"/>
  <c r="C542" i="41"/>
  <c r="F626" i="41"/>
  <c r="C341" i="41"/>
  <c r="C373" i="41"/>
  <c r="C405" i="41"/>
  <c r="C437" i="41"/>
  <c r="C469" i="41"/>
  <c r="C501" i="41"/>
  <c r="C533" i="41"/>
  <c r="F590" i="41"/>
  <c r="C549" i="41"/>
  <c r="C581" i="41"/>
  <c r="C613" i="41"/>
  <c r="C645" i="41"/>
  <c r="C677" i="41"/>
  <c r="C709" i="41"/>
  <c r="C616" i="41"/>
  <c r="C648" i="41"/>
  <c r="C680" i="41"/>
  <c r="C550" i="41"/>
  <c r="C582" i="41"/>
  <c r="C614" i="41"/>
  <c r="C646" i="41"/>
  <c r="C678" i="41"/>
  <c r="C710" i="41"/>
  <c r="K159" i="29"/>
  <c r="K38" i="29"/>
  <c r="K91" i="29"/>
  <c r="K70" i="29"/>
  <c r="K99" i="29"/>
  <c r="K96" i="29"/>
  <c r="C43" i="41"/>
  <c r="C203" i="41"/>
  <c r="F149" i="41"/>
  <c r="F285" i="41"/>
  <c r="C81" i="41"/>
  <c r="C209" i="41"/>
  <c r="F31" i="41"/>
  <c r="F191" i="41"/>
  <c r="F342" i="41"/>
  <c r="F467" i="41"/>
  <c r="F394" i="41"/>
  <c r="F546" i="41"/>
  <c r="F417" i="41"/>
  <c r="F545" i="41"/>
  <c r="F408" i="41"/>
  <c r="F536" i="41"/>
  <c r="F624" i="41"/>
  <c r="F627" i="41"/>
  <c r="F593" i="41"/>
  <c r="C67" i="41"/>
  <c r="C179" i="41"/>
  <c r="C299" i="41"/>
  <c r="F101" i="41"/>
  <c r="F237" i="41"/>
  <c r="C33" i="41"/>
  <c r="C153" i="41"/>
  <c r="C289" i="41"/>
  <c r="F79" i="41"/>
  <c r="F199" i="41"/>
  <c r="F319" i="41"/>
  <c r="F419" i="41"/>
  <c r="F531" i="41"/>
  <c r="F386" i="41"/>
  <c r="F482" i="41"/>
  <c r="F377" i="41"/>
  <c r="F505" i="41"/>
  <c r="F360" i="41"/>
  <c r="F496" i="41"/>
  <c r="F576" i="41"/>
  <c r="F688" i="41"/>
  <c r="F707" i="41"/>
  <c r="F649" i="41"/>
  <c r="F22" i="41"/>
  <c r="F126" i="41"/>
  <c r="F198" i="41"/>
  <c r="F278" i="41"/>
  <c r="L14" i="41"/>
  <c r="D14" i="41"/>
  <c r="G14" i="41"/>
  <c r="B14" i="41"/>
  <c r="C46" i="41"/>
  <c r="C78" i="41"/>
  <c r="C110" i="41"/>
  <c r="C142" i="41"/>
  <c r="C174" i="41"/>
  <c r="C206" i="41"/>
  <c r="C238" i="41"/>
  <c r="C270" i="41"/>
  <c r="C302" i="41"/>
  <c r="F338" i="41"/>
  <c r="F36" i="41"/>
  <c r="F68" i="41"/>
  <c r="F100" i="41"/>
  <c r="F132" i="41"/>
  <c r="F164" i="41"/>
  <c r="F196" i="41"/>
  <c r="F228" i="41"/>
  <c r="F260" i="41"/>
  <c r="F292" i="41"/>
  <c r="F324" i="41"/>
  <c r="C24" i="41"/>
  <c r="C56" i="41"/>
  <c r="C88" i="41"/>
  <c r="C120" i="41"/>
  <c r="C152" i="41"/>
  <c r="C184" i="41"/>
  <c r="C216" i="41"/>
  <c r="C248" i="41"/>
  <c r="C280" i="41"/>
  <c r="C312" i="41"/>
  <c r="C332" i="41"/>
  <c r="C364" i="41"/>
  <c r="C396" i="41"/>
  <c r="C428" i="41"/>
  <c r="C460" i="41"/>
  <c r="C492" i="41"/>
  <c r="C524" i="41"/>
  <c r="C559" i="41"/>
  <c r="C659" i="41"/>
  <c r="C371" i="41"/>
  <c r="C403" i="41"/>
  <c r="C435" i="41"/>
  <c r="C467" i="41"/>
  <c r="C499" i="41"/>
  <c r="C531" i="41"/>
  <c r="C576" i="41"/>
  <c r="F694" i="41"/>
  <c r="C378" i="41"/>
  <c r="C410" i="41"/>
  <c r="C442" i="41"/>
  <c r="C474" i="41"/>
  <c r="C506" i="41"/>
  <c r="C538" i="41"/>
  <c r="F610" i="41"/>
  <c r="C337" i="41"/>
  <c r="C369" i="41"/>
  <c r="C401" i="41"/>
  <c r="C433" i="41"/>
  <c r="C465" i="41"/>
  <c r="C497" i="41"/>
  <c r="C529" i="41"/>
  <c r="F579" i="41"/>
  <c r="F702" i="41"/>
  <c r="C577" i="41"/>
  <c r="C609" i="41"/>
  <c r="C641" i="41"/>
  <c r="C673" i="41"/>
  <c r="C705" i="41"/>
  <c r="C612" i="41"/>
  <c r="C644" i="41"/>
  <c r="C676" i="41"/>
  <c r="C708" i="41"/>
  <c r="C578" i="41"/>
  <c r="C610" i="41"/>
  <c r="C642" i="41"/>
  <c r="C674" i="41"/>
  <c r="C706" i="41"/>
  <c r="C107" i="41"/>
  <c r="C219" i="41"/>
  <c r="F21" i="41"/>
  <c r="F141" i="41"/>
  <c r="F253" i="41"/>
  <c r="C25" i="41"/>
  <c r="C161" i="41"/>
  <c r="C281" i="41"/>
  <c r="F87" i="41"/>
  <c r="F207" i="41"/>
  <c r="F327" i="41"/>
  <c r="F435" i="41"/>
  <c r="F558" i="41"/>
  <c r="F434" i="41"/>
  <c r="F575" i="41"/>
  <c r="F425" i="41"/>
  <c r="F562" i="41"/>
  <c r="F416" i="41"/>
  <c r="F544" i="41"/>
  <c r="F616" i="41"/>
  <c r="F603" i="41"/>
  <c r="F561" i="41"/>
  <c r="F697" i="41"/>
  <c r="F174" i="41"/>
  <c r="C63" i="41"/>
  <c r="C223" i="41"/>
  <c r="C263" i="41"/>
  <c r="C295" i="41"/>
  <c r="C327" i="41"/>
  <c r="F33" i="41"/>
  <c r="F65" i="41"/>
  <c r="F97" i="41"/>
  <c r="F129" i="41"/>
  <c r="F161" i="41"/>
  <c r="F193" i="41"/>
  <c r="F225" i="41"/>
  <c r="F257" i="41"/>
  <c r="F289" i="41"/>
  <c r="F321" i="41"/>
  <c r="C21" i="41"/>
  <c r="C53" i="41"/>
  <c r="C85" i="41"/>
  <c r="C117" i="41"/>
  <c r="C149" i="41"/>
  <c r="C181" i="41"/>
  <c r="C213" i="41"/>
  <c r="C245" i="41"/>
  <c r="C277" i="41"/>
  <c r="C309" i="41"/>
  <c r="C350" i="41"/>
  <c r="F43" i="41"/>
  <c r="F75" i="41"/>
  <c r="F107" i="41"/>
  <c r="F139" i="41"/>
  <c r="F171" i="41"/>
  <c r="F203" i="41"/>
  <c r="F235" i="41"/>
  <c r="F267" i="41"/>
  <c r="F299" i="41"/>
  <c r="F334" i="41"/>
  <c r="F351" i="41"/>
  <c r="F383" i="41"/>
  <c r="F415" i="41"/>
  <c r="F447" i="41"/>
  <c r="F479" i="41"/>
  <c r="F511" i="41"/>
  <c r="F543" i="41"/>
  <c r="F602" i="41"/>
  <c r="F358" i="41"/>
  <c r="F390" i="41"/>
  <c r="F422" i="41"/>
  <c r="F454" i="41"/>
  <c r="F486" i="41"/>
  <c r="F518" i="41"/>
  <c r="F551" i="41"/>
  <c r="C639" i="41"/>
  <c r="F365" i="41"/>
  <c r="F397" i="41"/>
  <c r="F429" i="41"/>
  <c r="F461" i="41"/>
  <c r="F493" i="41"/>
  <c r="F525" i="41"/>
  <c r="F570" i="41"/>
  <c r="C683" i="41"/>
  <c r="F356" i="41"/>
  <c r="F388" i="41"/>
  <c r="F420" i="41"/>
  <c r="F452" i="41"/>
  <c r="F484" i="41"/>
  <c r="F516" i="41"/>
  <c r="F548" i="41"/>
  <c r="C647" i="41"/>
  <c r="F564" i="41"/>
  <c r="F596" i="41"/>
  <c r="F628" i="41"/>
  <c r="F660" i="41"/>
  <c r="F692" i="41"/>
  <c r="F599" i="41"/>
  <c r="F631" i="41"/>
  <c r="F663" i="41"/>
  <c r="F695" i="41"/>
  <c r="F565" i="41"/>
  <c r="F597" i="41"/>
  <c r="F629" i="41"/>
  <c r="F661" i="41"/>
  <c r="F693" i="41"/>
  <c r="C59" i="41"/>
  <c r="C195" i="41"/>
  <c r="C323" i="41"/>
  <c r="F125" i="41"/>
  <c r="F261" i="41"/>
  <c r="C65" i="41"/>
  <c r="C201" i="41"/>
  <c r="C321" i="41"/>
  <c r="F95" i="41"/>
  <c r="F215" i="41"/>
  <c r="F339" i="41"/>
  <c r="F491" i="41"/>
  <c r="F682" i="41"/>
  <c r="F490" i="41"/>
  <c r="F369" i="41"/>
  <c r="F497" i="41"/>
  <c r="F368" i="41"/>
  <c r="F488" i="41"/>
  <c r="F568" i="41"/>
  <c r="F587" i="41"/>
  <c r="F569" i="41"/>
  <c r="F681" i="41"/>
  <c r="F62" i="41"/>
  <c r="F118" i="41"/>
  <c r="F206" i="41"/>
  <c r="F286" i="41"/>
  <c r="C23" i="41"/>
  <c r="C55" i="41"/>
  <c r="C95" i="41"/>
  <c r="C135" i="41"/>
  <c r="C175" i="41"/>
  <c r="C215" i="41"/>
  <c r="F34" i="41"/>
  <c r="F66" i="41"/>
  <c r="F98" i="41"/>
  <c r="F130" i="41"/>
  <c r="F162" i="41"/>
  <c r="F194" i="41"/>
  <c r="F226" i="41"/>
  <c r="F258" i="41"/>
  <c r="F290" i="41"/>
  <c r="F322" i="41"/>
  <c r="C26" i="41"/>
  <c r="C58" i="41"/>
  <c r="C90" i="41"/>
  <c r="C122" i="41"/>
  <c r="C154" i="41"/>
  <c r="C186" i="41"/>
  <c r="C218" i="41"/>
  <c r="C250" i="41"/>
  <c r="C282" i="41"/>
  <c r="C314" i="41"/>
  <c r="F16" i="41"/>
  <c r="F48" i="41"/>
  <c r="F80" i="41"/>
  <c r="F112" i="41"/>
  <c r="F144" i="41"/>
  <c r="F176" i="41"/>
  <c r="F208" i="41"/>
  <c r="F240" i="41"/>
  <c r="F272" i="41"/>
  <c r="F304" i="41"/>
  <c r="F341" i="41"/>
  <c r="C36" i="41"/>
  <c r="C68" i="41"/>
  <c r="C100" i="41"/>
  <c r="C132" i="41"/>
  <c r="C164" i="41"/>
  <c r="C196" i="41"/>
  <c r="C228" i="41"/>
  <c r="C260" i="41"/>
  <c r="C292" i="41"/>
  <c r="C324" i="41"/>
  <c r="C344" i="41"/>
  <c r="C376" i="41"/>
  <c r="C408" i="41"/>
  <c r="C440" i="41"/>
  <c r="C472" i="41"/>
  <c r="C504" i="41"/>
  <c r="C536" i="41"/>
  <c r="C583" i="41"/>
  <c r="C707" i="41"/>
  <c r="C383" i="41"/>
  <c r="C415" i="41"/>
  <c r="C447" i="41"/>
  <c r="C479" i="41"/>
  <c r="C511" i="41"/>
  <c r="C543" i="41"/>
  <c r="F614" i="41"/>
  <c r="C358" i="41"/>
  <c r="C390" i="41"/>
  <c r="C422" i="41"/>
  <c r="C454" i="41"/>
  <c r="C486" i="41"/>
  <c r="C518" i="41"/>
  <c r="C555" i="41"/>
  <c r="F658" i="41"/>
  <c r="C349" i="41"/>
  <c r="C381" i="41"/>
  <c r="C413" i="41"/>
  <c r="C445" i="41"/>
  <c r="C477" i="41"/>
  <c r="C509" i="41"/>
  <c r="C541" i="41"/>
  <c r="F622" i="41"/>
  <c r="C557" i="41"/>
  <c r="C589" i="41"/>
  <c r="C621" i="41"/>
  <c r="C653" i="41"/>
  <c r="C685" i="41"/>
  <c r="C592" i="41"/>
  <c r="C624" i="41"/>
  <c r="C656" i="41"/>
  <c r="C688" i="41"/>
  <c r="C558" i="41"/>
  <c r="C590" i="41"/>
  <c r="C622" i="41"/>
  <c r="C654" i="41"/>
  <c r="C686" i="41"/>
  <c r="K132" i="29"/>
  <c r="K100" i="29"/>
  <c r="K95" i="29"/>
  <c r="K71" i="29"/>
  <c r="J39" i="39"/>
  <c r="J40" i="39" s="1"/>
  <c r="C235" i="41"/>
  <c r="F317" i="41"/>
  <c r="C121" i="41"/>
  <c r="C225" i="41"/>
  <c r="F71" i="41"/>
  <c r="F231" i="41"/>
  <c r="F363" i="41"/>
  <c r="F499" i="41"/>
  <c r="F426" i="41"/>
  <c r="C591" i="41"/>
  <c r="F449" i="41"/>
  <c r="C635" i="41"/>
  <c r="F440" i="41"/>
  <c r="C599" i="41"/>
  <c r="F664" i="41"/>
  <c r="F651" i="41"/>
  <c r="F641" i="41"/>
  <c r="C99" i="41"/>
  <c r="C211" i="41"/>
  <c r="F337" i="41"/>
  <c r="F133" i="41"/>
  <c r="F269" i="41"/>
  <c r="C57" i="41"/>
  <c r="C193" i="41"/>
  <c r="C329" i="41"/>
  <c r="F111" i="41"/>
  <c r="F223" i="41"/>
  <c r="F331" i="41"/>
  <c r="F443" i="41"/>
  <c r="F547" i="41"/>
  <c r="F410" i="41"/>
  <c r="F514" i="41"/>
  <c r="F409" i="41"/>
  <c r="F537" i="41"/>
  <c r="F392" i="41"/>
  <c r="F520" i="41"/>
  <c r="F608" i="41"/>
  <c r="F611" i="41"/>
  <c r="F577" i="41"/>
  <c r="F673" i="41"/>
  <c r="F46" i="41"/>
  <c r="F134" i="41"/>
  <c r="F222" i="41"/>
  <c r="F302" i="41"/>
  <c r="C22" i="41"/>
  <c r="C54" i="41"/>
  <c r="C86" i="41"/>
  <c r="C118" i="41"/>
  <c r="C150" i="41"/>
  <c r="C182" i="41"/>
  <c r="C214" i="41"/>
  <c r="C246" i="41"/>
  <c r="C278" i="41"/>
  <c r="C310" i="41"/>
  <c r="F44" i="41"/>
  <c r="F76" i="41"/>
  <c r="F108" i="41"/>
  <c r="F140" i="41"/>
  <c r="F172" i="41"/>
  <c r="F204" i="41"/>
  <c r="F236" i="41"/>
  <c r="F268" i="41"/>
  <c r="F300" i="41"/>
  <c r="F333" i="41"/>
  <c r="C32" i="41"/>
  <c r="C64" i="41"/>
  <c r="C96" i="41"/>
  <c r="C128" i="41"/>
  <c r="C160" i="41"/>
  <c r="C192" i="41"/>
  <c r="C224" i="41"/>
  <c r="C256" i="41"/>
  <c r="C288" i="41"/>
  <c r="C320" i="41"/>
  <c r="C340" i="41"/>
  <c r="C372" i="41"/>
  <c r="C404" i="41"/>
  <c r="C436" i="41"/>
  <c r="C468" i="41"/>
  <c r="C500" i="41"/>
  <c r="C532" i="41"/>
  <c r="C575" i="41"/>
  <c r="C691" i="41"/>
  <c r="C379" i="41"/>
  <c r="C411" i="41"/>
  <c r="C443" i="41"/>
  <c r="C475" i="41"/>
  <c r="C507" i="41"/>
  <c r="C539" i="41"/>
  <c r="F598" i="41"/>
  <c r="C354" i="41"/>
  <c r="C386" i="41"/>
  <c r="C418" i="41"/>
  <c r="C450" i="41"/>
  <c r="C482" i="41"/>
  <c r="C514" i="41"/>
  <c r="C546" i="41"/>
  <c r="F642" i="41"/>
  <c r="C345" i="41"/>
  <c r="C377" i="41"/>
  <c r="C409" i="41"/>
  <c r="C441" i="41"/>
  <c r="C473" i="41"/>
  <c r="C505" i="41"/>
  <c r="C537" i="41"/>
  <c r="F606" i="41"/>
  <c r="C553" i="41"/>
  <c r="C585" i="41"/>
  <c r="C617" i="41"/>
  <c r="C649" i="41"/>
  <c r="C681" i="41"/>
  <c r="C588" i="41"/>
  <c r="C620" i="41"/>
  <c r="C652" i="41"/>
  <c r="C684" i="41"/>
  <c r="C554" i="41"/>
  <c r="C586" i="41"/>
  <c r="C618" i="41"/>
  <c r="C650" i="41"/>
  <c r="C682" i="41"/>
  <c r="C19" i="41"/>
  <c r="C139" i="41"/>
  <c r="C251" i="41"/>
  <c r="F45" i="41"/>
  <c r="F157" i="41"/>
  <c r="F277" i="41"/>
  <c r="C73" i="41"/>
  <c r="C185" i="41"/>
  <c r="C305" i="41"/>
  <c r="F119" i="41"/>
  <c r="F239" i="41"/>
  <c r="F347" i="41"/>
  <c r="F459" i="41"/>
  <c r="F650" i="41"/>
  <c r="F466" i="41"/>
  <c r="C623" i="41"/>
  <c r="F457" i="41"/>
  <c r="C667" i="41"/>
  <c r="F448" i="41"/>
  <c r="C631" i="41"/>
  <c r="F648" i="41"/>
  <c r="F635" i="41"/>
  <c r="F585" i="41"/>
  <c r="F38" i="41"/>
  <c r="F214" i="41"/>
  <c r="C103" i="41"/>
  <c r="C239" i="41"/>
  <c r="C271" i="41"/>
  <c r="C303" i="41"/>
  <c r="F345" i="41"/>
  <c r="F41" i="41"/>
  <c r="F73" i="41"/>
  <c r="F105" i="41"/>
  <c r="F137" i="41"/>
  <c r="F169" i="41"/>
  <c r="F201" i="41"/>
  <c r="F233" i="41"/>
  <c r="F265" i="41"/>
  <c r="F297" i="41"/>
  <c r="F329" i="41"/>
  <c r="C29" i="41"/>
  <c r="C61" i="41"/>
  <c r="C93" i="41"/>
  <c r="C125" i="41"/>
  <c r="C157" i="41"/>
  <c r="C189" i="41"/>
  <c r="C221" i="41"/>
  <c r="C253" i="41"/>
  <c r="C285" i="41"/>
  <c r="C317" i="41"/>
  <c r="F19" i="41"/>
  <c r="F51" i="41"/>
  <c r="F83" i="41"/>
  <c r="F115" i="41"/>
  <c r="F147" i="41"/>
  <c r="F179" i="41"/>
  <c r="F211" i="41"/>
  <c r="F243" i="41"/>
  <c r="F275" i="41"/>
  <c r="F307" i="41"/>
  <c r="F350" i="41"/>
  <c r="F359" i="41"/>
  <c r="F391" i="41"/>
  <c r="F423" i="41"/>
  <c r="F455" i="41"/>
  <c r="F487" i="41"/>
  <c r="F519" i="41"/>
  <c r="F550" i="41"/>
  <c r="F634" i="41"/>
  <c r="F366" i="41"/>
  <c r="F398" i="41"/>
  <c r="F430" i="41"/>
  <c r="F462" i="41"/>
  <c r="F494" i="41"/>
  <c r="F526" i="41"/>
  <c r="F567" i="41"/>
  <c r="C671" i="41"/>
  <c r="F373" i="41"/>
  <c r="F405" i="41"/>
  <c r="F437" i="41"/>
  <c r="F469" i="41"/>
  <c r="F501" i="41"/>
  <c r="F533" i="41"/>
  <c r="C587" i="41"/>
  <c r="F332" i="41"/>
  <c r="F364" i="41"/>
  <c r="F396" i="41"/>
  <c r="F428" i="41"/>
  <c r="F460" i="41"/>
  <c r="F492" i="41"/>
  <c r="F524" i="41"/>
  <c r="C564" i="41"/>
  <c r="C679" i="41"/>
  <c r="F572" i="41"/>
  <c r="F604" i="41"/>
  <c r="F636" i="41"/>
  <c r="F668" i="41"/>
  <c r="F700" i="41"/>
  <c r="F607" i="41"/>
  <c r="F639" i="41"/>
  <c r="F671" i="41"/>
  <c r="F703" i="41"/>
  <c r="F573" i="41"/>
  <c r="F605" i="41"/>
  <c r="F637" i="41"/>
  <c r="F669" i="41"/>
  <c r="F701" i="41"/>
  <c r="C91" i="41"/>
  <c r="C227" i="41"/>
  <c r="F29" i="41"/>
  <c r="F165" i="41"/>
  <c r="F293" i="41"/>
  <c r="C97" i="41"/>
  <c r="C241" i="41"/>
  <c r="F15" i="41"/>
  <c r="F127" i="41"/>
  <c r="F247" i="41"/>
  <c r="F379" i="41"/>
  <c r="F515" i="41"/>
  <c r="F378" i="41"/>
  <c r="F522" i="41"/>
  <c r="F401" i="41"/>
  <c r="F529" i="41"/>
  <c r="F400" i="41"/>
  <c r="F528" i="41"/>
  <c r="F600" i="41"/>
  <c r="F619" i="41"/>
  <c r="F601" i="41"/>
  <c r="F70" i="41"/>
  <c r="F142" i="41"/>
  <c r="F230" i="41"/>
  <c r="F294" i="41"/>
  <c r="C31" i="41"/>
  <c r="C71" i="41"/>
  <c r="C111" i="41"/>
  <c r="C151" i="41"/>
  <c r="C191" i="41"/>
  <c r="C231" i="41"/>
  <c r="F42" i="41"/>
  <c r="F74" i="41"/>
  <c r="F106" i="41"/>
  <c r="F138" i="41"/>
  <c r="F170" i="41"/>
  <c r="F202" i="41"/>
  <c r="F234" i="41"/>
  <c r="F266" i="41"/>
  <c r="F298" i="41"/>
  <c r="F330" i="41"/>
  <c r="C34" i="41"/>
  <c r="C66" i="41"/>
  <c r="C98" i="41"/>
  <c r="C130" i="41"/>
  <c r="C162" i="41"/>
  <c r="C194" i="41"/>
  <c r="C226" i="41"/>
  <c r="C258" i="41"/>
  <c r="C290" i="41"/>
  <c r="C322" i="41"/>
  <c r="F24" i="41"/>
  <c r="F56" i="41"/>
  <c r="F88" i="41"/>
  <c r="F120" i="41"/>
  <c r="F152" i="41"/>
  <c r="F184" i="41"/>
  <c r="F216" i="41"/>
  <c r="F248" i="41"/>
  <c r="F280" i="41"/>
  <c r="F312" i="41"/>
  <c r="G12" i="41"/>
  <c r="B12" i="41"/>
  <c r="L12" i="41"/>
  <c r="D12" i="41"/>
  <c r="C44" i="41"/>
  <c r="C76" i="41"/>
  <c r="C108" i="41"/>
  <c r="C140" i="41"/>
  <c r="C172" i="41"/>
  <c r="C204" i="41"/>
  <c r="C236" i="41"/>
  <c r="C268" i="41"/>
  <c r="C300" i="41"/>
  <c r="C335" i="41"/>
  <c r="C352" i="41"/>
  <c r="C384" i="41"/>
  <c r="C416" i="41"/>
  <c r="C448" i="41"/>
  <c r="C480" i="41"/>
  <c r="C512" i="41"/>
  <c r="C544" i="41"/>
  <c r="C611" i="41"/>
  <c r="C359" i="41"/>
  <c r="C391" i="41"/>
  <c r="C423" i="41"/>
  <c r="C455" i="41"/>
  <c r="C487" i="41"/>
  <c r="C519" i="41"/>
  <c r="C552" i="41"/>
  <c r="F646" i="41"/>
  <c r="C366" i="41"/>
  <c r="C398" i="41"/>
  <c r="C430" i="41"/>
  <c r="C462" i="41"/>
  <c r="C494" i="41"/>
  <c r="C526" i="41"/>
  <c r="C571" i="41"/>
  <c r="F690" i="41"/>
  <c r="C357" i="41"/>
  <c r="C389" i="41"/>
  <c r="C421" i="41"/>
  <c r="C453" i="41"/>
  <c r="C485" i="41"/>
  <c r="C517" i="41"/>
  <c r="F555" i="41"/>
  <c r="F654" i="41"/>
  <c r="C565" i="41"/>
  <c r="C597" i="41"/>
  <c r="C629" i="41"/>
  <c r="C661" i="41"/>
  <c r="C693" i="41"/>
  <c r="C600" i="41"/>
  <c r="C632" i="41"/>
  <c r="C664" i="41"/>
  <c r="C696" i="41"/>
  <c r="C566" i="41"/>
  <c r="C598" i="41"/>
  <c r="C630" i="41"/>
  <c r="C662" i="41"/>
  <c r="C694" i="41"/>
  <c r="K145" i="29"/>
  <c r="K161" i="29"/>
  <c r="H39" i="39"/>
  <c r="H40" i="39" s="1"/>
  <c r="K37" i="29"/>
  <c r="K31" i="29"/>
  <c r="K57" i="29"/>
  <c r="I39" i="39"/>
  <c r="I40" i="39" s="1"/>
  <c r="L15" i="54"/>
  <c r="M15" i="54" s="1"/>
  <c r="K90" i="29"/>
  <c r="K43" i="29"/>
  <c r="K25" i="29"/>
  <c r="K51" i="29"/>
  <c r="G29" i="54"/>
  <c r="G32" i="54"/>
  <c r="G27" i="54"/>
  <c r="G26" i="54"/>
  <c r="G22" i="54"/>
  <c r="G18" i="54"/>
  <c r="G14" i="54"/>
  <c r="J14" i="54" s="1"/>
  <c r="G31" i="54"/>
  <c r="G25" i="54"/>
  <c r="G21" i="54"/>
  <c r="G17" i="54"/>
  <c r="G28" i="54"/>
  <c r="G23" i="54"/>
  <c r="G15" i="54"/>
  <c r="J15" i="54" s="1"/>
  <c r="G10" i="54"/>
  <c r="J10" i="54" s="1"/>
  <c r="N10" i="54" s="1"/>
  <c r="P10" i="54" s="1"/>
  <c r="G20" i="54"/>
  <c r="G13" i="54"/>
  <c r="J13" i="54" s="1"/>
  <c r="N13" i="54" s="1"/>
  <c r="P13" i="54" s="1"/>
  <c r="G9" i="54"/>
  <c r="J9" i="54" s="1"/>
  <c r="N9" i="54" s="1"/>
  <c r="P9" i="54" s="1"/>
  <c r="G19" i="54"/>
  <c r="G12" i="54"/>
  <c r="J12" i="54" s="1"/>
  <c r="N12" i="54" s="1"/>
  <c r="P12" i="54" s="1"/>
  <c r="G8" i="54"/>
  <c r="J8" i="54" s="1"/>
  <c r="N8" i="54" s="1"/>
  <c r="P8" i="54" s="1"/>
  <c r="G30" i="54"/>
  <c r="G24" i="54"/>
  <c r="G16" i="54"/>
  <c r="J16" i="54" s="1"/>
  <c r="G11" i="54"/>
  <c r="J11" i="54" s="1"/>
  <c r="N11" i="54" s="1"/>
  <c r="P11" i="54" s="1"/>
  <c r="G7" i="54"/>
  <c r="J7" i="54" s="1"/>
  <c r="N14" i="54"/>
  <c r="P14" i="54" s="1"/>
  <c r="C83" i="41"/>
  <c r="K150" i="29"/>
  <c r="K61" i="29"/>
  <c r="K20" i="29"/>
  <c r="K163" i="29"/>
  <c r="K164" i="29"/>
  <c r="K49" i="29"/>
  <c r="K48" i="29"/>
  <c r="K82" i="29"/>
  <c r="K76" i="29"/>
  <c r="K98" i="29"/>
  <c r="K55" i="29"/>
  <c r="K86" i="29"/>
  <c r="K133" i="29"/>
  <c r="K24" i="29"/>
  <c r="K113" i="29"/>
  <c r="K50" i="29"/>
  <c r="K69" i="29"/>
  <c r="K108" i="29"/>
  <c r="K119" i="29"/>
  <c r="K36" i="29"/>
  <c r="K130" i="29"/>
  <c r="K129" i="29"/>
  <c r="K60" i="29"/>
  <c r="K18" i="29"/>
  <c r="K128" i="29"/>
  <c r="K154" i="29"/>
  <c r="C123" i="41"/>
  <c r="C275" i="41"/>
  <c r="F85" i="41"/>
  <c r="F213" i="41"/>
  <c r="C17" i="41"/>
  <c r="C145" i="41"/>
  <c r="C273" i="41"/>
  <c r="F103" i="41"/>
  <c r="F263" i="41"/>
  <c r="F387" i="41"/>
  <c r="F618" i="41"/>
  <c r="F474" i="41"/>
  <c r="F353" i="41"/>
  <c r="F481" i="41"/>
  <c r="F344" i="41"/>
  <c r="F472" i="41"/>
  <c r="F552" i="41"/>
  <c r="F696" i="41"/>
  <c r="F683" i="41"/>
  <c r="F705" i="41"/>
  <c r="C131" i="41"/>
  <c r="C243" i="41"/>
  <c r="F37" i="41"/>
  <c r="F173" i="41"/>
  <c r="F301" i="41"/>
  <c r="C89" i="41"/>
  <c r="C233" i="41"/>
  <c r="F23" i="41"/>
  <c r="F135" i="41"/>
  <c r="F255" i="41"/>
  <c r="F355" i="41"/>
  <c r="F475" i="41"/>
  <c r="F586" i="41"/>
  <c r="F442" i="41"/>
  <c r="F538" i="41"/>
  <c r="F441" i="41"/>
  <c r="C603" i="41"/>
  <c r="F432" i="41"/>
  <c r="C572" i="41"/>
  <c r="F632" i="41"/>
  <c r="F643" i="41"/>
  <c r="F609" i="41"/>
  <c r="F689" i="41"/>
  <c r="F86" i="41"/>
  <c r="F158" i="41"/>
  <c r="F238" i="41"/>
  <c r="F310" i="41"/>
  <c r="C30" i="41"/>
  <c r="C62" i="41"/>
  <c r="C94" i="41"/>
  <c r="C126" i="41"/>
  <c r="C158" i="41"/>
  <c r="C190" i="41"/>
  <c r="C222" i="41"/>
  <c r="C254" i="41"/>
  <c r="C286" i="41"/>
  <c r="C318" i="41"/>
  <c r="F20" i="41"/>
  <c r="F52" i="41"/>
  <c r="F84" i="41"/>
  <c r="F116" i="41"/>
  <c r="F148" i="41"/>
  <c r="F180" i="41"/>
  <c r="F212" i="41"/>
  <c r="F244" i="41"/>
  <c r="F276" i="41"/>
  <c r="F308" i="41"/>
  <c r="F349" i="41"/>
  <c r="C40" i="41"/>
  <c r="C72" i="41"/>
  <c r="C104" i="41"/>
  <c r="C136" i="41"/>
  <c r="C168" i="41"/>
  <c r="C200" i="41"/>
  <c r="C232" i="41"/>
  <c r="C264" i="41"/>
  <c r="C296" i="41"/>
  <c r="C328" i="41"/>
  <c r="C348" i="41"/>
  <c r="C380" i="41"/>
  <c r="C412" i="41"/>
  <c r="C444" i="41"/>
  <c r="C476" i="41"/>
  <c r="C508" i="41"/>
  <c r="C540" i="41"/>
  <c r="C595" i="41"/>
  <c r="C355" i="41"/>
  <c r="C387" i="41"/>
  <c r="C419" i="41"/>
  <c r="C451" i="41"/>
  <c r="C483" i="41"/>
  <c r="C515" i="41"/>
  <c r="C547" i="41"/>
  <c r="F630" i="41"/>
  <c r="C362" i="41"/>
  <c r="C394" i="41"/>
  <c r="C426" i="41"/>
  <c r="C458" i="41"/>
  <c r="C490" i="41"/>
  <c r="C522" i="41"/>
  <c r="C563" i="41"/>
  <c r="F674" i="41"/>
  <c r="C353" i="41"/>
  <c r="C385" i="41"/>
  <c r="C417" i="41"/>
  <c r="C449" i="41"/>
  <c r="C481" i="41"/>
  <c r="C513" i="41"/>
  <c r="C545" i="41"/>
  <c r="F638" i="41"/>
  <c r="C561" i="41"/>
  <c r="C593" i="41"/>
  <c r="C625" i="41"/>
  <c r="C657" i="41"/>
  <c r="C689" i="41"/>
  <c r="C596" i="41"/>
  <c r="C628" i="41"/>
  <c r="C660" i="41"/>
  <c r="C692" i="41"/>
  <c r="C562" i="41"/>
  <c r="C594" i="41"/>
  <c r="C626" i="41"/>
  <c r="C658" i="41"/>
  <c r="C690" i="41"/>
  <c r="C51" i="41"/>
  <c r="C171" i="41"/>
  <c r="C283" i="41"/>
  <c r="F77" i="41"/>
  <c r="F189" i="41"/>
  <c r="F309" i="41"/>
  <c r="C105" i="41"/>
  <c r="C217" i="41"/>
  <c r="C342" i="41"/>
  <c r="F151" i="41"/>
  <c r="F271" i="41"/>
  <c r="F371" i="41"/>
  <c r="F483" i="41"/>
  <c r="F370" i="41"/>
  <c r="F498" i="41"/>
  <c r="F361" i="41"/>
  <c r="F489" i="41"/>
  <c r="F352" i="41"/>
  <c r="F480" i="41"/>
  <c r="F560" i="41"/>
  <c r="F680" i="41"/>
  <c r="F659" i="41"/>
  <c r="F617" i="41"/>
  <c r="F102" i="41"/>
  <c r="F254" i="41"/>
  <c r="C143" i="41"/>
  <c r="C247" i="41"/>
  <c r="C279" i="41"/>
  <c r="C311" i="41"/>
  <c r="F17" i="41"/>
  <c r="F49" i="41"/>
  <c r="F81" i="41"/>
  <c r="F113" i="41"/>
  <c r="F145" i="41"/>
  <c r="F177" i="41"/>
  <c r="F209" i="41"/>
  <c r="F241" i="41"/>
  <c r="F273" i="41"/>
  <c r="F305" i="41"/>
  <c r="C339" i="41"/>
  <c r="C37" i="41"/>
  <c r="C69" i="41"/>
  <c r="C101" i="41"/>
  <c r="C133" i="41"/>
  <c r="C165" i="41"/>
  <c r="C197" i="41"/>
  <c r="C229" i="41"/>
  <c r="C261" i="41"/>
  <c r="C293" i="41"/>
  <c r="C325" i="41"/>
  <c r="F27" i="41"/>
  <c r="F59" i="41"/>
  <c r="F91" i="41"/>
  <c r="F123" i="41"/>
  <c r="F155" i="41"/>
  <c r="F187" i="41"/>
  <c r="F219" i="41"/>
  <c r="F251" i="41"/>
  <c r="F283" i="41"/>
  <c r="F315" i="41"/>
  <c r="F335" i="41"/>
  <c r="F367" i="41"/>
  <c r="F399" i="41"/>
  <c r="F431" i="41"/>
  <c r="F463" i="41"/>
  <c r="F495" i="41"/>
  <c r="F527" i="41"/>
  <c r="F566" i="41"/>
  <c r="F666" i="41"/>
  <c r="F374" i="41"/>
  <c r="F406" i="41"/>
  <c r="F438" i="41"/>
  <c r="F470" i="41"/>
  <c r="F502" i="41"/>
  <c r="F534" i="41"/>
  <c r="F583" i="41"/>
  <c r="C703" i="41"/>
  <c r="F381" i="41"/>
  <c r="F413" i="41"/>
  <c r="F445" i="41"/>
  <c r="F477" i="41"/>
  <c r="F509" i="41"/>
  <c r="F541" i="41"/>
  <c r="C619" i="41"/>
  <c r="F340" i="41"/>
  <c r="F372" i="41"/>
  <c r="F404" i="41"/>
  <c r="F436" i="41"/>
  <c r="F468" i="41"/>
  <c r="F500" i="41"/>
  <c r="F532" i="41"/>
  <c r="C580" i="41"/>
  <c r="C711" i="41"/>
  <c r="F580" i="41"/>
  <c r="F612" i="41"/>
  <c r="F644" i="41"/>
  <c r="F676" i="41"/>
  <c r="F708" i="41"/>
  <c r="F615" i="41"/>
  <c r="F647" i="41"/>
  <c r="F679" i="41"/>
  <c r="F549" i="41"/>
  <c r="F581" i="41"/>
  <c r="F613" i="41"/>
  <c r="F645" i="41"/>
  <c r="F677" i="41"/>
  <c r="F709" i="41"/>
  <c r="C115" i="41"/>
  <c r="C259" i="41"/>
  <c r="F69" i="41"/>
  <c r="F197" i="41"/>
  <c r="C347" i="41"/>
  <c r="C137" i="41"/>
  <c r="C257" i="41"/>
  <c r="F39" i="41"/>
  <c r="F159" i="41"/>
  <c r="F279" i="41"/>
  <c r="F411" i="41"/>
  <c r="F539" i="41"/>
  <c r="F418" i="41"/>
  <c r="F559" i="41"/>
  <c r="F433" i="41"/>
  <c r="F578" i="41"/>
  <c r="F424" i="41"/>
  <c r="C556" i="41"/>
  <c r="F640" i="41"/>
  <c r="F667" i="41"/>
  <c r="F633" i="41"/>
  <c r="F30" i="41"/>
  <c r="F78" i="41"/>
  <c r="F166" i="41"/>
  <c r="F246" i="41"/>
  <c r="C338" i="41"/>
  <c r="C39" i="41"/>
  <c r="C79" i="41"/>
  <c r="C119" i="41"/>
  <c r="C159" i="41"/>
  <c r="C199" i="41"/>
  <c r="F18" i="41"/>
  <c r="F50" i="41"/>
  <c r="F82" i="41"/>
  <c r="F114" i="41"/>
  <c r="F146" i="41"/>
  <c r="F178" i="41"/>
  <c r="F210" i="41"/>
  <c r="F242" i="41"/>
  <c r="F274" i="41"/>
  <c r="F306" i="41"/>
  <c r="C346" i="41"/>
  <c r="C42" i="41"/>
  <c r="C74" i="41"/>
  <c r="C106" i="41"/>
  <c r="C138" i="41"/>
  <c r="C170" i="41"/>
  <c r="C202" i="41"/>
  <c r="C234" i="41"/>
  <c r="C266" i="41"/>
  <c r="C298" i="41"/>
  <c r="C330" i="41"/>
  <c r="F32" i="41"/>
  <c r="F64" i="41"/>
  <c r="F96" i="41"/>
  <c r="F128" i="41"/>
  <c r="F160" i="41"/>
  <c r="F192" i="41"/>
  <c r="F224" i="41"/>
  <c r="F256" i="41"/>
  <c r="F288" i="41"/>
  <c r="F320" i="41"/>
  <c r="C20" i="41"/>
  <c r="C52" i="41"/>
  <c r="C84" i="41"/>
  <c r="C116" i="41"/>
  <c r="C148" i="41"/>
  <c r="C180" i="41"/>
  <c r="C212" i="41"/>
  <c r="C244" i="41"/>
  <c r="C276" i="41"/>
  <c r="C308" i="41"/>
  <c r="C351" i="41"/>
  <c r="C360" i="41"/>
  <c r="C392" i="41"/>
  <c r="C424" i="41"/>
  <c r="C456" i="41"/>
  <c r="C488" i="41"/>
  <c r="C520" i="41"/>
  <c r="C551" i="41"/>
  <c r="C643" i="41"/>
  <c r="C367" i="41"/>
  <c r="C399" i="41"/>
  <c r="C431" i="41"/>
  <c r="C463" i="41"/>
  <c r="C495" i="41"/>
  <c r="C527" i="41"/>
  <c r="C568" i="41"/>
  <c r="F678" i="41"/>
  <c r="C374" i="41"/>
  <c r="C406" i="41"/>
  <c r="C438" i="41"/>
  <c r="C470" i="41"/>
  <c r="C502" i="41"/>
  <c r="C534" i="41"/>
  <c r="F594" i="41"/>
  <c r="C333" i="41"/>
  <c r="C365" i="41"/>
  <c r="C397" i="41"/>
  <c r="C429" i="41"/>
  <c r="C461" i="41"/>
  <c r="C493" i="41"/>
  <c r="C525" i="41"/>
  <c r="F571" i="41"/>
  <c r="F686" i="41"/>
  <c r="C573" i="41"/>
  <c r="C605" i="41"/>
  <c r="C637" i="41"/>
  <c r="C669" i="41"/>
  <c r="C701" i="41"/>
  <c r="C608" i="41"/>
  <c r="C640" i="41"/>
  <c r="C672" i="41"/>
  <c r="C704" i="41"/>
  <c r="C574" i="41"/>
  <c r="C606" i="41"/>
  <c r="C670" i="41"/>
  <c r="K38" i="39"/>
  <c r="K143" i="29"/>
  <c r="K93" i="29"/>
  <c r="K112" i="29"/>
  <c r="K106" i="29"/>
  <c r="K139" i="29"/>
  <c r="K118" i="29"/>
  <c r="K54" i="29"/>
  <c r="N15" i="54" l="1"/>
  <c r="P15" i="54" s="1"/>
  <c r="K168" i="29"/>
  <c r="K169" i="29" s="1"/>
  <c r="K170" i="29" s="1"/>
  <c r="G638" i="41"/>
  <c r="L702" i="41"/>
  <c r="G608" i="41"/>
  <c r="B608" i="41"/>
  <c r="L608" i="41"/>
  <c r="D608" i="41"/>
  <c r="L534" i="41"/>
  <c r="D534" i="41"/>
  <c r="G534" i="41"/>
  <c r="B534" i="41"/>
  <c r="G20" i="41"/>
  <c r="B20" i="41"/>
  <c r="L20" i="41"/>
  <c r="D20" i="41"/>
  <c r="L170" i="41"/>
  <c r="D170" i="41"/>
  <c r="G170" i="41"/>
  <c r="B170" i="41"/>
  <c r="B199" i="41"/>
  <c r="L199" i="41"/>
  <c r="D199" i="41"/>
  <c r="G199" i="41"/>
  <c r="K39" i="39"/>
  <c r="K40" i="39" s="1"/>
  <c r="B573" i="41"/>
  <c r="G573" i="41"/>
  <c r="L573" i="41"/>
  <c r="D573" i="41"/>
  <c r="L374" i="41"/>
  <c r="D374" i="41"/>
  <c r="G374" i="41"/>
  <c r="B374" i="41"/>
  <c r="B488" i="41"/>
  <c r="L488" i="41"/>
  <c r="D488" i="41"/>
  <c r="G488" i="41"/>
  <c r="G244" i="41"/>
  <c r="B244" i="41"/>
  <c r="L244" i="41"/>
  <c r="D244" i="41"/>
  <c r="L266" i="41"/>
  <c r="D266" i="41"/>
  <c r="G266" i="41"/>
  <c r="B266" i="41"/>
  <c r="L338" i="41"/>
  <c r="D338" i="41"/>
  <c r="B338" i="41"/>
  <c r="G338" i="41"/>
  <c r="B259" i="41"/>
  <c r="L259" i="41"/>
  <c r="D259" i="41"/>
  <c r="G259" i="41"/>
  <c r="L293" i="41"/>
  <c r="D293" i="41"/>
  <c r="G293" i="41"/>
  <c r="B293" i="41"/>
  <c r="G672" i="41"/>
  <c r="B672" i="41"/>
  <c r="L672" i="41"/>
  <c r="D672" i="41"/>
  <c r="G461" i="41"/>
  <c r="B461" i="41"/>
  <c r="L461" i="41"/>
  <c r="D461" i="41"/>
  <c r="L470" i="41"/>
  <c r="D470" i="41"/>
  <c r="G470" i="41"/>
  <c r="B470" i="41"/>
  <c r="L643" i="41"/>
  <c r="D643" i="41"/>
  <c r="B643" i="41"/>
  <c r="G643" i="41"/>
  <c r="G606" i="41"/>
  <c r="L606" i="41"/>
  <c r="D606" i="41"/>
  <c r="B606" i="41"/>
  <c r="G640" i="41"/>
  <c r="B640" i="41"/>
  <c r="L640" i="41"/>
  <c r="D640" i="41"/>
  <c r="B637" i="41"/>
  <c r="L637" i="41"/>
  <c r="D637" i="41"/>
  <c r="G637" i="41"/>
  <c r="G429" i="41"/>
  <c r="B429" i="41"/>
  <c r="L429" i="41"/>
  <c r="D429" i="41"/>
  <c r="L438" i="41"/>
  <c r="D438" i="41"/>
  <c r="G438" i="41"/>
  <c r="B438" i="41"/>
  <c r="B568" i="41"/>
  <c r="G568" i="41"/>
  <c r="L568" i="41"/>
  <c r="D568" i="41"/>
  <c r="L431" i="41"/>
  <c r="D431" i="41"/>
  <c r="G431" i="41"/>
  <c r="B431" i="41"/>
  <c r="L551" i="41"/>
  <c r="D551" i="41"/>
  <c r="B551" i="41"/>
  <c r="G551" i="41"/>
  <c r="B424" i="41"/>
  <c r="L424" i="41"/>
  <c r="D424" i="41"/>
  <c r="G424" i="41"/>
  <c r="G308" i="41"/>
  <c r="B308" i="41"/>
  <c r="L308" i="41"/>
  <c r="D308" i="41"/>
  <c r="G180" i="41"/>
  <c r="B180" i="41"/>
  <c r="L180" i="41"/>
  <c r="D180" i="41"/>
  <c r="G52" i="41"/>
  <c r="B52" i="41"/>
  <c r="L52" i="41"/>
  <c r="D52" i="41"/>
  <c r="L330" i="41"/>
  <c r="D330" i="41"/>
  <c r="G330" i="41"/>
  <c r="B330" i="41"/>
  <c r="L202" i="41"/>
  <c r="D202" i="41"/>
  <c r="G202" i="41"/>
  <c r="B202" i="41"/>
  <c r="L74" i="41"/>
  <c r="D74" i="41"/>
  <c r="G74" i="41"/>
  <c r="B74" i="41"/>
  <c r="B79" i="41"/>
  <c r="L79" i="41"/>
  <c r="D79" i="41"/>
  <c r="G79" i="41"/>
  <c r="L229" i="41"/>
  <c r="D229" i="41"/>
  <c r="G229" i="41"/>
  <c r="B229" i="41"/>
  <c r="L101" i="41"/>
  <c r="D101" i="41"/>
  <c r="G101" i="41"/>
  <c r="B101" i="41"/>
  <c r="B247" i="41"/>
  <c r="L247" i="41"/>
  <c r="D247" i="41"/>
  <c r="G247" i="41"/>
  <c r="L105" i="41"/>
  <c r="D105" i="41"/>
  <c r="G105" i="41"/>
  <c r="B105" i="41"/>
  <c r="B283" i="41"/>
  <c r="L283" i="41"/>
  <c r="D283" i="41"/>
  <c r="G283" i="41"/>
  <c r="G658" i="41"/>
  <c r="L658" i="41"/>
  <c r="D658" i="41"/>
  <c r="B658" i="41"/>
  <c r="G692" i="41"/>
  <c r="B692" i="41"/>
  <c r="D692" i="41"/>
  <c r="L692" i="41"/>
  <c r="B689" i="41"/>
  <c r="L689" i="41"/>
  <c r="D689" i="41"/>
  <c r="G689" i="41"/>
  <c r="B561" i="41"/>
  <c r="G561" i="41"/>
  <c r="L561" i="41"/>
  <c r="D561" i="41"/>
  <c r="G481" i="41"/>
  <c r="B481" i="41"/>
  <c r="L481" i="41"/>
  <c r="D481" i="41"/>
  <c r="G353" i="41"/>
  <c r="B353" i="41"/>
  <c r="L353" i="41"/>
  <c r="D353" i="41"/>
  <c r="L490" i="41"/>
  <c r="D490" i="41"/>
  <c r="G490" i="41"/>
  <c r="B490" i="41"/>
  <c r="L362" i="41"/>
  <c r="D362" i="41"/>
  <c r="G362" i="41"/>
  <c r="B362" i="41"/>
  <c r="L483" i="41"/>
  <c r="D483" i="41"/>
  <c r="G483" i="41"/>
  <c r="B483" i="41"/>
  <c r="L355" i="41"/>
  <c r="D355" i="41"/>
  <c r="G355" i="41"/>
  <c r="B355" i="41"/>
  <c r="B476" i="41"/>
  <c r="L476" i="41"/>
  <c r="D476" i="41"/>
  <c r="G476" i="41"/>
  <c r="B348" i="41"/>
  <c r="G348" i="41"/>
  <c r="L348" i="41"/>
  <c r="D348" i="41"/>
  <c r="G232" i="41"/>
  <c r="B232" i="41"/>
  <c r="L232" i="41"/>
  <c r="D232" i="41"/>
  <c r="G104" i="41"/>
  <c r="B104" i="41"/>
  <c r="L104" i="41"/>
  <c r="D104" i="41"/>
  <c r="L254" i="41"/>
  <c r="D254" i="41"/>
  <c r="G254" i="41"/>
  <c r="B254" i="41"/>
  <c r="L126" i="41"/>
  <c r="D126" i="41"/>
  <c r="G126" i="41"/>
  <c r="B126" i="41"/>
  <c r="B572" i="41"/>
  <c r="G572" i="41"/>
  <c r="L572" i="41"/>
  <c r="D572" i="41"/>
  <c r="L233" i="41"/>
  <c r="D233" i="41"/>
  <c r="G233" i="41"/>
  <c r="B233" i="41"/>
  <c r="L273" i="41"/>
  <c r="D273" i="41"/>
  <c r="G273" i="41"/>
  <c r="B273" i="41"/>
  <c r="G598" i="41"/>
  <c r="L598" i="41"/>
  <c r="D598" i="41"/>
  <c r="B598" i="41"/>
  <c r="G632" i="41"/>
  <c r="B632" i="41"/>
  <c r="D632" i="41"/>
  <c r="L632" i="41"/>
  <c r="B629" i="41"/>
  <c r="L629" i="41"/>
  <c r="D629" i="41"/>
  <c r="G629" i="41"/>
  <c r="G421" i="41"/>
  <c r="B421" i="41"/>
  <c r="L421" i="41"/>
  <c r="D421" i="41"/>
  <c r="L571" i="41"/>
  <c r="D571" i="41"/>
  <c r="B571" i="41"/>
  <c r="G571" i="41"/>
  <c r="L430" i="41"/>
  <c r="D430" i="41"/>
  <c r="G430" i="41"/>
  <c r="B430" i="41"/>
  <c r="B552" i="41"/>
  <c r="G552" i="41"/>
  <c r="L552" i="41"/>
  <c r="D552" i="41"/>
  <c r="L423" i="41"/>
  <c r="D423" i="41"/>
  <c r="G423" i="41"/>
  <c r="B423" i="41"/>
  <c r="B544" i="41"/>
  <c r="L544" i="41"/>
  <c r="D544" i="41"/>
  <c r="G544" i="41"/>
  <c r="B416" i="41"/>
  <c r="L416" i="41"/>
  <c r="D416" i="41"/>
  <c r="G416" i="41"/>
  <c r="G300" i="41"/>
  <c r="B300" i="41"/>
  <c r="L300" i="41"/>
  <c r="D300" i="41"/>
  <c r="G172" i="41"/>
  <c r="B172" i="41"/>
  <c r="L172" i="41"/>
  <c r="D172" i="41"/>
  <c r="G44" i="41"/>
  <c r="B44" i="41"/>
  <c r="L44" i="41"/>
  <c r="D44" i="41"/>
  <c r="L290" i="41"/>
  <c r="D290" i="41"/>
  <c r="G290" i="41"/>
  <c r="B290" i="41"/>
  <c r="L162" i="41"/>
  <c r="D162" i="41"/>
  <c r="G162" i="41"/>
  <c r="B162" i="41"/>
  <c r="L34" i="41"/>
  <c r="D34" i="41"/>
  <c r="G34" i="41"/>
  <c r="B34" i="41"/>
  <c r="B191" i="41"/>
  <c r="L191" i="41"/>
  <c r="D191" i="41"/>
  <c r="G191" i="41"/>
  <c r="B31" i="41"/>
  <c r="L31" i="41"/>
  <c r="D31" i="41"/>
  <c r="G31" i="41"/>
  <c r="L97" i="41"/>
  <c r="D97" i="41"/>
  <c r="G97" i="41"/>
  <c r="B97" i="41"/>
  <c r="B227" i="41"/>
  <c r="L227" i="41"/>
  <c r="D227" i="41"/>
  <c r="G227" i="41"/>
  <c r="L679" i="41"/>
  <c r="D679" i="41"/>
  <c r="B679" i="41"/>
  <c r="G679" i="41"/>
  <c r="L671" i="41"/>
  <c r="D671" i="41"/>
  <c r="B671" i="41"/>
  <c r="G671" i="41"/>
  <c r="L285" i="41"/>
  <c r="D285" i="41"/>
  <c r="G285" i="41"/>
  <c r="B285" i="41"/>
  <c r="L157" i="41"/>
  <c r="D157" i="41"/>
  <c r="G157" i="41"/>
  <c r="B157" i="41"/>
  <c r="L29" i="41"/>
  <c r="D29" i="41"/>
  <c r="G29" i="41"/>
  <c r="B29" i="41"/>
  <c r="B303" i="41"/>
  <c r="L303" i="41"/>
  <c r="D303" i="41"/>
  <c r="G303" i="41"/>
  <c r="L305" i="41"/>
  <c r="D305" i="41"/>
  <c r="G305" i="41"/>
  <c r="B305" i="41"/>
  <c r="B19" i="41"/>
  <c r="L19" i="41"/>
  <c r="D19" i="41"/>
  <c r="G19" i="41"/>
  <c r="G586" i="41"/>
  <c r="L586" i="41"/>
  <c r="D586" i="41"/>
  <c r="B586" i="41"/>
  <c r="G620" i="41"/>
  <c r="B620" i="41"/>
  <c r="L620" i="41"/>
  <c r="D620" i="41"/>
  <c r="B617" i="41"/>
  <c r="L617" i="41"/>
  <c r="D617" i="41"/>
  <c r="G617" i="41"/>
  <c r="G537" i="41"/>
  <c r="B537" i="41"/>
  <c r="L537" i="41"/>
  <c r="D537" i="41"/>
  <c r="G409" i="41"/>
  <c r="B409" i="41"/>
  <c r="L409" i="41"/>
  <c r="D409" i="41"/>
  <c r="L546" i="41"/>
  <c r="D546" i="41"/>
  <c r="G546" i="41"/>
  <c r="B546" i="41"/>
  <c r="L418" i="41"/>
  <c r="D418" i="41"/>
  <c r="G418" i="41"/>
  <c r="B418" i="41"/>
  <c r="L539" i="41"/>
  <c r="D539" i="41"/>
  <c r="G539" i="41"/>
  <c r="B539" i="41"/>
  <c r="L411" i="41"/>
  <c r="D411" i="41"/>
  <c r="G411" i="41"/>
  <c r="B411" i="41"/>
  <c r="B532" i="41"/>
  <c r="L532" i="41"/>
  <c r="D532" i="41"/>
  <c r="G532" i="41"/>
  <c r="B404" i="41"/>
  <c r="L404" i="41"/>
  <c r="D404" i="41"/>
  <c r="G404" i="41"/>
  <c r="G288" i="41"/>
  <c r="B288" i="41"/>
  <c r="L288" i="41"/>
  <c r="D288" i="41"/>
  <c r="G160" i="41"/>
  <c r="B160" i="41"/>
  <c r="L160" i="41"/>
  <c r="D160" i="41"/>
  <c r="G32" i="41"/>
  <c r="B32" i="41"/>
  <c r="L32" i="41"/>
  <c r="D32" i="41"/>
  <c r="L278" i="41"/>
  <c r="D278" i="41"/>
  <c r="G278" i="41"/>
  <c r="B278" i="41"/>
  <c r="L150" i="41"/>
  <c r="D150" i="41"/>
  <c r="G150" i="41"/>
  <c r="B150" i="41"/>
  <c r="L22" i="41"/>
  <c r="D22" i="41"/>
  <c r="G22" i="41"/>
  <c r="B22" i="41"/>
  <c r="L329" i="41"/>
  <c r="D329" i="41"/>
  <c r="G329" i="41"/>
  <c r="B329" i="41"/>
  <c r="B235" i="41"/>
  <c r="L235" i="41"/>
  <c r="D235" i="41"/>
  <c r="G235" i="41"/>
  <c r="G686" i="41"/>
  <c r="L686" i="41"/>
  <c r="D686" i="41"/>
  <c r="B686" i="41"/>
  <c r="G558" i="41"/>
  <c r="L558" i="41"/>
  <c r="D558" i="41"/>
  <c r="B558" i="41"/>
  <c r="G592" i="41"/>
  <c r="B592" i="41"/>
  <c r="L592" i="41"/>
  <c r="D592" i="41"/>
  <c r="B589" i="41"/>
  <c r="L589" i="41"/>
  <c r="D589" i="41"/>
  <c r="G589" i="41"/>
  <c r="G509" i="41"/>
  <c r="B509" i="41"/>
  <c r="L509" i="41"/>
  <c r="D509" i="41"/>
  <c r="G381" i="41"/>
  <c r="B381" i="41"/>
  <c r="L381" i="41"/>
  <c r="D381" i="41"/>
  <c r="L518" i="41"/>
  <c r="D518" i="41"/>
  <c r="G518" i="41"/>
  <c r="B518" i="41"/>
  <c r="L390" i="41"/>
  <c r="D390" i="41"/>
  <c r="G390" i="41"/>
  <c r="B390" i="41"/>
  <c r="L511" i="41"/>
  <c r="D511" i="41"/>
  <c r="G511" i="41"/>
  <c r="B511" i="41"/>
  <c r="L383" i="41"/>
  <c r="D383" i="41"/>
  <c r="G383" i="41"/>
  <c r="B383" i="41"/>
  <c r="B504" i="41"/>
  <c r="L504" i="41"/>
  <c r="D504" i="41"/>
  <c r="G504" i="41"/>
  <c r="B376" i="41"/>
  <c r="L376" i="41"/>
  <c r="D376" i="41"/>
  <c r="G376" i="41"/>
  <c r="G260" i="41"/>
  <c r="B260" i="41"/>
  <c r="L260" i="41"/>
  <c r="D260" i="41"/>
  <c r="G132" i="41"/>
  <c r="B132" i="41"/>
  <c r="L132" i="41"/>
  <c r="D132" i="41"/>
  <c r="L282" i="41"/>
  <c r="D282" i="41"/>
  <c r="G282" i="41"/>
  <c r="B282" i="41"/>
  <c r="L154" i="41"/>
  <c r="D154" i="41"/>
  <c r="G154" i="41"/>
  <c r="B154" i="41"/>
  <c r="L26" i="41"/>
  <c r="D26" i="41"/>
  <c r="G26" i="41"/>
  <c r="B26" i="41"/>
  <c r="B175" i="41"/>
  <c r="L175" i="41"/>
  <c r="D175" i="41"/>
  <c r="G175" i="41"/>
  <c r="B23" i="41"/>
  <c r="L23" i="41"/>
  <c r="D23" i="41"/>
  <c r="G23" i="41"/>
  <c r="L201" i="41"/>
  <c r="D201" i="41"/>
  <c r="G201" i="41"/>
  <c r="B201" i="41"/>
  <c r="B323" i="41"/>
  <c r="L323" i="41"/>
  <c r="D323" i="41"/>
  <c r="G323" i="41"/>
  <c r="L309" i="41"/>
  <c r="D309" i="41"/>
  <c r="G309" i="41"/>
  <c r="B309" i="41"/>
  <c r="L181" i="41"/>
  <c r="D181" i="41"/>
  <c r="G181" i="41"/>
  <c r="B181" i="41"/>
  <c r="L53" i="41"/>
  <c r="D53" i="41"/>
  <c r="G53" i="41"/>
  <c r="B53" i="41"/>
  <c r="B327" i="41"/>
  <c r="L327" i="41"/>
  <c r="D327" i="41"/>
  <c r="G327" i="41"/>
  <c r="B63" i="41"/>
  <c r="L63" i="41"/>
  <c r="D63" i="41"/>
  <c r="G63" i="41"/>
  <c r="B107" i="41"/>
  <c r="L107" i="41"/>
  <c r="D107" i="41"/>
  <c r="G107" i="41"/>
  <c r="G610" i="41"/>
  <c r="L610" i="41"/>
  <c r="D610" i="41"/>
  <c r="B610" i="41"/>
  <c r="G644" i="41"/>
  <c r="B644" i="41"/>
  <c r="D644" i="41"/>
  <c r="L644" i="41"/>
  <c r="B641" i="41"/>
  <c r="L641" i="41"/>
  <c r="D641" i="41"/>
  <c r="G641" i="41"/>
  <c r="G433" i="41"/>
  <c r="B433" i="41"/>
  <c r="L433" i="41"/>
  <c r="D433" i="41"/>
  <c r="L442" i="41"/>
  <c r="D442" i="41"/>
  <c r="G442" i="41"/>
  <c r="B442" i="41"/>
  <c r="B576" i="41"/>
  <c r="G576" i="41"/>
  <c r="L576" i="41"/>
  <c r="D576" i="41"/>
  <c r="L435" i="41"/>
  <c r="D435" i="41"/>
  <c r="G435" i="41"/>
  <c r="B435" i="41"/>
  <c r="L559" i="41"/>
  <c r="D559" i="41"/>
  <c r="B559" i="41"/>
  <c r="G559" i="41"/>
  <c r="B428" i="41"/>
  <c r="L428" i="41"/>
  <c r="D428" i="41"/>
  <c r="G428" i="41"/>
  <c r="G312" i="41"/>
  <c r="B312" i="41"/>
  <c r="L312" i="41"/>
  <c r="D312" i="41"/>
  <c r="G184" i="41"/>
  <c r="B184" i="41"/>
  <c r="L184" i="41"/>
  <c r="D184" i="41"/>
  <c r="G56" i="41"/>
  <c r="B56" i="41"/>
  <c r="L56" i="41"/>
  <c r="D56" i="41"/>
  <c r="L206" i="41"/>
  <c r="D206" i="41"/>
  <c r="G206" i="41"/>
  <c r="B206" i="41"/>
  <c r="L78" i="41"/>
  <c r="D78" i="41"/>
  <c r="G78" i="41"/>
  <c r="B78" i="41"/>
  <c r="B67" i="41"/>
  <c r="L67" i="41"/>
  <c r="D67" i="41"/>
  <c r="G67" i="41"/>
  <c r="G646" i="41"/>
  <c r="L646" i="41"/>
  <c r="D646" i="41"/>
  <c r="B646" i="41"/>
  <c r="G680" i="41"/>
  <c r="B680" i="41"/>
  <c r="D680" i="41"/>
  <c r="L680" i="41"/>
  <c r="B677" i="41"/>
  <c r="L677" i="41"/>
  <c r="D677" i="41"/>
  <c r="G677" i="41"/>
  <c r="B549" i="41"/>
  <c r="G549" i="41"/>
  <c r="L549" i="41"/>
  <c r="D549" i="41"/>
  <c r="G469" i="41"/>
  <c r="B469" i="41"/>
  <c r="L469" i="41"/>
  <c r="D469" i="41"/>
  <c r="G341" i="41"/>
  <c r="L341" i="41"/>
  <c r="D341" i="41"/>
  <c r="B341" i="41"/>
  <c r="L478" i="41"/>
  <c r="D478" i="41"/>
  <c r="G478" i="41"/>
  <c r="B478" i="41"/>
  <c r="L471" i="41"/>
  <c r="D471" i="41"/>
  <c r="G471" i="41"/>
  <c r="B471" i="41"/>
  <c r="L675" i="41"/>
  <c r="D675" i="41"/>
  <c r="B675" i="41"/>
  <c r="G675" i="41"/>
  <c r="B464" i="41"/>
  <c r="L464" i="41"/>
  <c r="D464" i="41"/>
  <c r="G464" i="41"/>
  <c r="B336" i="41"/>
  <c r="G336" i="41"/>
  <c r="L336" i="41"/>
  <c r="D336" i="41"/>
  <c r="G220" i="41"/>
  <c r="B220" i="41"/>
  <c r="L220" i="41"/>
  <c r="D220" i="41"/>
  <c r="G92" i="41"/>
  <c r="B92" i="41"/>
  <c r="L92" i="41"/>
  <c r="D92" i="41"/>
  <c r="L242" i="41"/>
  <c r="D242" i="41"/>
  <c r="G242" i="41"/>
  <c r="B242" i="41"/>
  <c r="L114" i="41"/>
  <c r="D114" i="41"/>
  <c r="G114" i="41"/>
  <c r="B114" i="41"/>
  <c r="B127" i="41"/>
  <c r="L127" i="41"/>
  <c r="D127" i="41"/>
  <c r="G127" i="41"/>
  <c r="L41" i="41"/>
  <c r="D41" i="41"/>
  <c r="G41" i="41"/>
  <c r="B41" i="41"/>
  <c r="B147" i="41"/>
  <c r="L147" i="41"/>
  <c r="D147" i="41"/>
  <c r="G147" i="41"/>
  <c r="L615" i="41"/>
  <c r="D615" i="41"/>
  <c r="B615" i="41"/>
  <c r="G615" i="41"/>
  <c r="L651" i="41"/>
  <c r="D651" i="41"/>
  <c r="B651" i="41"/>
  <c r="G651" i="41"/>
  <c r="L607" i="41"/>
  <c r="D607" i="41"/>
  <c r="B607" i="41"/>
  <c r="G607" i="41"/>
  <c r="L269" i="41"/>
  <c r="D269" i="41"/>
  <c r="G269" i="41"/>
  <c r="B269" i="41"/>
  <c r="L141" i="41"/>
  <c r="D141" i="41"/>
  <c r="G141" i="41"/>
  <c r="B141" i="41"/>
  <c r="H13" i="41"/>
  <c r="K13" i="41"/>
  <c r="J13" i="41"/>
  <c r="I13" i="41"/>
  <c r="E13" i="41"/>
  <c r="B255" i="41"/>
  <c r="L255" i="41"/>
  <c r="D255" i="41"/>
  <c r="G255" i="41"/>
  <c r="L129" i="41"/>
  <c r="D129" i="41"/>
  <c r="G129" i="41"/>
  <c r="B129" i="41"/>
  <c r="B315" i="41"/>
  <c r="L315" i="41"/>
  <c r="D315" i="41"/>
  <c r="G315" i="41"/>
  <c r="G666" i="41"/>
  <c r="L666" i="41"/>
  <c r="D666" i="41"/>
  <c r="B666" i="41"/>
  <c r="G700" i="41"/>
  <c r="B700" i="41"/>
  <c r="L700" i="41"/>
  <c r="D700" i="41"/>
  <c r="B697" i="41"/>
  <c r="L697" i="41"/>
  <c r="D697" i="41"/>
  <c r="G697" i="41"/>
  <c r="B569" i="41"/>
  <c r="G569" i="41"/>
  <c r="L569" i="41"/>
  <c r="D569" i="41"/>
  <c r="G489" i="41"/>
  <c r="B489" i="41"/>
  <c r="L489" i="41"/>
  <c r="D489" i="41"/>
  <c r="G361" i="41"/>
  <c r="B361" i="41"/>
  <c r="L361" i="41"/>
  <c r="D361" i="41"/>
  <c r="L498" i="41"/>
  <c r="D498" i="41"/>
  <c r="G498" i="41"/>
  <c r="B498" i="41"/>
  <c r="L370" i="41"/>
  <c r="D370" i="41"/>
  <c r="G370" i="41"/>
  <c r="B370" i="41"/>
  <c r="L491" i="41"/>
  <c r="D491" i="41"/>
  <c r="G491" i="41"/>
  <c r="B491" i="41"/>
  <c r="L363" i="41"/>
  <c r="D363" i="41"/>
  <c r="G363" i="41"/>
  <c r="B363" i="41"/>
  <c r="B484" i="41"/>
  <c r="L484" i="41"/>
  <c r="D484" i="41"/>
  <c r="G484" i="41"/>
  <c r="B356" i="41"/>
  <c r="L356" i="41"/>
  <c r="D356" i="41"/>
  <c r="G356" i="41"/>
  <c r="G240" i="41"/>
  <c r="B240" i="41"/>
  <c r="L240" i="41"/>
  <c r="D240" i="41"/>
  <c r="G112" i="41"/>
  <c r="B112" i="41"/>
  <c r="L112" i="41"/>
  <c r="D112" i="41"/>
  <c r="L262" i="41"/>
  <c r="D262" i="41"/>
  <c r="G262" i="41"/>
  <c r="B262" i="41"/>
  <c r="L134" i="41"/>
  <c r="D134" i="41"/>
  <c r="G134" i="41"/>
  <c r="B134" i="41"/>
  <c r="L695" i="41"/>
  <c r="D695" i="41"/>
  <c r="B695" i="41"/>
  <c r="G695" i="41"/>
  <c r="L655" i="41"/>
  <c r="D655" i="41"/>
  <c r="B655" i="41"/>
  <c r="G655" i="41"/>
  <c r="L265" i="41"/>
  <c r="D265" i="41"/>
  <c r="G265" i="41"/>
  <c r="B265" i="41"/>
  <c r="L313" i="41"/>
  <c r="D313" i="41"/>
  <c r="G313" i="41"/>
  <c r="B313" i="41"/>
  <c r="H17" i="54"/>
  <c r="C18" i="54"/>
  <c r="D17" i="54"/>
  <c r="E17" i="54" s="1"/>
  <c r="I17" i="54"/>
  <c r="H169" i="29"/>
  <c r="H170" i="29" s="1"/>
  <c r="K702" i="41"/>
  <c r="I702" i="41"/>
  <c r="E702" i="41"/>
  <c r="H702" i="41"/>
  <c r="J702" i="41"/>
  <c r="G574" i="41"/>
  <c r="L574" i="41"/>
  <c r="D574" i="41"/>
  <c r="B574" i="41"/>
  <c r="G397" i="41"/>
  <c r="B397" i="41"/>
  <c r="L397" i="41"/>
  <c r="D397" i="41"/>
  <c r="L399" i="41"/>
  <c r="D399" i="41"/>
  <c r="G399" i="41"/>
  <c r="B399" i="41"/>
  <c r="G276" i="41"/>
  <c r="B276" i="41"/>
  <c r="L276" i="41"/>
  <c r="D276" i="41"/>
  <c r="L325" i="41"/>
  <c r="D325" i="41"/>
  <c r="G325" i="41"/>
  <c r="B325" i="41"/>
  <c r="L197" i="41"/>
  <c r="D197" i="41"/>
  <c r="G197" i="41"/>
  <c r="B197" i="41"/>
  <c r="L69" i="41"/>
  <c r="D69" i="41"/>
  <c r="G69" i="41"/>
  <c r="B69" i="41"/>
  <c r="B143" i="41"/>
  <c r="L143" i="41"/>
  <c r="D143" i="41"/>
  <c r="G143" i="41"/>
  <c r="B171" i="41"/>
  <c r="L171" i="41"/>
  <c r="D171" i="41"/>
  <c r="G171" i="41"/>
  <c r="G626" i="41"/>
  <c r="L626" i="41"/>
  <c r="D626" i="41"/>
  <c r="B626" i="41"/>
  <c r="G660" i="41"/>
  <c r="B660" i="41"/>
  <c r="D660" i="41"/>
  <c r="L660" i="41"/>
  <c r="B657" i="41"/>
  <c r="L657" i="41"/>
  <c r="D657" i="41"/>
  <c r="G657" i="41"/>
  <c r="G449" i="41"/>
  <c r="B449" i="41"/>
  <c r="L449" i="41"/>
  <c r="D449" i="41"/>
  <c r="L458" i="41"/>
  <c r="D458" i="41"/>
  <c r="G458" i="41"/>
  <c r="B458" i="41"/>
  <c r="L451" i="41"/>
  <c r="D451" i="41"/>
  <c r="G451" i="41"/>
  <c r="B451" i="41"/>
  <c r="L595" i="41"/>
  <c r="D595" i="41"/>
  <c r="B595" i="41"/>
  <c r="G595" i="41"/>
  <c r="B444" i="41"/>
  <c r="L444" i="41"/>
  <c r="D444" i="41"/>
  <c r="G444" i="41"/>
  <c r="G328" i="41"/>
  <c r="B328" i="41"/>
  <c r="L328" i="41"/>
  <c r="D328" i="41"/>
  <c r="G200" i="41"/>
  <c r="B200" i="41"/>
  <c r="L200" i="41"/>
  <c r="D200" i="41"/>
  <c r="G72" i="41"/>
  <c r="B72" i="41"/>
  <c r="L72" i="41"/>
  <c r="D72" i="41"/>
  <c r="L222" i="41"/>
  <c r="D222" i="41"/>
  <c r="G222" i="41"/>
  <c r="B222" i="41"/>
  <c r="L94" i="41"/>
  <c r="D94" i="41"/>
  <c r="G94" i="41"/>
  <c r="B94" i="41"/>
  <c r="L89" i="41"/>
  <c r="D89" i="41"/>
  <c r="G89" i="41"/>
  <c r="B89" i="41"/>
  <c r="B243" i="41"/>
  <c r="L243" i="41"/>
  <c r="D243" i="41"/>
  <c r="G243" i="41"/>
  <c r="L145" i="41"/>
  <c r="D145" i="41"/>
  <c r="G145" i="41"/>
  <c r="B145" i="41"/>
  <c r="B275" i="41"/>
  <c r="L275" i="41"/>
  <c r="D275" i="41"/>
  <c r="G275" i="41"/>
  <c r="G694" i="41"/>
  <c r="L694" i="41"/>
  <c r="D694" i="41"/>
  <c r="B694" i="41"/>
  <c r="G566" i="41"/>
  <c r="L566" i="41"/>
  <c r="D566" i="41"/>
  <c r="B566" i="41"/>
  <c r="G600" i="41"/>
  <c r="B600" i="41"/>
  <c r="D600" i="41"/>
  <c r="L600" i="41"/>
  <c r="B597" i="41"/>
  <c r="L597" i="41"/>
  <c r="D597" i="41"/>
  <c r="G597" i="41"/>
  <c r="G517" i="41"/>
  <c r="B517" i="41"/>
  <c r="L517" i="41"/>
  <c r="D517" i="41"/>
  <c r="G389" i="41"/>
  <c r="B389" i="41"/>
  <c r="L389" i="41"/>
  <c r="D389" i="41"/>
  <c r="L526" i="41"/>
  <c r="D526" i="41"/>
  <c r="G526" i="41"/>
  <c r="B526" i="41"/>
  <c r="L398" i="41"/>
  <c r="D398" i="41"/>
  <c r="G398" i="41"/>
  <c r="B398" i="41"/>
  <c r="L519" i="41"/>
  <c r="D519" i="41"/>
  <c r="G519" i="41"/>
  <c r="B519" i="41"/>
  <c r="L391" i="41"/>
  <c r="D391" i="41"/>
  <c r="G391" i="41"/>
  <c r="B391" i="41"/>
  <c r="B512" i="41"/>
  <c r="L512" i="41"/>
  <c r="D512" i="41"/>
  <c r="G512" i="41"/>
  <c r="B384" i="41"/>
  <c r="L384" i="41"/>
  <c r="D384" i="41"/>
  <c r="G384" i="41"/>
  <c r="G268" i="41"/>
  <c r="B268" i="41"/>
  <c r="L268" i="41"/>
  <c r="D268" i="41"/>
  <c r="G140" i="41"/>
  <c r="B140" i="41"/>
  <c r="L140" i="41"/>
  <c r="D140" i="41"/>
  <c r="L258" i="41"/>
  <c r="D258" i="41"/>
  <c r="G258" i="41"/>
  <c r="B258" i="41"/>
  <c r="L130" i="41"/>
  <c r="D130" i="41"/>
  <c r="G130" i="41"/>
  <c r="B130" i="41"/>
  <c r="B151" i="41"/>
  <c r="L151" i="41"/>
  <c r="D151" i="41"/>
  <c r="G151" i="41"/>
  <c r="B91" i="41"/>
  <c r="L91" i="41"/>
  <c r="D91" i="41"/>
  <c r="G91" i="41"/>
  <c r="B564" i="41"/>
  <c r="G564" i="41"/>
  <c r="L564" i="41"/>
  <c r="D564" i="41"/>
  <c r="L587" i="41"/>
  <c r="D587" i="41"/>
  <c r="B587" i="41"/>
  <c r="G587" i="41"/>
  <c r="L253" i="41"/>
  <c r="D253" i="41"/>
  <c r="G253" i="41"/>
  <c r="B253" i="41"/>
  <c r="L125" i="41"/>
  <c r="D125" i="41"/>
  <c r="G125" i="41"/>
  <c r="B125" i="41"/>
  <c r="B271" i="41"/>
  <c r="L271" i="41"/>
  <c r="D271" i="41"/>
  <c r="G271" i="41"/>
  <c r="L631" i="41"/>
  <c r="D631" i="41"/>
  <c r="B631" i="41"/>
  <c r="G631" i="41"/>
  <c r="L623" i="41"/>
  <c r="D623" i="41"/>
  <c r="B623" i="41"/>
  <c r="G623" i="41"/>
  <c r="L185" i="41"/>
  <c r="D185" i="41"/>
  <c r="G185" i="41"/>
  <c r="B185" i="41"/>
  <c r="G682" i="41"/>
  <c r="L682" i="41"/>
  <c r="D682" i="41"/>
  <c r="B682" i="41"/>
  <c r="G554" i="41"/>
  <c r="L554" i="41"/>
  <c r="D554" i="41"/>
  <c r="B554" i="41"/>
  <c r="G588" i="41"/>
  <c r="B588" i="41"/>
  <c r="L588" i="41"/>
  <c r="D588" i="41"/>
  <c r="B585" i="41"/>
  <c r="L585" i="41"/>
  <c r="G585" i="41"/>
  <c r="D585" i="41"/>
  <c r="G505" i="41"/>
  <c r="B505" i="41"/>
  <c r="L505" i="41"/>
  <c r="D505" i="41"/>
  <c r="G377" i="41"/>
  <c r="B377" i="41"/>
  <c r="L377" i="41"/>
  <c r="D377" i="41"/>
  <c r="L514" i="41"/>
  <c r="D514" i="41"/>
  <c r="G514" i="41"/>
  <c r="B514" i="41"/>
  <c r="L386" i="41"/>
  <c r="D386" i="41"/>
  <c r="G386" i="41"/>
  <c r="B386" i="41"/>
  <c r="L507" i="41"/>
  <c r="D507" i="41"/>
  <c r="G507" i="41"/>
  <c r="B507" i="41"/>
  <c r="L379" i="41"/>
  <c r="D379" i="41"/>
  <c r="G379" i="41"/>
  <c r="B379" i="41"/>
  <c r="B500" i="41"/>
  <c r="L500" i="41"/>
  <c r="D500" i="41"/>
  <c r="G500" i="41"/>
  <c r="B372" i="41"/>
  <c r="L372" i="41"/>
  <c r="D372" i="41"/>
  <c r="G372" i="41"/>
  <c r="G256" i="41"/>
  <c r="B256" i="41"/>
  <c r="L256" i="41"/>
  <c r="D256" i="41"/>
  <c r="G128" i="41"/>
  <c r="B128" i="41"/>
  <c r="L128" i="41"/>
  <c r="D128" i="41"/>
  <c r="L246" i="41"/>
  <c r="D246" i="41"/>
  <c r="G246" i="41"/>
  <c r="B246" i="41"/>
  <c r="L118" i="41"/>
  <c r="D118" i="41"/>
  <c r="G118" i="41"/>
  <c r="B118" i="41"/>
  <c r="L193" i="41"/>
  <c r="D193" i="41"/>
  <c r="G193" i="41"/>
  <c r="B193" i="41"/>
  <c r="L635" i="41"/>
  <c r="D635" i="41"/>
  <c r="B635" i="41"/>
  <c r="G635" i="41"/>
  <c r="L225" i="41"/>
  <c r="D225" i="41"/>
  <c r="G225" i="41"/>
  <c r="B225" i="41"/>
  <c r="G654" i="41"/>
  <c r="L654" i="41"/>
  <c r="D654" i="41"/>
  <c r="B654" i="41"/>
  <c r="G688" i="41"/>
  <c r="B688" i="41"/>
  <c r="L688" i="41"/>
  <c r="D688" i="41"/>
  <c r="B685" i="41"/>
  <c r="L685" i="41"/>
  <c r="D685" i="41"/>
  <c r="G685" i="41"/>
  <c r="B557" i="41"/>
  <c r="G557" i="41"/>
  <c r="L557" i="41"/>
  <c r="D557" i="41"/>
  <c r="G477" i="41"/>
  <c r="B477" i="41"/>
  <c r="L477" i="41"/>
  <c r="D477" i="41"/>
  <c r="G349" i="41"/>
  <c r="L349" i="41"/>
  <c r="D349" i="41"/>
  <c r="B349" i="41"/>
  <c r="L486" i="41"/>
  <c r="D486" i="41"/>
  <c r="G486" i="41"/>
  <c r="B486" i="41"/>
  <c r="L358" i="41"/>
  <c r="D358" i="41"/>
  <c r="G358" i="41"/>
  <c r="B358" i="41"/>
  <c r="L479" i="41"/>
  <c r="D479" i="41"/>
  <c r="G479" i="41"/>
  <c r="B479" i="41"/>
  <c r="L707" i="41"/>
  <c r="D707" i="41"/>
  <c r="B707" i="41"/>
  <c r="G707" i="41"/>
  <c r="B472" i="41"/>
  <c r="L472" i="41"/>
  <c r="D472" i="41"/>
  <c r="G472" i="41"/>
  <c r="B344" i="41"/>
  <c r="G344" i="41"/>
  <c r="L344" i="41"/>
  <c r="D344" i="41"/>
  <c r="G228" i="41"/>
  <c r="B228" i="41"/>
  <c r="L228" i="41"/>
  <c r="D228" i="41"/>
  <c r="G100" i="41"/>
  <c r="B100" i="41"/>
  <c r="L100" i="41"/>
  <c r="D100" i="41"/>
  <c r="L250" i="41"/>
  <c r="D250" i="41"/>
  <c r="G250" i="41"/>
  <c r="B250" i="41"/>
  <c r="L122" i="41"/>
  <c r="D122" i="41"/>
  <c r="G122" i="41"/>
  <c r="B122" i="41"/>
  <c r="B135" i="41"/>
  <c r="L135" i="41"/>
  <c r="D135" i="41"/>
  <c r="G135" i="41"/>
  <c r="L65" i="41"/>
  <c r="D65" i="41"/>
  <c r="G65" i="41"/>
  <c r="B65" i="41"/>
  <c r="B195" i="41"/>
  <c r="L195" i="41"/>
  <c r="D195" i="41"/>
  <c r="G195" i="41"/>
  <c r="L647" i="41"/>
  <c r="D647" i="41"/>
  <c r="B647" i="41"/>
  <c r="G647" i="41"/>
  <c r="L683" i="41"/>
  <c r="D683" i="41"/>
  <c r="B683" i="41"/>
  <c r="G683" i="41"/>
  <c r="L639" i="41"/>
  <c r="D639" i="41"/>
  <c r="B639" i="41"/>
  <c r="G639" i="41"/>
  <c r="L277" i="41"/>
  <c r="D277" i="41"/>
  <c r="G277" i="41"/>
  <c r="B277" i="41"/>
  <c r="L149" i="41"/>
  <c r="D149" i="41"/>
  <c r="G149" i="41"/>
  <c r="B149" i="41"/>
  <c r="L21" i="41"/>
  <c r="D21" i="41"/>
  <c r="G21" i="41"/>
  <c r="B21" i="41"/>
  <c r="B295" i="41"/>
  <c r="L295" i="41"/>
  <c r="D295" i="41"/>
  <c r="G295" i="41"/>
  <c r="L281" i="41"/>
  <c r="D281" i="41"/>
  <c r="G281" i="41"/>
  <c r="B281" i="41"/>
  <c r="G706" i="41"/>
  <c r="L706" i="41"/>
  <c r="D706" i="41"/>
  <c r="B706" i="41"/>
  <c r="G578" i="41"/>
  <c r="L578" i="41"/>
  <c r="D578" i="41"/>
  <c r="B578" i="41"/>
  <c r="G612" i="41"/>
  <c r="B612" i="41"/>
  <c r="D612" i="41"/>
  <c r="L612" i="41"/>
  <c r="B609" i="41"/>
  <c r="L609" i="41"/>
  <c r="D609" i="41"/>
  <c r="G609" i="41"/>
  <c r="G529" i="41"/>
  <c r="B529" i="41"/>
  <c r="L529" i="41"/>
  <c r="D529" i="41"/>
  <c r="G401" i="41"/>
  <c r="B401" i="41"/>
  <c r="L401" i="41"/>
  <c r="D401" i="41"/>
  <c r="L538" i="41"/>
  <c r="D538" i="41"/>
  <c r="G538" i="41"/>
  <c r="B538" i="41"/>
  <c r="L410" i="41"/>
  <c r="D410" i="41"/>
  <c r="G410" i="41"/>
  <c r="B410" i="41"/>
  <c r="L531" i="41"/>
  <c r="D531" i="41"/>
  <c r="G531" i="41"/>
  <c r="B531" i="41"/>
  <c r="L403" i="41"/>
  <c r="D403" i="41"/>
  <c r="G403" i="41"/>
  <c r="B403" i="41"/>
  <c r="B524" i="41"/>
  <c r="L524" i="41"/>
  <c r="D524" i="41"/>
  <c r="G524" i="41"/>
  <c r="B396" i="41"/>
  <c r="L396" i="41"/>
  <c r="D396" i="41"/>
  <c r="G396" i="41"/>
  <c r="G280" i="41"/>
  <c r="B280" i="41"/>
  <c r="L280" i="41"/>
  <c r="D280" i="41"/>
  <c r="G152" i="41"/>
  <c r="B152" i="41"/>
  <c r="L152" i="41"/>
  <c r="D152" i="41"/>
  <c r="G24" i="41"/>
  <c r="B24" i="41"/>
  <c r="L24" i="41"/>
  <c r="D24" i="41"/>
  <c r="L302" i="41"/>
  <c r="D302" i="41"/>
  <c r="G302" i="41"/>
  <c r="B302" i="41"/>
  <c r="L174" i="41"/>
  <c r="D174" i="41"/>
  <c r="G174" i="41"/>
  <c r="B174" i="41"/>
  <c r="L46" i="41"/>
  <c r="D46" i="41"/>
  <c r="G46" i="41"/>
  <c r="B46" i="41"/>
  <c r="L289" i="41"/>
  <c r="D289" i="41"/>
  <c r="G289" i="41"/>
  <c r="B289" i="41"/>
  <c r="G614" i="41"/>
  <c r="L614" i="41"/>
  <c r="D614" i="41"/>
  <c r="B614" i="41"/>
  <c r="G648" i="41"/>
  <c r="B648" i="41"/>
  <c r="D648" i="41"/>
  <c r="L648" i="41"/>
  <c r="B645" i="41"/>
  <c r="L645" i="41"/>
  <c r="D645" i="41"/>
  <c r="G645" i="41"/>
  <c r="G437" i="41"/>
  <c r="B437" i="41"/>
  <c r="L437" i="41"/>
  <c r="D437" i="41"/>
  <c r="L446" i="41"/>
  <c r="D446" i="41"/>
  <c r="G446" i="41"/>
  <c r="B446" i="41"/>
  <c r="B584" i="41"/>
  <c r="G584" i="41"/>
  <c r="L584" i="41"/>
  <c r="D584" i="41"/>
  <c r="L439" i="41"/>
  <c r="D439" i="41"/>
  <c r="G439" i="41"/>
  <c r="B439" i="41"/>
  <c r="L567" i="41"/>
  <c r="D567" i="41"/>
  <c r="B567" i="41"/>
  <c r="G567" i="41"/>
  <c r="B432" i="41"/>
  <c r="L432" i="41"/>
  <c r="D432" i="41"/>
  <c r="G432" i="41"/>
  <c r="G316" i="41"/>
  <c r="B316" i="41"/>
  <c r="L316" i="41"/>
  <c r="D316" i="41"/>
  <c r="G188" i="41"/>
  <c r="B188" i="41"/>
  <c r="L188" i="41"/>
  <c r="D188" i="41"/>
  <c r="G60" i="41"/>
  <c r="B60" i="41"/>
  <c r="L60" i="41"/>
  <c r="D60" i="41"/>
  <c r="L210" i="41"/>
  <c r="D210" i="41"/>
  <c r="G210" i="41"/>
  <c r="B210" i="41"/>
  <c r="L82" i="41"/>
  <c r="D82" i="41"/>
  <c r="G82" i="41"/>
  <c r="B82" i="41"/>
  <c r="B87" i="41"/>
  <c r="L87" i="41"/>
  <c r="D87" i="41"/>
  <c r="G87" i="41"/>
  <c r="B27" i="41"/>
  <c r="L27" i="41"/>
  <c r="D27" i="41"/>
  <c r="G27" i="41"/>
  <c r="L237" i="41"/>
  <c r="D237" i="41"/>
  <c r="G237" i="41"/>
  <c r="B237" i="41"/>
  <c r="L109" i="41"/>
  <c r="D109" i="41"/>
  <c r="G109" i="41"/>
  <c r="B109" i="41"/>
  <c r="B183" i="41"/>
  <c r="L183" i="41"/>
  <c r="D183" i="41"/>
  <c r="G183" i="41"/>
  <c r="B187" i="41"/>
  <c r="L187" i="41"/>
  <c r="D187" i="41"/>
  <c r="G187" i="41"/>
  <c r="G634" i="41"/>
  <c r="L634" i="41"/>
  <c r="D634" i="41"/>
  <c r="B634" i="41"/>
  <c r="G668" i="41"/>
  <c r="B668" i="41"/>
  <c r="L668" i="41"/>
  <c r="D668" i="41"/>
  <c r="B665" i="41"/>
  <c r="L665" i="41"/>
  <c r="D665" i="41"/>
  <c r="G665" i="41"/>
  <c r="G457" i="41"/>
  <c r="B457" i="41"/>
  <c r="L457" i="41"/>
  <c r="D457" i="41"/>
  <c r="L466" i="41"/>
  <c r="D466" i="41"/>
  <c r="G466" i="41"/>
  <c r="B466" i="41"/>
  <c r="L459" i="41"/>
  <c r="D459" i="41"/>
  <c r="G459" i="41"/>
  <c r="B459" i="41"/>
  <c r="L627" i="41"/>
  <c r="D627" i="41"/>
  <c r="B627" i="41"/>
  <c r="G627" i="41"/>
  <c r="B452" i="41"/>
  <c r="L452" i="41"/>
  <c r="D452" i="41"/>
  <c r="G452" i="41"/>
  <c r="B343" i="41"/>
  <c r="G343" i="41"/>
  <c r="L343" i="41"/>
  <c r="D343" i="41"/>
  <c r="G208" i="41"/>
  <c r="B208" i="41"/>
  <c r="L208" i="41"/>
  <c r="D208" i="41"/>
  <c r="G80" i="41"/>
  <c r="B80" i="41"/>
  <c r="L80" i="41"/>
  <c r="D80" i="41"/>
  <c r="L230" i="41"/>
  <c r="D230" i="41"/>
  <c r="G230" i="41"/>
  <c r="B230" i="41"/>
  <c r="L102" i="41"/>
  <c r="D102" i="41"/>
  <c r="G102" i="41"/>
  <c r="B102" i="41"/>
  <c r="L113" i="41"/>
  <c r="D113" i="41"/>
  <c r="G113" i="41"/>
  <c r="B113" i="41"/>
  <c r="B267" i="41"/>
  <c r="L267" i="41"/>
  <c r="D267" i="41"/>
  <c r="G267" i="41"/>
  <c r="L177" i="41"/>
  <c r="D177" i="41"/>
  <c r="G177" i="41"/>
  <c r="B177" i="41"/>
  <c r="B307" i="41"/>
  <c r="L307" i="41"/>
  <c r="D307" i="41"/>
  <c r="G307" i="41"/>
  <c r="G525" i="41"/>
  <c r="B525" i="41"/>
  <c r="L525" i="41"/>
  <c r="D525" i="41"/>
  <c r="L527" i="41"/>
  <c r="D527" i="41"/>
  <c r="G527" i="41"/>
  <c r="B527" i="41"/>
  <c r="B392" i="41"/>
  <c r="L392" i="41"/>
  <c r="D392" i="41"/>
  <c r="G392" i="41"/>
  <c r="L42" i="41"/>
  <c r="D42" i="41"/>
  <c r="G42" i="41"/>
  <c r="B42" i="41"/>
  <c r="B39" i="41"/>
  <c r="L39" i="41"/>
  <c r="D39" i="41"/>
  <c r="G39" i="41"/>
  <c r="L257" i="41"/>
  <c r="D257" i="41"/>
  <c r="G257" i="41"/>
  <c r="B257" i="41"/>
  <c r="B701" i="41"/>
  <c r="L701" i="41"/>
  <c r="D701" i="41"/>
  <c r="G701" i="41"/>
  <c r="G365" i="41"/>
  <c r="B365" i="41"/>
  <c r="L365" i="41"/>
  <c r="D365" i="41"/>
  <c r="L495" i="41"/>
  <c r="D495" i="41"/>
  <c r="G495" i="41"/>
  <c r="B495" i="41"/>
  <c r="B360" i="41"/>
  <c r="L360" i="41"/>
  <c r="D360" i="41"/>
  <c r="G360" i="41"/>
  <c r="L346" i="41"/>
  <c r="D346" i="41"/>
  <c r="B346" i="41"/>
  <c r="G346" i="41"/>
  <c r="B159" i="41"/>
  <c r="L159" i="41"/>
  <c r="D159" i="41"/>
  <c r="G159" i="41"/>
  <c r="B556" i="41"/>
  <c r="G556" i="41"/>
  <c r="L556" i="41"/>
  <c r="D556" i="41"/>
  <c r="L711" i="41"/>
  <c r="B711" i="41"/>
  <c r="G711" i="41"/>
  <c r="L165" i="41"/>
  <c r="D165" i="41"/>
  <c r="G165" i="41"/>
  <c r="B165" i="41"/>
  <c r="B311" i="41"/>
  <c r="L311" i="41"/>
  <c r="D311" i="41"/>
  <c r="G311" i="41"/>
  <c r="L342" i="41"/>
  <c r="D342" i="41"/>
  <c r="B342" i="41"/>
  <c r="G342" i="41"/>
  <c r="B51" i="41"/>
  <c r="L51" i="41"/>
  <c r="D51" i="41"/>
  <c r="G51" i="41"/>
  <c r="G594" i="41"/>
  <c r="L594" i="41"/>
  <c r="D594" i="41"/>
  <c r="B594" i="41"/>
  <c r="G628" i="41"/>
  <c r="B628" i="41"/>
  <c r="D628" i="41"/>
  <c r="L628" i="41"/>
  <c r="B625" i="41"/>
  <c r="L625" i="41"/>
  <c r="D625" i="41"/>
  <c r="G625" i="41"/>
  <c r="G545" i="41"/>
  <c r="B545" i="41"/>
  <c r="L545" i="41"/>
  <c r="D545" i="41"/>
  <c r="G417" i="41"/>
  <c r="B417" i="41"/>
  <c r="L417" i="41"/>
  <c r="D417" i="41"/>
  <c r="L563" i="41"/>
  <c r="D563" i="41"/>
  <c r="B563" i="41"/>
  <c r="G563" i="41"/>
  <c r="L426" i="41"/>
  <c r="D426" i="41"/>
  <c r="G426" i="41"/>
  <c r="B426" i="41"/>
  <c r="L547" i="41"/>
  <c r="D547" i="41"/>
  <c r="G547" i="41"/>
  <c r="B547" i="41"/>
  <c r="L419" i="41"/>
  <c r="D419" i="41"/>
  <c r="G419" i="41"/>
  <c r="B419" i="41"/>
  <c r="B540" i="41"/>
  <c r="L540" i="41"/>
  <c r="D540" i="41"/>
  <c r="G540" i="41"/>
  <c r="B412" i="41"/>
  <c r="L412" i="41"/>
  <c r="D412" i="41"/>
  <c r="G412" i="41"/>
  <c r="G296" i="41"/>
  <c r="B296" i="41"/>
  <c r="L296" i="41"/>
  <c r="D296" i="41"/>
  <c r="G168" i="41"/>
  <c r="B168" i="41"/>
  <c r="L168" i="41"/>
  <c r="D168" i="41"/>
  <c r="G40" i="41"/>
  <c r="B40" i="41"/>
  <c r="L40" i="41"/>
  <c r="D40" i="41"/>
  <c r="L318" i="41"/>
  <c r="D318" i="41"/>
  <c r="G318" i="41"/>
  <c r="B318" i="41"/>
  <c r="L190" i="41"/>
  <c r="D190" i="41"/>
  <c r="G190" i="41"/>
  <c r="B190" i="41"/>
  <c r="L62" i="41"/>
  <c r="D62" i="41"/>
  <c r="G62" i="41"/>
  <c r="B62" i="41"/>
  <c r="L603" i="41"/>
  <c r="D603" i="41"/>
  <c r="B603" i="41"/>
  <c r="G603" i="41"/>
  <c r="B131" i="41"/>
  <c r="L131" i="41"/>
  <c r="D131" i="41"/>
  <c r="G131" i="41"/>
  <c r="L17" i="41"/>
  <c r="D17" i="41"/>
  <c r="G17" i="41"/>
  <c r="B17" i="41"/>
  <c r="B123" i="41"/>
  <c r="L123" i="41"/>
  <c r="D123" i="41"/>
  <c r="G123" i="41"/>
  <c r="N7" i="54"/>
  <c r="B83" i="41"/>
  <c r="L83" i="41"/>
  <c r="D83" i="41"/>
  <c r="G83" i="41"/>
  <c r="G662" i="41"/>
  <c r="L662" i="41"/>
  <c r="D662" i="41"/>
  <c r="B662" i="41"/>
  <c r="G696" i="41"/>
  <c r="B696" i="41"/>
  <c r="D696" i="41"/>
  <c r="L696" i="41"/>
  <c r="B693" i="41"/>
  <c r="L693" i="41"/>
  <c r="D693" i="41"/>
  <c r="G693" i="41"/>
  <c r="B565" i="41"/>
  <c r="G565" i="41"/>
  <c r="L565" i="41"/>
  <c r="D565" i="41"/>
  <c r="G485" i="41"/>
  <c r="B485" i="41"/>
  <c r="L485" i="41"/>
  <c r="D485" i="41"/>
  <c r="G357" i="41"/>
  <c r="B357" i="41"/>
  <c r="L357" i="41"/>
  <c r="D357" i="41"/>
  <c r="L494" i="41"/>
  <c r="D494" i="41"/>
  <c r="G494" i="41"/>
  <c r="B494" i="41"/>
  <c r="L366" i="41"/>
  <c r="D366" i="41"/>
  <c r="G366" i="41"/>
  <c r="B366" i="41"/>
  <c r="L487" i="41"/>
  <c r="D487" i="41"/>
  <c r="G487" i="41"/>
  <c r="B487" i="41"/>
  <c r="L359" i="41"/>
  <c r="D359" i="41"/>
  <c r="G359" i="41"/>
  <c r="B359" i="41"/>
  <c r="B480" i="41"/>
  <c r="L480" i="41"/>
  <c r="D480" i="41"/>
  <c r="G480" i="41"/>
  <c r="B352" i="41"/>
  <c r="L352" i="41"/>
  <c r="D352" i="41"/>
  <c r="G352" i="41"/>
  <c r="G236" i="41"/>
  <c r="B236" i="41"/>
  <c r="L236" i="41"/>
  <c r="D236" i="41"/>
  <c r="G108" i="41"/>
  <c r="B108" i="41"/>
  <c r="L108" i="41"/>
  <c r="D108" i="41"/>
  <c r="L226" i="41"/>
  <c r="D226" i="41"/>
  <c r="G226" i="41"/>
  <c r="B226" i="41"/>
  <c r="L98" i="41"/>
  <c r="D98" i="41"/>
  <c r="G98" i="41"/>
  <c r="B98" i="41"/>
  <c r="B111" i="41"/>
  <c r="L111" i="41"/>
  <c r="D111" i="41"/>
  <c r="G111" i="41"/>
  <c r="L221" i="41"/>
  <c r="D221" i="41"/>
  <c r="G221" i="41"/>
  <c r="B221" i="41"/>
  <c r="L93" i="41"/>
  <c r="D93" i="41"/>
  <c r="G93" i="41"/>
  <c r="B93" i="41"/>
  <c r="B239" i="41"/>
  <c r="L239" i="41"/>
  <c r="D239" i="41"/>
  <c r="G239" i="41"/>
  <c r="L73" i="41"/>
  <c r="D73" i="41"/>
  <c r="G73" i="41"/>
  <c r="B73" i="41"/>
  <c r="B251" i="41"/>
  <c r="L251" i="41"/>
  <c r="D251" i="41"/>
  <c r="G251" i="41"/>
  <c r="G650" i="41"/>
  <c r="L650" i="41"/>
  <c r="D650" i="41"/>
  <c r="B650" i="41"/>
  <c r="G684" i="41"/>
  <c r="B684" i="41"/>
  <c r="L684" i="41"/>
  <c r="D684" i="41"/>
  <c r="B681" i="41"/>
  <c r="L681" i="41"/>
  <c r="D681" i="41"/>
  <c r="G681" i="41"/>
  <c r="B553" i="41"/>
  <c r="G553" i="41"/>
  <c r="L553" i="41"/>
  <c r="D553" i="41"/>
  <c r="G473" i="41"/>
  <c r="B473" i="41"/>
  <c r="L473" i="41"/>
  <c r="D473" i="41"/>
  <c r="G345" i="41"/>
  <c r="L345" i="41"/>
  <c r="D345" i="41"/>
  <c r="B345" i="41"/>
  <c r="L482" i="41"/>
  <c r="D482" i="41"/>
  <c r="G482" i="41"/>
  <c r="B482" i="41"/>
  <c r="L354" i="41"/>
  <c r="D354" i="41"/>
  <c r="G354" i="41"/>
  <c r="B354" i="41"/>
  <c r="L475" i="41"/>
  <c r="D475" i="41"/>
  <c r="G475" i="41"/>
  <c r="B475" i="41"/>
  <c r="L691" i="41"/>
  <c r="D691" i="41"/>
  <c r="B691" i="41"/>
  <c r="G691" i="41"/>
  <c r="B468" i="41"/>
  <c r="L468" i="41"/>
  <c r="D468" i="41"/>
  <c r="G468" i="41"/>
  <c r="B340" i="41"/>
  <c r="G340" i="41"/>
  <c r="L340" i="41"/>
  <c r="D340" i="41"/>
  <c r="G224" i="41"/>
  <c r="B224" i="41"/>
  <c r="L224" i="41"/>
  <c r="D224" i="41"/>
  <c r="G96" i="41"/>
  <c r="B96" i="41"/>
  <c r="L96" i="41"/>
  <c r="D96" i="41"/>
  <c r="L214" i="41"/>
  <c r="D214" i="41"/>
  <c r="G214" i="41"/>
  <c r="B214" i="41"/>
  <c r="L86" i="41"/>
  <c r="D86" i="41"/>
  <c r="G86" i="41"/>
  <c r="B86" i="41"/>
  <c r="L57" i="41"/>
  <c r="D57" i="41"/>
  <c r="G57" i="41"/>
  <c r="B57" i="41"/>
  <c r="B211" i="41"/>
  <c r="L211" i="41"/>
  <c r="D211" i="41"/>
  <c r="G211" i="41"/>
  <c r="L121" i="41"/>
  <c r="D121" i="41"/>
  <c r="G121" i="41"/>
  <c r="B121" i="41"/>
  <c r="G622" i="41"/>
  <c r="L622" i="41"/>
  <c r="D622" i="41"/>
  <c r="B622" i="41"/>
  <c r="G656" i="41"/>
  <c r="B656" i="41"/>
  <c r="L656" i="41"/>
  <c r="D656" i="41"/>
  <c r="B653" i="41"/>
  <c r="L653" i="41"/>
  <c r="D653" i="41"/>
  <c r="G653" i="41"/>
  <c r="G445" i="41"/>
  <c r="B445" i="41"/>
  <c r="L445" i="41"/>
  <c r="D445" i="41"/>
  <c r="L454" i="41"/>
  <c r="D454" i="41"/>
  <c r="G454" i="41"/>
  <c r="B454" i="41"/>
  <c r="L447" i="41"/>
  <c r="D447" i="41"/>
  <c r="G447" i="41"/>
  <c r="B447" i="41"/>
  <c r="L583" i="41"/>
  <c r="D583" i="41"/>
  <c r="B583" i="41"/>
  <c r="G583" i="41"/>
  <c r="B440" i="41"/>
  <c r="L440" i="41"/>
  <c r="D440" i="41"/>
  <c r="G440" i="41"/>
  <c r="G324" i="41"/>
  <c r="B324" i="41"/>
  <c r="L324" i="41"/>
  <c r="D324" i="41"/>
  <c r="G196" i="41"/>
  <c r="B196" i="41"/>
  <c r="L196" i="41"/>
  <c r="D196" i="41"/>
  <c r="G68" i="41"/>
  <c r="B68" i="41"/>
  <c r="L68" i="41"/>
  <c r="D68" i="41"/>
  <c r="L218" i="41"/>
  <c r="D218" i="41"/>
  <c r="G218" i="41"/>
  <c r="B218" i="41"/>
  <c r="L90" i="41"/>
  <c r="D90" i="41"/>
  <c r="G90" i="41"/>
  <c r="B90" i="41"/>
  <c r="B95" i="41"/>
  <c r="L95" i="41"/>
  <c r="D95" i="41"/>
  <c r="G95" i="41"/>
  <c r="B59" i="41"/>
  <c r="L59" i="41"/>
  <c r="D59" i="41"/>
  <c r="G59" i="41"/>
  <c r="L245" i="41"/>
  <c r="D245" i="41"/>
  <c r="G245" i="41"/>
  <c r="B245" i="41"/>
  <c r="L117" i="41"/>
  <c r="D117" i="41"/>
  <c r="G117" i="41"/>
  <c r="B117" i="41"/>
  <c r="B263" i="41"/>
  <c r="L263" i="41"/>
  <c r="D263" i="41"/>
  <c r="G263" i="41"/>
  <c r="L161" i="41"/>
  <c r="D161" i="41"/>
  <c r="G161" i="41"/>
  <c r="B161" i="41"/>
  <c r="G674" i="41"/>
  <c r="L674" i="41"/>
  <c r="D674" i="41"/>
  <c r="B674" i="41"/>
  <c r="G708" i="41"/>
  <c r="B708" i="41"/>
  <c r="D708" i="41"/>
  <c r="L708" i="41"/>
  <c r="B705" i="41"/>
  <c r="L705" i="41"/>
  <c r="D705" i="41"/>
  <c r="G705" i="41"/>
  <c r="B577" i="41"/>
  <c r="G577" i="41"/>
  <c r="L577" i="41"/>
  <c r="D577" i="41"/>
  <c r="G497" i="41"/>
  <c r="B497" i="41"/>
  <c r="L497" i="41"/>
  <c r="D497" i="41"/>
  <c r="G369" i="41"/>
  <c r="B369" i="41"/>
  <c r="L369" i="41"/>
  <c r="D369" i="41"/>
  <c r="L506" i="41"/>
  <c r="D506" i="41"/>
  <c r="G506" i="41"/>
  <c r="B506" i="41"/>
  <c r="L378" i="41"/>
  <c r="D378" i="41"/>
  <c r="G378" i="41"/>
  <c r="B378" i="41"/>
  <c r="L499" i="41"/>
  <c r="D499" i="41"/>
  <c r="G499" i="41"/>
  <c r="B499" i="41"/>
  <c r="L371" i="41"/>
  <c r="D371" i="41"/>
  <c r="G371" i="41"/>
  <c r="B371" i="41"/>
  <c r="B492" i="41"/>
  <c r="L492" i="41"/>
  <c r="D492" i="41"/>
  <c r="G492" i="41"/>
  <c r="B364" i="41"/>
  <c r="L364" i="41"/>
  <c r="D364" i="41"/>
  <c r="G364" i="41"/>
  <c r="G248" i="41"/>
  <c r="B248" i="41"/>
  <c r="L248" i="41"/>
  <c r="D248" i="41"/>
  <c r="G120" i="41"/>
  <c r="B120" i="41"/>
  <c r="L120" i="41"/>
  <c r="D120" i="41"/>
  <c r="L270" i="41"/>
  <c r="D270" i="41"/>
  <c r="G270" i="41"/>
  <c r="B270" i="41"/>
  <c r="L142" i="41"/>
  <c r="D142" i="41"/>
  <c r="G142" i="41"/>
  <c r="B142" i="41"/>
  <c r="I14" i="41"/>
  <c r="E14" i="41"/>
  <c r="H14" i="41"/>
  <c r="K14" i="41"/>
  <c r="J14" i="41"/>
  <c r="L153" i="41"/>
  <c r="D153" i="41"/>
  <c r="G153" i="41"/>
  <c r="B153" i="41"/>
  <c r="B299" i="41"/>
  <c r="L299" i="41"/>
  <c r="D299" i="41"/>
  <c r="G299" i="41"/>
  <c r="L209" i="41"/>
  <c r="D209" i="41"/>
  <c r="G209" i="41"/>
  <c r="B209" i="41"/>
  <c r="B203" i="41"/>
  <c r="L203" i="41"/>
  <c r="D203" i="41"/>
  <c r="G203" i="41"/>
  <c r="G710" i="41"/>
  <c r="L710" i="41"/>
  <c r="D710" i="41"/>
  <c r="B710" i="41"/>
  <c r="G582" i="41"/>
  <c r="L582" i="41"/>
  <c r="D582" i="41"/>
  <c r="B582" i="41"/>
  <c r="G616" i="41"/>
  <c r="B616" i="41"/>
  <c r="D616" i="41"/>
  <c r="L616" i="41"/>
  <c r="B613" i="41"/>
  <c r="L613" i="41"/>
  <c r="D613" i="41"/>
  <c r="G613" i="41"/>
  <c r="G533" i="41"/>
  <c r="B533" i="41"/>
  <c r="L533" i="41"/>
  <c r="D533" i="41"/>
  <c r="G405" i="41"/>
  <c r="B405" i="41"/>
  <c r="L405" i="41"/>
  <c r="D405" i="41"/>
  <c r="L542" i="41"/>
  <c r="D542" i="41"/>
  <c r="G542" i="41"/>
  <c r="B542" i="41"/>
  <c r="L414" i="41"/>
  <c r="D414" i="41"/>
  <c r="G414" i="41"/>
  <c r="B414" i="41"/>
  <c r="L535" i="41"/>
  <c r="D535" i="41"/>
  <c r="G535" i="41"/>
  <c r="B535" i="41"/>
  <c r="L407" i="41"/>
  <c r="D407" i="41"/>
  <c r="G407" i="41"/>
  <c r="B407" i="41"/>
  <c r="B528" i="41"/>
  <c r="L528" i="41"/>
  <c r="D528" i="41"/>
  <c r="G528" i="41"/>
  <c r="B400" i="41"/>
  <c r="L400" i="41"/>
  <c r="D400" i="41"/>
  <c r="G400" i="41"/>
  <c r="G284" i="41"/>
  <c r="B284" i="41"/>
  <c r="L284" i="41"/>
  <c r="D284" i="41"/>
  <c r="G156" i="41"/>
  <c r="B156" i="41"/>
  <c r="L156" i="41"/>
  <c r="D156" i="41"/>
  <c r="G28" i="41"/>
  <c r="B28" i="41"/>
  <c r="L28" i="41"/>
  <c r="D28" i="41"/>
  <c r="L306" i="41"/>
  <c r="D306" i="41"/>
  <c r="G306" i="41"/>
  <c r="B306" i="41"/>
  <c r="L178" i="41"/>
  <c r="D178" i="41"/>
  <c r="G178" i="41"/>
  <c r="B178" i="41"/>
  <c r="L50" i="41"/>
  <c r="D50" i="41"/>
  <c r="G50" i="41"/>
  <c r="B50" i="41"/>
  <c r="B207" i="41"/>
  <c r="L207" i="41"/>
  <c r="D207" i="41"/>
  <c r="G207" i="41"/>
  <c r="B47" i="41"/>
  <c r="L47" i="41"/>
  <c r="D47" i="41"/>
  <c r="G47" i="41"/>
  <c r="L297" i="41"/>
  <c r="D297" i="41"/>
  <c r="G297" i="41"/>
  <c r="B297" i="41"/>
  <c r="L334" i="41"/>
  <c r="D334" i="41"/>
  <c r="B334" i="41"/>
  <c r="G334" i="41"/>
  <c r="L205" i="41"/>
  <c r="D205" i="41"/>
  <c r="G205" i="41"/>
  <c r="B205" i="41"/>
  <c r="L77" i="41"/>
  <c r="D77" i="41"/>
  <c r="G77" i="41"/>
  <c r="B77" i="41"/>
  <c r="B319" i="41"/>
  <c r="L319" i="41"/>
  <c r="D319" i="41"/>
  <c r="G319" i="41"/>
  <c r="B75" i="41"/>
  <c r="L75" i="41"/>
  <c r="D75" i="41"/>
  <c r="G75" i="41"/>
  <c r="G602" i="41"/>
  <c r="L602" i="41"/>
  <c r="D602" i="41"/>
  <c r="B602" i="41"/>
  <c r="G636" i="41"/>
  <c r="B636" i="41"/>
  <c r="L636" i="41"/>
  <c r="D636" i="41"/>
  <c r="B633" i="41"/>
  <c r="L633" i="41"/>
  <c r="D633" i="41"/>
  <c r="G633" i="41"/>
  <c r="G425" i="41"/>
  <c r="B425" i="41"/>
  <c r="L425" i="41"/>
  <c r="D425" i="41"/>
  <c r="L579" i="41"/>
  <c r="D579" i="41"/>
  <c r="B579" i="41"/>
  <c r="G579" i="41"/>
  <c r="L434" i="41"/>
  <c r="D434" i="41"/>
  <c r="G434" i="41"/>
  <c r="B434" i="41"/>
  <c r="B560" i="41"/>
  <c r="G560" i="41"/>
  <c r="L560" i="41"/>
  <c r="D560" i="41"/>
  <c r="L427" i="41"/>
  <c r="D427" i="41"/>
  <c r="G427" i="41"/>
  <c r="B427" i="41"/>
  <c r="B548" i="41"/>
  <c r="D548" i="41"/>
  <c r="L548" i="41"/>
  <c r="G548" i="41"/>
  <c r="B420" i="41"/>
  <c r="L420" i="41"/>
  <c r="D420" i="41"/>
  <c r="G420" i="41"/>
  <c r="G304" i="41"/>
  <c r="B304" i="41"/>
  <c r="L304" i="41"/>
  <c r="D304" i="41"/>
  <c r="G176" i="41"/>
  <c r="B176" i="41"/>
  <c r="L176" i="41"/>
  <c r="D176" i="41"/>
  <c r="G48" i="41"/>
  <c r="B48" i="41"/>
  <c r="L48" i="41"/>
  <c r="D48" i="41"/>
  <c r="L326" i="41"/>
  <c r="D326" i="41"/>
  <c r="G326" i="41"/>
  <c r="B326" i="41"/>
  <c r="L198" i="41"/>
  <c r="D198" i="41"/>
  <c r="G198" i="41"/>
  <c r="B198" i="41"/>
  <c r="L70" i="41"/>
  <c r="D70" i="41"/>
  <c r="G70" i="41"/>
  <c r="B70" i="41"/>
  <c r="L699" i="41"/>
  <c r="D699" i="41"/>
  <c r="B699" i="41"/>
  <c r="G699" i="41"/>
  <c r="B331" i="41"/>
  <c r="G331" i="41"/>
  <c r="L331" i="41"/>
  <c r="D331" i="41"/>
  <c r="B155" i="41"/>
  <c r="L155" i="41"/>
  <c r="D155" i="41"/>
  <c r="G155" i="41"/>
  <c r="L49" i="41"/>
  <c r="D49" i="41"/>
  <c r="G49" i="41"/>
  <c r="B49" i="41"/>
  <c r="B163" i="41"/>
  <c r="L163" i="41"/>
  <c r="D163" i="41"/>
  <c r="G163" i="41"/>
  <c r="L16" i="54"/>
  <c r="M16" i="54" s="1"/>
  <c r="N16" i="54" s="1"/>
  <c r="A18" i="54"/>
  <c r="O17" i="54"/>
  <c r="K638" i="41"/>
  <c r="I638" i="41"/>
  <c r="E638" i="41"/>
  <c r="H638" i="41"/>
  <c r="J638" i="41"/>
  <c r="B605" i="41"/>
  <c r="L605" i="41"/>
  <c r="D605" i="41"/>
  <c r="G605" i="41"/>
  <c r="L406" i="41"/>
  <c r="D406" i="41"/>
  <c r="G406" i="41"/>
  <c r="B406" i="41"/>
  <c r="B520" i="41"/>
  <c r="L520" i="41"/>
  <c r="D520" i="41"/>
  <c r="G520" i="41"/>
  <c r="G148" i="41"/>
  <c r="B148" i="41"/>
  <c r="L148" i="41"/>
  <c r="D148" i="41"/>
  <c r="L298" i="41"/>
  <c r="D298" i="41"/>
  <c r="G298" i="41"/>
  <c r="B298" i="41"/>
  <c r="G704" i="41"/>
  <c r="B704" i="41"/>
  <c r="L704" i="41"/>
  <c r="D704" i="41"/>
  <c r="G493" i="41"/>
  <c r="B493" i="41"/>
  <c r="L493" i="41"/>
  <c r="D493" i="41"/>
  <c r="L502" i="41"/>
  <c r="D502" i="41"/>
  <c r="G502" i="41"/>
  <c r="B502" i="41"/>
  <c r="L367" i="41"/>
  <c r="D367" i="41"/>
  <c r="G367" i="41"/>
  <c r="B367" i="41"/>
  <c r="G116" i="41"/>
  <c r="B116" i="41"/>
  <c r="L116" i="41"/>
  <c r="D116" i="41"/>
  <c r="L138" i="41"/>
  <c r="D138" i="41"/>
  <c r="G138" i="41"/>
  <c r="B138" i="41"/>
  <c r="L137" i="41"/>
  <c r="D137" i="41"/>
  <c r="G137" i="41"/>
  <c r="B137" i="41"/>
  <c r="L703" i="41"/>
  <c r="D703" i="41"/>
  <c r="B703" i="41"/>
  <c r="G703" i="41"/>
  <c r="L37" i="41"/>
  <c r="D37" i="41"/>
  <c r="G37" i="41"/>
  <c r="B37" i="41"/>
  <c r="G670" i="41"/>
  <c r="L670" i="41"/>
  <c r="D670" i="41"/>
  <c r="B670" i="41"/>
  <c r="B669" i="41"/>
  <c r="L669" i="41"/>
  <c r="D669" i="41"/>
  <c r="G669" i="41"/>
  <c r="G333" i="41"/>
  <c r="L333" i="41"/>
  <c r="D333" i="41"/>
  <c r="B333" i="41"/>
  <c r="L463" i="41"/>
  <c r="D463" i="41"/>
  <c r="G463" i="41"/>
  <c r="B463" i="41"/>
  <c r="B456" i="41"/>
  <c r="L456" i="41"/>
  <c r="D456" i="41"/>
  <c r="G456" i="41"/>
  <c r="B351" i="41"/>
  <c r="G351" i="41"/>
  <c r="L351" i="41"/>
  <c r="D351" i="41"/>
  <c r="G212" i="41"/>
  <c r="B212" i="41"/>
  <c r="L212" i="41"/>
  <c r="D212" i="41"/>
  <c r="G84" i="41"/>
  <c r="B84" i="41"/>
  <c r="L84" i="41"/>
  <c r="D84" i="41"/>
  <c r="L234" i="41"/>
  <c r="D234" i="41"/>
  <c r="G234" i="41"/>
  <c r="B234" i="41"/>
  <c r="L106" i="41"/>
  <c r="D106" i="41"/>
  <c r="G106" i="41"/>
  <c r="B106" i="41"/>
  <c r="B119" i="41"/>
  <c r="L119" i="41"/>
  <c r="D119" i="41"/>
  <c r="G119" i="41"/>
  <c r="B347" i="41"/>
  <c r="G347" i="41"/>
  <c r="L347" i="41"/>
  <c r="D347" i="41"/>
  <c r="B115" i="41"/>
  <c r="L115" i="41"/>
  <c r="D115" i="41"/>
  <c r="G115" i="41"/>
  <c r="B580" i="41"/>
  <c r="G580" i="41"/>
  <c r="L580" i="41"/>
  <c r="D580" i="41"/>
  <c r="L619" i="41"/>
  <c r="D619" i="41"/>
  <c r="B619" i="41"/>
  <c r="G619" i="41"/>
  <c r="L261" i="41"/>
  <c r="D261" i="41"/>
  <c r="G261" i="41"/>
  <c r="B261" i="41"/>
  <c r="L133" i="41"/>
  <c r="D133" i="41"/>
  <c r="G133" i="41"/>
  <c r="B133" i="41"/>
  <c r="B339" i="41"/>
  <c r="G339" i="41"/>
  <c r="L339" i="41"/>
  <c r="D339" i="41"/>
  <c r="B279" i="41"/>
  <c r="L279" i="41"/>
  <c r="D279" i="41"/>
  <c r="G279" i="41"/>
  <c r="L217" i="41"/>
  <c r="D217" i="41"/>
  <c r="G217" i="41"/>
  <c r="B217" i="41"/>
  <c r="G690" i="41"/>
  <c r="L690" i="41"/>
  <c r="D690" i="41"/>
  <c r="B690" i="41"/>
  <c r="G562" i="41"/>
  <c r="L562" i="41"/>
  <c r="D562" i="41"/>
  <c r="B562" i="41"/>
  <c r="G596" i="41"/>
  <c r="B596" i="41"/>
  <c r="D596" i="41"/>
  <c r="L596" i="41"/>
  <c r="B593" i="41"/>
  <c r="L593" i="41"/>
  <c r="D593" i="41"/>
  <c r="G593" i="41"/>
  <c r="G513" i="41"/>
  <c r="B513" i="41"/>
  <c r="L513" i="41"/>
  <c r="D513" i="41"/>
  <c r="G385" i="41"/>
  <c r="B385" i="41"/>
  <c r="L385" i="41"/>
  <c r="D385" i="41"/>
  <c r="L522" i="41"/>
  <c r="D522" i="41"/>
  <c r="G522" i="41"/>
  <c r="B522" i="41"/>
  <c r="L394" i="41"/>
  <c r="D394" i="41"/>
  <c r="G394" i="41"/>
  <c r="B394" i="41"/>
  <c r="L515" i="41"/>
  <c r="D515" i="41"/>
  <c r="G515" i="41"/>
  <c r="B515" i="41"/>
  <c r="L387" i="41"/>
  <c r="D387" i="41"/>
  <c r="G387" i="41"/>
  <c r="B387" i="41"/>
  <c r="B508" i="41"/>
  <c r="L508" i="41"/>
  <c r="D508" i="41"/>
  <c r="G508" i="41"/>
  <c r="B380" i="41"/>
  <c r="L380" i="41"/>
  <c r="D380" i="41"/>
  <c r="G380" i="41"/>
  <c r="G264" i="41"/>
  <c r="B264" i="41"/>
  <c r="L264" i="41"/>
  <c r="D264" i="41"/>
  <c r="G136" i="41"/>
  <c r="B136" i="41"/>
  <c r="L136" i="41"/>
  <c r="D136" i="41"/>
  <c r="L286" i="41"/>
  <c r="D286" i="41"/>
  <c r="G286" i="41"/>
  <c r="B286" i="41"/>
  <c r="L158" i="41"/>
  <c r="D158" i="41"/>
  <c r="G158" i="41"/>
  <c r="B158" i="41"/>
  <c r="L30" i="41"/>
  <c r="D30" i="41"/>
  <c r="G30" i="41"/>
  <c r="B30" i="41"/>
  <c r="J17" i="54"/>
  <c r="G630" i="41"/>
  <c r="L630" i="41"/>
  <c r="D630" i="41"/>
  <c r="B630" i="41"/>
  <c r="G664" i="41"/>
  <c r="B664" i="41"/>
  <c r="D664" i="41"/>
  <c r="L664" i="41"/>
  <c r="B661" i="41"/>
  <c r="L661" i="41"/>
  <c r="D661" i="41"/>
  <c r="G661" i="41"/>
  <c r="G453" i="41"/>
  <c r="B453" i="41"/>
  <c r="L453" i="41"/>
  <c r="D453" i="41"/>
  <c r="L462" i="41"/>
  <c r="D462" i="41"/>
  <c r="G462" i="41"/>
  <c r="B462" i="41"/>
  <c r="L455" i="41"/>
  <c r="D455" i="41"/>
  <c r="G455" i="41"/>
  <c r="B455" i="41"/>
  <c r="L611" i="41"/>
  <c r="D611" i="41"/>
  <c r="B611" i="41"/>
  <c r="G611" i="41"/>
  <c r="B448" i="41"/>
  <c r="L448" i="41"/>
  <c r="D448" i="41"/>
  <c r="G448" i="41"/>
  <c r="B335" i="41"/>
  <c r="G335" i="41"/>
  <c r="L335" i="41"/>
  <c r="D335" i="41"/>
  <c r="G204" i="41"/>
  <c r="B204" i="41"/>
  <c r="L204" i="41"/>
  <c r="D204" i="41"/>
  <c r="G76" i="41"/>
  <c r="B76" i="41"/>
  <c r="L76" i="41"/>
  <c r="D76" i="41"/>
  <c r="K12" i="41"/>
  <c r="J12" i="41"/>
  <c r="I12" i="41"/>
  <c r="E12" i="41"/>
  <c r="H12" i="41"/>
  <c r="L322" i="41"/>
  <c r="D322" i="41"/>
  <c r="G322" i="41"/>
  <c r="B322" i="41"/>
  <c r="L194" i="41"/>
  <c r="D194" i="41"/>
  <c r="G194" i="41"/>
  <c r="B194" i="41"/>
  <c r="L66" i="41"/>
  <c r="D66" i="41"/>
  <c r="G66" i="41"/>
  <c r="B66" i="41"/>
  <c r="B231" i="41"/>
  <c r="L231" i="41"/>
  <c r="D231" i="41"/>
  <c r="G231" i="41"/>
  <c r="B71" i="41"/>
  <c r="L71" i="41"/>
  <c r="D71" i="41"/>
  <c r="G71" i="41"/>
  <c r="L241" i="41"/>
  <c r="D241" i="41"/>
  <c r="G241" i="41"/>
  <c r="B241" i="41"/>
  <c r="L317" i="41"/>
  <c r="D317" i="41"/>
  <c r="G317" i="41"/>
  <c r="B317" i="41"/>
  <c r="L189" i="41"/>
  <c r="D189" i="41"/>
  <c r="G189" i="41"/>
  <c r="B189" i="41"/>
  <c r="L61" i="41"/>
  <c r="D61" i="41"/>
  <c r="G61" i="41"/>
  <c r="B61" i="41"/>
  <c r="B103" i="41"/>
  <c r="L103" i="41"/>
  <c r="D103" i="41"/>
  <c r="G103" i="41"/>
  <c r="L667" i="41"/>
  <c r="D667" i="41"/>
  <c r="B667" i="41"/>
  <c r="G667" i="41"/>
  <c r="B139" i="41"/>
  <c r="L139" i="41"/>
  <c r="D139" i="41"/>
  <c r="G139" i="41"/>
  <c r="G618" i="41"/>
  <c r="L618" i="41"/>
  <c r="D618" i="41"/>
  <c r="B618" i="41"/>
  <c r="G652" i="41"/>
  <c r="B652" i="41"/>
  <c r="L652" i="41"/>
  <c r="D652" i="41"/>
  <c r="B649" i="41"/>
  <c r="L649" i="41"/>
  <c r="D649" i="41"/>
  <c r="G649" i="41"/>
  <c r="G441" i="41"/>
  <c r="B441" i="41"/>
  <c r="L441" i="41"/>
  <c r="D441" i="41"/>
  <c r="L450" i="41"/>
  <c r="D450" i="41"/>
  <c r="G450" i="41"/>
  <c r="B450" i="41"/>
  <c r="L443" i="41"/>
  <c r="D443" i="41"/>
  <c r="G443" i="41"/>
  <c r="B443" i="41"/>
  <c r="L575" i="41"/>
  <c r="D575" i="41"/>
  <c r="B575" i="41"/>
  <c r="G575" i="41"/>
  <c r="B436" i="41"/>
  <c r="L436" i="41"/>
  <c r="D436" i="41"/>
  <c r="G436" i="41"/>
  <c r="G320" i="41"/>
  <c r="B320" i="41"/>
  <c r="L320" i="41"/>
  <c r="D320" i="41"/>
  <c r="G192" i="41"/>
  <c r="B192" i="41"/>
  <c r="L192" i="41"/>
  <c r="D192" i="41"/>
  <c r="G64" i="41"/>
  <c r="B64" i="41"/>
  <c r="L64" i="41"/>
  <c r="D64" i="41"/>
  <c r="L310" i="41"/>
  <c r="D310" i="41"/>
  <c r="G310" i="41"/>
  <c r="B310" i="41"/>
  <c r="L182" i="41"/>
  <c r="D182" i="41"/>
  <c r="G182" i="41"/>
  <c r="B182" i="41"/>
  <c r="L54" i="41"/>
  <c r="D54" i="41"/>
  <c r="G54" i="41"/>
  <c r="B54" i="41"/>
  <c r="B99" i="41"/>
  <c r="L99" i="41"/>
  <c r="D99" i="41"/>
  <c r="G99" i="41"/>
  <c r="L599" i="41"/>
  <c r="D599" i="41"/>
  <c r="B599" i="41"/>
  <c r="G599" i="41"/>
  <c r="L591" i="41"/>
  <c r="D591" i="41"/>
  <c r="B591" i="41"/>
  <c r="G591" i="41"/>
  <c r="G590" i="41"/>
  <c r="L590" i="41"/>
  <c r="D590" i="41"/>
  <c r="B590" i="41"/>
  <c r="G624" i="41"/>
  <c r="B624" i="41"/>
  <c r="L624" i="41"/>
  <c r="D624" i="41"/>
  <c r="B621" i="41"/>
  <c r="L621" i="41"/>
  <c r="D621" i="41"/>
  <c r="G621" i="41"/>
  <c r="G541" i="41"/>
  <c r="B541" i="41"/>
  <c r="L541" i="41"/>
  <c r="D541" i="41"/>
  <c r="G413" i="41"/>
  <c r="B413" i="41"/>
  <c r="L413" i="41"/>
  <c r="D413" i="41"/>
  <c r="L555" i="41"/>
  <c r="D555" i="41"/>
  <c r="B555" i="41"/>
  <c r="G555" i="41"/>
  <c r="L422" i="41"/>
  <c r="D422" i="41"/>
  <c r="G422" i="41"/>
  <c r="B422" i="41"/>
  <c r="L543" i="41"/>
  <c r="D543" i="41"/>
  <c r="G543" i="41"/>
  <c r="B543" i="41"/>
  <c r="L415" i="41"/>
  <c r="D415" i="41"/>
  <c r="G415" i="41"/>
  <c r="B415" i="41"/>
  <c r="B536" i="41"/>
  <c r="L536" i="41"/>
  <c r="D536" i="41"/>
  <c r="G536" i="41"/>
  <c r="B408" i="41"/>
  <c r="L408" i="41"/>
  <c r="D408" i="41"/>
  <c r="G408" i="41"/>
  <c r="G292" i="41"/>
  <c r="B292" i="41"/>
  <c r="L292" i="41"/>
  <c r="D292" i="41"/>
  <c r="G164" i="41"/>
  <c r="B164" i="41"/>
  <c r="L164" i="41"/>
  <c r="D164" i="41"/>
  <c r="G36" i="41"/>
  <c r="B36" i="41"/>
  <c r="L36" i="41"/>
  <c r="D36" i="41"/>
  <c r="L314" i="41"/>
  <c r="D314" i="41"/>
  <c r="G314" i="41"/>
  <c r="B314" i="41"/>
  <c r="L186" i="41"/>
  <c r="D186" i="41"/>
  <c r="G186" i="41"/>
  <c r="B186" i="41"/>
  <c r="L58" i="41"/>
  <c r="D58" i="41"/>
  <c r="G58" i="41"/>
  <c r="B58" i="41"/>
  <c r="B215" i="41"/>
  <c r="L215" i="41"/>
  <c r="D215" i="41"/>
  <c r="G215" i="41"/>
  <c r="B55" i="41"/>
  <c r="L55" i="41"/>
  <c r="D55" i="41"/>
  <c r="G55" i="41"/>
  <c r="L321" i="41"/>
  <c r="D321" i="41"/>
  <c r="G321" i="41"/>
  <c r="B321" i="41"/>
  <c r="L350" i="41"/>
  <c r="D350" i="41"/>
  <c r="B350" i="41"/>
  <c r="G350" i="41"/>
  <c r="L213" i="41"/>
  <c r="D213" i="41"/>
  <c r="G213" i="41"/>
  <c r="B213" i="41"/>
  <c r="L85" i="41"/>
  <c r="D85" i="41"/>
  <c r="G85" i="41"/>
  <c r="B85" i="41"/>
  <c r="B223" i="41"/>
  <c r="L223" i="41"/>
  <c r="D223" i="41"/>
  <c r="G223" i="41"/>
  <c r="L25" i="41"/>
  <c r="D25" i="41"/>
  <c r="G25" i="41"/>
  <c r="B25" i="41"/>
  <c r="B219" i="41"/>
  <c r="L219" i="41"/>
  <c r="D219" i="41"/>
  <c r="G219" i="41"/>
  <c r="G642" i="41"/>
  <c r="L642" i="41"/>
  <c r="D642" i="41"/>
  <c r="B642" i="41"/>
  <c r="G676" i="41"/>
  <c r="B676" i="41"/>
  <c r="D676" i="41"/>
  <c r="L676" i="41"/>
  <c r="B673" i="41"/>
  <c r="L673" i="41"/>
  <c r="D673" i="41"/>
  <c r="G673" i="41"/>
  <c r="G465" i="41"/>
  <c r="B465" i="41"/>
  <c r="L465" i="41"/>
  <c r="D465" i="41"/>
  <c r="G337" i="41"/>
  <c r="L337" i="41"/>
  <c r="D337" i="41"/>
  <c r="B337" i="41"/>
  <c r="L474" i="41"/>
  <c r="D474" i="41"/>
  <c r="G474" i="41"/>
  <c r="B474" i="41"/>
  <c r="L467" i="41"/>
  <c r="D467" i="41"/>
  <c r="G467" i="41"/>
  <c r="B467" i="41"/>
  <c r="L659" i="41"/>
  <c r="D659" i="41"/>
  <c r="B659" i="41"/>
  <c r="G659" i="41"/>
  <c r="B460" i="41"/>
  <c r="L460" i="41"/>
  <c r="D460" i="41"/>
  <c r="G460" i="41"/>
  <c r="B332" i="41"/>
  <c r="G332" i="41"/>
  <c r="L332" i="41"/>
  <c r="D332" i="41"/>
  <c r="G216" i="41"/>
  <c r="B216" i="41"/>
  <c r="L216" i="41"/>
  <c r="D216" i="41"/>
  <c r="G88" i="41"/>
  <c r="B88" i="41"/>
  <c r="L88" i="41"/>
  <c r="D88" i="41"/>
  <c r="L238" i="41"/>
  <c r="D238" i="41"/>
  <c r="G238" i="41"/>
  <c r="B238" i="41"/>
  <c r="L110" i="41"/>
  <c r="D110" i="41"/>
  <c r="G110" i="41"/>
  <c r="B110" i="41"/>
  <c r="L33" i="41"/>
  <c r="D33" i="41"/>
  <c r="G33" i="41"/>
  <c r="B33" i="41"/>
  <c r="B179" i="41"/>
  <c r="L179" i="41"/>
  <c r="D179" i="41"/>
  <c r="G179" i="41"/>
  <c r="L81" i="41"/>
  <c r="D81" i="41"/>
  <c r="G81" i="41"/>
  <c r="B81" i="41"/>
  <c r="B43" i="41"/>
  <c r="L43" i="41"/>
  <c r="D43" i="41"/>
  <c r="G43" i="41"/>
  <c r="G678" i="41"/>
  <c r="L678" i="41"/>
  <c r="D678" i="41"/>
  <c r="B678" i="41"/>
  <c r="G550" i="41"/>
  <c r="L550" i="41"/>
  <c r="D550" i="41"/>
  <c r="B550" i="41"/>
  <c r="B709" i="41"/>
  <c r="L709" i="41"/>
  <c r="D709" i="41"/>
  <c r="G709" i="41"/>
  <c r="B581" i="41"/>
  <c r="G581" i="41"/>
  <c r="L581" i="41"/>
  <c r="D581" i="41"/>
  <c r="G501" i="41"/>
  <c r="B501" i="41"/>
  <c r="L501" i="41"/>
  <c r="D501" i="41"/>
  <c r="G373" i="41"/>
  <c r="B373" i="41"/>
  <c r="L373" i="41"/>
  <c r="D373" i="41"/>
  <c r="L510" i="41"/>
  <c r="D510" i="41"/>
  <c r="G510" i="41"/>
  <c r="B510" i="41"/>
  <c r="L382" i="41"/>
  <c r="D382" i="41"/>
  <c r="G382" i="41"/>
  <c r="B382" i="41"/>
  <c r="L503" i="41"/>
  <c r="D503" i="41"/>
  <c r="G503" i="41"/>
  <c r="B503" i="41"/>
  <c r="L375" i="41"/>
  <c r="D375" i="41"/>
  <c r="G375" i="41"/>
  <c r="B375" i="41"/>
  <c r="B496" i="41"/>
  <c r="L496" i="41"/>
  <c r="D496" i="41"/>
  <c r="G496" i="41"/>
  <c r="B368" i="41"/>
  <c r="L368" i="41"/>
  <c r="D368" i="41"/>
  <c r="G368" i="41"/>
  <c r="G252" i="41"/>
  <c r="B252" i="41"/>
  <c r="L252" i="41"/>
  <c r="D252" i="41"/>
  <c r="G124" i="41"/>
  <c r="B124" i="41"/>
  <c r="L124" i="41"/>
  <c r="D124" i="41"/>
  <c r="L274" i="41"/>
  <c r="D274" i="41"/>
  <c r="G274" i="41"/>
  <c r="B274" i="41"/>
  <c r="L146" i="41"/>
  <c r="D146" i="41"/>
  <c r="G146" i="41"/>
  <c r="B146" i="41"/>
  <c r="L18" i="41"/>
  <c r="D18" i="41"/>
  <c r="G18" i="41"/>
  <c r="B18" i="41"/>
  <c r="B167" i="41"/>
  <c r="L167" i="41"/>
  <c r="D167" i="41"/>
  <c r="G167" i="41"/>
  <c r="B15" i="41"/>
  <c r="L15" i="41"/>
  <c r="D15" i="41"/>
  <c r="G15" i="41"/>
  <c r="L663" i="41"/>
  <c r="D663" i="41"/>
  <c r="B663" i="41"/>
  <c r="G663" i="41"/>
  <c r="L687" i="41"/>
  <c r="D687" i="41"/>
  <c r="B687" i="41"/>
  <c r="G687" i="41"/>
  <c r="L169" i="41"/>
  <c r="D169" i="41"/>
  <c r="G169" i="41"/>
  <c r="B169" i="41"/>
  <c r="B291" i="41"/>
  <c r="L291" i="41"/>
  <c r="D291" i="41"/>
  <c r="G291" i="41"/>
  <c r="L301" i="41"/>
  <c r="D301" i="41"/>
  <c r="G301" i="41"/>
  <c r="B301" i="41"/>
  <c r="L173" i="41"/>
  <c r="D173" i="41"/>
  <c r="G173" i="41"/>
  <c r="B173" i="41"/>
  <c r="L45" i="41"/>
  <c r="D45" i="41"/>
  <c r="G45" i="41"/>
  <c r="B45" i="41"/>
  <c r="B287" i="41"/>
  <c r="L287" i="41"/>
  <c r="D287" i="41"/>
  <c r="G287" i="41"/>
  <c r="L249" i="41"/>
  <c r="D249" i="41"/>
  <c r="G249" i="41"/>
  <c r="B249" i="41"/>
  <c r="G698" i="41"/>
  <c r="L698" i="41"/>
  <c r="D698" i="41"/>
  <c r="B698" i="41"/>
  <c r="G570" i="41"/>
  <c r="L570" i="41"/>
  <c r="D570" i="41"/>
  <c r="B570" i="41"/>
  <c r="G604" i="41"/>
  <c r="B604" i="41"/>
  <c r="L604" i="41"/>
  <c r="D604" i="41"/>
  <c r="B601" i="41"/>
  <c r="L601" i="41"/>
  <c r="D601" i="41"/>
  <c r="G601" i="41"/>
  <c r="G521" i="41"/>
  <c r="B521" i="41"/>
  <c r="L521" i="41"/>
  <c r="D521" i="41"/>
  <c r="G393" i="41"/>
  <c r="B393" i="41"/>
  <c r="L393" i="41"/>
  <c r="D393" i="41"/>
  <c r="L530" i="41"/>
  <c r="D530" i="41"/>
  <c r="G530" i="41"/>
  <c r="B530" i="41"/>
  <c r="L402" i="41"/>
  <c r="D402" i="41"/>
  <c r="G402" i="41"/>
  <c r="B402" i="41"/>
  <c r="L523" i="41"/>
  <c r="D523" i="41"/>
  <c r="G523" i="41"/>
  <c r="B523" i="41"/>
  <c r="L395" i="41"/>
  <c r="D395" i="41"/>
  <c r="G395" i="41"/>
  <c r="B395" i="41"/>
  <c r="B516" i="41"/>
  <c r="L516" i="41"/>
  <c r="D516" i="41"/>
  <c r="G516" i="41"/>
  <c r="B388" i="41"/>
  <c r="L388" i="41"/>
  <c r="D388" i="41"/>
  <c r="G388" i="41"/>
  <c r="G272" i="41"/>
  <c r="B272" i="41"/>
  <c r="L272" i="41"/>
  <c r="D272" i="41"/>
  <c r="G144" i="41"/>
  <c r="B144" i="41"/>
  <c r="L144" i="41"/>
  <c r="D144" i="41"/>
  <c r="G16" i="41"/>
  <c r="B16" i="41"/>
  <c r="L16" i="41"/>
  <c r="D16" i="41"/>
  <c r="L294" i="41"/>
  <c r="D294" i="41"/>
  <c r="G294" i="41"/>
  <c r="B294" i="41"/>
  <c r="L166" i="41"/>
  <c r="D166" i="41"/>
  <c r="G166" i="41"/>
  <c r="B166" i="41"/>
  <c r="L38" i="41"/>
  <c r="D38" i="41"/>
  <c r="G38" i="41"/>
  <c r="B38" i="41"/>
  <c r="B35" i="41"/>
  <c r="L35" i="41"/>
  <c r="D35" i="41"/>
  <c r="G35" i="41"/>
  <c r="P16" i="54"/>
  <c r="J287" i="41" l="1"/>
  <c r="I287" i="41"/>
  <c r="E287" i="41"/>
  <c r="H287" i="41"/>
  <c r="K287" i="41"/>
  <c r="J496" i="41"/>
  <c r="I496" i="41"/>
  <c r="E496" i="41"/>
  <c r="H496" i="41"/>
  <c r="K496" i="41"/>
  <c r="J581" i="41"/>
  <c r="K581" i="41"/>
  <c r="H581" i="41"/>
  <c r="E581" i="41"/>
  <c r="I581" i="41"/>
  <c r="J709" i="41"/>
  <c r="H709" i="41"/>
  <c r="K709" i="41"/>
  <c r="I709" i="41"/>
  <c r="E709" i="41"/>
  <c r="J43" i="41"/>
  <c r="I43" i="41"/>
  <c r="E43" i="41"/>
  <c r="H43" i="41"/>
  <c r="K43" i="41"/>
  <c r="J179" i="41"/>
  <c r="I179" i="41"/>
  <c r="E179" i="41"/>
  <c r="H179" i="41"/>
  <c r="K179" i="41"/>
  <c r="J460" i="41"/>
  <c r="I460" i="41"/>
  <c r="E460" i="41"/>
  <c r="H460" i="41"/>
  <c r="K460" i="41"/>
  <c r="J223" i="41"/>
  <c r="I223" i="41"/>
  <c r="E223" i="41"/>
  <c r="H223" i="41"/>
  <c r="K223" i="41"/>
  <c r="J55" i="41"/>
  <c r="I55" i="41"/>
  <c r="E55" i="41"/>
  <c r="H55" i="41"/>
  <c r="K55" i="41"/>
  <c r="J536" i="41"/>
  <c r="I536" i="41"/>
  <c r="E536" i="41"/>
  <c r="H536" i="41"/>
  <c r="K536" i="41"/>
  <c r="J99" i="41"/>
  <c r="I99" i="41"/>
  <c r="E99" i="41"/>
  <c r="H99" i="41"/>
  <c r="K99" i="41"/>
  <c r="J649" i="41"/>
  <c r="H649" i="41"/>
  <c r="K649" i="41"/>
  <c r="I649" i="41"/>
  <c r="E649" i="41"/>
  <c r="H659" i="41"/>
  <c r="J659" i="41"/>
  <c r="I659" i="41"/>
  <c r="E659" i="41"/>
  <c r="K659" i="41"/>
  <c r="H350" i="41"/>
  <c r="I350" i="41"/>
  <c r="E350" i="41"/>
  <c r="K350" i="41"/>
  <c r="J350" i="41"/>
  <c r="H555" i="41"/>
  <c r="I555" i="41"/>
  <c r="E555" i="41"/>
  <c r="K555" i="41"/>
  <c r="J555" i="41"/>
  <c r="H591" i="41"/>
  <c r="J591" i="41"/>
  <c r="I591" i="41"/>
  <c r="E591" i="41"/>
  <c r="K591" i="41"/>
  <c r="H599" i="41"/>
  <c r="J599" i="41"/>
  <c r="I599" i="41"/>
  <c r="E599" i="41"/>
  <c r="K599" i="41"/>
  <c r="H575" i="41"/>
  <c r="I575" i="41"/>
  <c r="E575" i="41"/>
  <c r="J575" i="41"/>
  <c r="K575" i="41"/>
  <c r="H667" i="41"/>
  <c r="J667" i="41"/>
  <c r="I667" i="41"/>
  <c r="E667" i="41"/>
  <c r="K667" i="41"/>
  <c r="I455" i="41"/>
  <c r="E455" i="41"/>
  <c r="H455" i="41"/>
  <c r="K455" i="41"/>
  <c r="J455" i="41"/>
  <c r="H462" i="41"/>
  <c r="K462" i="41"/>
  <c r="J462" i="41"/>
  <c r="I462" i="41"/>
  <c r="E462" i="41"/>
  <c r="K630" i="41"/>
  <c r="I630" i="41"/>
  <c r="E630" i="41"/>
  <c r="H630" i="41"/>
  <c r="J630" i="41"/>
  <c r="I30" i="41"/>
  <c r="E30" i="41"/>
  <c r="H30" i="41"/>
  <c r="K30" i="41"/>
  <c r="J30" i="41"/>
  <c r="I158" i="41"/>
  <c r="E158" i="41"/>
  <c r="H158" i="41"/>
  <c r="K158" i="41"/>
  <c r="J158" i="41"/>
  <c r="I286" i="41"/>
  <c r="E286" i="41"/>
  <c r="H286" i="41"/>
  <c r="K286" i="41"/>
  <c r="J286" i="41"/>
  <c r="I387" i="41"/>
  <c r="E387" i="41"/>
  <c r="H387" i="41"/>
  <c r="K387" i="41"/>
  <c r="J387" i="41"/>
  <c r="I515" i="41"/>
  <c r="E515" i="41"/>
  <c r="H515" i="41"/>
  <c r="K515" i="41"/>
  <c r="J515" i="41"/>
  <c r="H394" i="41"/>
  <c r="K394" i="41"/>
  <c r="J394" i="41"/>
  <c r="I394" i="41"/>
  <c r="E394" i="41"/>
  <c r="H522" i="41"/>
  <c r="K522" i="41"/>
  <c r="J522" i="41"/>
  <c r="I522" i="41"/>
  <c r="E522" i="41"/>
  <c r="K562" i="41"/>
  <c r="H562" i="41"/>
  <c r="I562" i="41"/>
  <c r="E562" i="41"/>
  <c r="J562" i="41"/>
  <c r="K690" i="41"/>
  <c r="I690" i="41"/>
  <c r="E690" i="41"/>
  <c r="H690" i="41"/>
  <c r="J690" i="41"/>
  <c r="H217" i="41"/>
  <c r="K217" i="41"/>
  <c r="J217" i="41"/>
  <c r="I217" i="41"/>
  <c r="E217" i="41"/>
  <c r="H133" i="41"/>
  <c r="K133" i="41"/>
  <c r="J133" i="41"/>
  <c r="I133" i="41"/>
  <c r="E133" i="41"/>
  <c r="H261" i="41"/>
  <c r="K261" i="41"/>
  <c r="J261" i="41"/>
  <c r="I261" i="41"/>
  <c r="E261" i="41"/>
  <c r="I106" i="41"/>
  <c r="E106" i="41"/>
  <c r="H106" i="41"/>
  <c r="K106" i="41"/>
  <c r="J106" i="41"/>
  <c r="I234" i="41"/>
  <c r="E234" i="41"/>
  <c r="H234" i="41"/>
  <c r="K234" i="41"/>
  <c r="J234" i="41"/>
  <c r="I463" i="41"/>
  <c r="E463" i="41"/>
  <c r="H463" i="41"/>
  <c r="K463" i="41"/>
  <c r="J463" i="41"/>
  <c r="K333" i="41"/>
  <c r="H333" i="41"/>
  <c r="I333" i="41"/>
  <c r="E333" i="41"/>
  <c r="J333" i="41"/>
  <c r="K670" i="41"/>
  <c r="I670" i="41"/>
  <c r="E670" i="41"/>
  <c r="H670" i="41"/>
  <c r="J670" i="41"/>
  <c r="H37" i="41"/>
  <c r="K37" i="41"/>
  <c r="J37" i="41"/>
  <c r="I37" i="41"/>
  <c r="E37" i="41"/>
  <c r="H137" i="41"/>
  <c r="K137" i="41"/>
  <c r="J137" i="41"/>
  <c r="I137" i="41"/>
  <c r="E137" i="41"/>
  <c r="I138" i="41"/>
  <c r="E138" i="41"/>
  <c r="H138" i="41"/>
  <c r="K138" i="41"/>
  <c r="J138" i="41"/>
  <c r="I367" i="41"/>
  <c r="E367" i="41"/>
  <c r="H367" i="41"/>
  <c r="K367" i="41"/>
  <c r="J367" i="41"/>
  <c r="H502" i="41"/>
  <c r="K502" i="41"/>
  <c r="J502" i="41"/>
  <c r="I502" i="41"/>
  <c r="E502" i="41"/>
  <c r="I298" i="41"/>
  <c r="E298" i="41"/>
  <c r="H298" i="41"/>
  <c r="K298" i="41"/>
  <c r="J298" i="41"/>
  <c r="H406" i="41"/>
  <c r="K406" i="41"/>
  <c r="J406" i="41"/>
  <c r="I406" i="41"/>
  <c r="E406" i="41"/>
  <c r="H49" i="41"/>
  <c r="K49" i="41"/>
  <c r="J49" i="41"/>
  <c r="I49" i="41"/>
  <c r="E49" i="41"/>
  <c r="I70" i="41"/>
  <c r="E70" i="41"/>
  <c r="H70" i="41"/>
  <c r="K70" i="41"/>
  <c r="J70" i="41"/>
  <c r="I198" i="41"/>
  <c r="E198" i="41"/>
  <c r="H198" i="41"/>
  <c r="K198" i="41"/>
  <c r="J198" i="41"/>
  <c r="I326" i="41"/>
  <c r="E326" i="41"/>
  <c r="H326" i="41"/>
  <c r="K326" i="41"/>
  <c r="J326" i="41"/>
  <c r="I427" i="41"/>
  <c r="E427" i="41"/>
  <c r="H427" i="41"/>
  <c r="K427" i="41"/>
  <c r="J427" i="41"/>
  <c r="H434" i="41"/>
  <c r="K434" i="41"/>
  <c r="J434" i="41"/>
  <c r="I434" i="41"/>
  <c r="E434" i="41"/>
  <c r="K602" i="41"/>
  <c r="I602" i="41"/>
  <c r="E602" i="41"/>
  <c r="H602" i="41"/>
  <c r="J602" i="41"/>
  <c r="H77" i="41"/>
  <c r="K77" i="41"/>
  <c r="J77" i="41"/>
  <c r="I77" i="41"/>
  <c r="E77" i="41"/>
  <c r="H205" i="41"/>
  <c r="K205" i="41"/>
  <c r="J205" i="41"/>
  <c r="I205" i="41"/>
  <c r="E205" i="41"/>
  <c r="H297" i="41"/>
  <c r="K297" i="41"/>
  <c r="J297" i="41"/>
  <c r="I297" i="41"/>
  <c r="E297" i="41"/>
  <c r="I50" i="41"/>
  <c r="E50" i="41"/>
  <c r="H50" i="41"/>
  <c r="K50" i="41"/>
  <c r="J50" i="41"/>
  <c r="I178" i="41"/>
  <c r="E178" i="41"/>
  <c r="H178" i="41"/>
  <c r="K178" i="41"/>
  <c r="J178" i="41"/>
  <c r="I306" i="41"/>
  <c r="E306" i="41"/>
  <c r="H306" i="41"/>
  <c r="K306" i="41"/>
  <c r="J306" i="41"/>
  <c r="I407" i="41"/>
  <c r="E407" i="41"/>
  <c r="H407" i="41"/>
  <c r="K407" i="41"/>
  <c r="J407" i="41"/>
  <c r="I535" i="41"/>
  <c r="E535" i="41"/>
  <c r="H535" i="41"/>
  <c r="K535" i="41"/>
  <c r="J535" i="41"/>
  <c r="H414" i="41"/>
  <c r="K414" i="41"/>
  <c r="J414" i="41"/>
  <c r="I414" i="41"/>
  <c r="E414" i="41"/>
  <c r="H542" i="41"/>
  <c r="K542" i="41"/>
  <c r="J542" i="41"/>
  <c r="I542" i="41"/>
  <c r="E542" i="41"/>
  <c r="K582" i="41"/>
  <c r="H582" i="41"/>
  <c r="E582" i="41"/>
  <c r="J582" i="41"/>
  <c r="I582" i="41"/>
  <c r="K710" i="41"/>
  <c r="I710" i="41"/>
  <c r="E710" i="41"/>
  <c r="H710" i="41"/>
  <c r="J710" i="41"/>
  <c r="H209" i="41"/>
  <c r="K209" i="41"/>
  <c r="J209" i="41"/>
  <c r="I209" i="41"/>
  <c r="E209" i="41"/>
  <c r="H153" i="41"/>
  <c r="K153" i="41"/>
  <c r="J153" i="41"/>
  <c r="I153" i="41"/>
  <c r="E153" i="41"/>
  <c r="J364" i="41"/>
  <c r="I364" i="41"/>
  <c r="E364" i="41"/>
  <c r="H364" i="41"/>
  <c r="K364" i="41"/>
  <c r="J492" i="41"/>
  <c r="I492" i="41"/>
  <c r="E492" i="41"/>
  <c r="H492" i="41"/>
  <c r="K492" i="41"/>
  <c r="J577" i="41"/>
  <c r="K577" i="41"/>
  <c r="I577" i="41"/>
  <c r="H577" i="41"/>
  <c r="E577" i="41"/>
  <c r="J705" i="41"/>
  <c r="H705" i="41"/>
  <c r="K705" i="41"/>
  <c r="E705" i="41"/>
  <c r="I705" i="41"/>
  <c r="J263" i="41"/>
  <c r="I263" i="41"/>
  <c r="E263" i="41"/>
  <c r="H263" i="41"/>
  <c r="K263" i="41"/>
  <c r="J59" i="41"/>
  <c r="I59" i="41"/>
  <c r="E59" i="41"/>
  <c r="H59" i="41"/>
  <c r="K59" i="41"/>
  <c r="J95" i="41"/>
  <c r="I95" i="41"/>
  <c r="E95" i="41"/>
  <c r="H95" i="41"/>
  <c r="K95" i="41"/>
  <c r="J440" i="41"/>
  <c r="I440" i="41"/>
  <c r="E440" i="41"/>
  <c r="H440" i="41"/>
  <c r="K440" i="41"/>
  <c r="J653" i="41"/>
  <c r="H653" i="41"/>
  <c r="K653" i="41"/>
  <c r="I653" i="41"/>
  <c r="E653" i="41"/>
  <c r="J211" i="41"/>
  <c r="I211" i="41"/>
  <c r="E211" i="41"/>
  <c r="H211" i="41"/>
  <c r="K211" i="41"/>
  <c r="J340" i="41"/>
  <c r="K340" i="41"/>
  <c r="I340" i="41"/>
  <c r="H340" i="41"/>
  <c r="E340" i="41"/>
  <c r="J468" i="41"/>
  <c r="I468" i="41"/>
  <c r="E468" i="41"/>
  <c r="H468" i="41"/>
  <c r="K468" i="41"/>
  <c r="J553" i="41"/>
  <c r="K553" i="41"/>
  <c r="I553" i="41"/>
  <c r="H553" i="41"/>
  <c r="E553" i="41"/>
  <c r="J681" i="41"/>
  <c r="H681" i="41"/>
  <c r="K681" i="41"/>
  <c r="I681" i="41"/>
  <c r="E681" i="41"/>
  <c r="J251" i="41"/>
  <c r="I251" i="41"/>
  <c r="E251" i="41"/>
  <c r="H251" i="41"/>
  <c r="K251" i="41"/>
  <c r="J239" i="41"/>
  <c r="I239" i="41"/>
  <c r="E239" i="41"/>
  <c r="H239" i="41"/>
  <c r="K239" i="41"/>
  <c r="J111" i="41"/>
  <c r="I111" i="41"/>
  <c r="E111" i="41"/>
  <c r="H111" i="41"/>
  <c r="K111" i="41"/>
  <c r="J352" i="41"/>
  <c r="I352" i="41"/>
  <c r="E352" i="41"/>
  <c r="H352" i="41"/>
  <c r="K352" i="41"/>
  <c r="J480" i="41"/>
  <c r="I480" i="41"/>
  <c r="E480" i="41"/>
  <c r="H480" i="41"/>
  <c r="K480" i="41"/>
  <c r="J565" i="41"/>
  <c r="K565" i="41"/>
  <c r="H565" i="41"/>
  <c r="E565" i="41"/>
  <c r="I565" i="41"/>
  <c r="J693" i="41"/>
  <c r="H693" i="41"/>
  <c r="K693" i="41"/>
  <c r="I693" i="41"/>
  <c r="E693" i="41"/>
  <c r="J83" i="41"/>
  <c r="I83" i="41"/>
  <c r="E83" i="41"/>
  <c r="H83" i="41"/>
  <c r="K83" i="41"/>
  <c r="H17" i="41"/>
  <c r="K17" i="41"/>
  <c r="J17" i="41"/>
  <c r="I17" i="41"/>
  <c r="E17" i="41"/>
  <c r="I62" i="41"/>
  <c r="E62" i="41"/>
  <c r="H62" i="41"/>
  <c r="K62" i="41"/>
  <c r="J62" i="41"/>
  <c r="I190" i="41"/>
  <c r="E190" i="41"/>
  <c r="H190" i="41"/>
  <c r="K190" i="41"/>
  <c r="J190" i="41"/>
  <c r="I318" i="41"/>
  <c r="E318" i="41"/>
  <c r="H318" i="41"/>
  <c r="K318" i="41"/>
  <c r="J318" i="41"/>
  <c r="I419" i="41"/>
  <c r="E419" i="41"/>
  <c r="H419" i="41"/>
  <c r="K419" i="41"/>
  <c r="J419" i="41"/>
  <c r="I547" i="41"/>
  <c r="E547" i="41"/>
  <c r="H547" i="41"/>
  <c r="K547" i="41"/>
  <c r="J547" i="41"/>
  <c r="H426" i="41"/>
  <c r="K426" i="41"/>
  <c r="J426" i="41"/>
  <c r="I426" i="41"/>
  <c r="E426" i="41"/>
  <c r="K594" i="41"/>
  <c r="I594" i="41"/>
  <c r="E594" i="41"/>
  <c r="H594" i="41"/>
  <c r="J594" i="41"/>
  <c r="H165" i="41"/>
  <c r="K165" i="41"/>
  <c r="J165" i="41"/>
  <c r="I165" i="41"/>
  <c r="E165" i="41"/>
  <c r="H346" i="41"/>
  <c r="I346" i="41"/>
  <c r="E346" i="41"/>
  <c r="J346" i="41"/>
  <c r="K346" i="41"/>
  <c r="H627" i="41"/>
  <c r="J627" i="41"/>
  <c r="I627" i="41"/>
  <c r="E627" i="41"/>
  <c r="K627" i="41"/>
  <c r="H567" i="41"/>
  <c r="I567" i="41"/>
  <c r="E567" i="41"/>
  <c r="J567" i="41"/>
  <c r="K567" i="41"/>
  <c r="H639" i="41"/>
  <c r="J639" i="41"/>
  <c r="I639" i="41"/>
  <c r="E639" i="41"/>
  <c r="K639" i="41"/>
  <c r="H683" i="41"/>
  <c r="J683" i="41"/>
  <c r="I683" i="41"/>
  <c r="E683" i="41"/>
  <c r="K683" i="41"/>
  <c r="H647" i="41"/>
  <c r="J647" i="41"/>
  <c r="I647" i="41"/>
  <c r="E647" i="41"/>
  <c r="K647" i="41"/>
  <c r="H707" i="41"/>
  <c r="J707" i="41"/>
  <c r="I707" i="41"/>
  <c r="E707" i="41"/>
  <c r="K707" i="41"/>
  <c r="H635" i="41"/>
  <c r="J635" i="41"/>
  <c r="I635" i="41"/>
  <c r="E635" i="41"/>
  <c r="K635" i="41"/>
  <c r="H623" i="41"/>
  <c r="J623" i="41"/>
  <c r="I623" i="41"/>
  <c r="E623" i="41"/>
  <c r="K623" i="41"/>
  <c r="H631" i="41"/>
  <c r="J631" i="41"/>
  <c r="I631" i="41"/>
  <c r="E631" i="41"/>
  <c r="K631" i="41"/>
  <c r="H587" i="41"/>
  <c r="J587" i="41"/>
  <c r="I587" i="41"/>
  <c r="E587" i="41"/>
  <c r="K587" i="41"/>
  <c r="H595" i="41"/>
  <c r="J595" i="41"/>
  <c r="I595" i="41"/>
  <c r="E595" i="41"/>
  <c r="K595" i="41"/>
  <c r="L17" i="54"/>
  <c r="M17" i="54" s="1"/>
  <c r="N17" i="54" s="1"/>
  <c r="H655" i="41"/>
  <c r="J655" i="41"/>
  <c r="I655" i="41"/>
  <c r="E655" i="41"/>
  <c r="K655" i="41"/>
  <c r="H695" i="41"/>
  <c r="J695" i="41"/>
  <c r="I695" i="41"/>
  <c r="E695" i="41"/>
  <c r="K695" i="41"/>
  <c r="H141" i="41"/>
  <c r="K141" i="41"/>
  <c r="J141" i="41"/>
  <c r="I141" i="41"/>
  <c r="E141" i="41"/>
  <c r="H269" i="41"/>
  <c r="K269" i="41"/>
  <c r="J269" i="41"/>
  <c r="I269" i="41"/>
  <c r="E269" i="41"/>
  <c r="H41" i="41"/>
  <c r="K41" i="41"/>
  <c r="J41" i="41"/>
  <c r="I41" i="41"/>
  <c r="E41" i="41"/>
  <c r="I114" i="41"/>
  <c r="E114" i="41"/>
  <c r="H114" i="41"/>
  <c r="K114" i="41"/>
  <c r="J114" i="41"/>
  <c r="I242" i="41"/>
  <c r="E242" i="41"/>
  <c r="H242" i="41"/>
  <c r="K242" i="41"/>
  <c r="J242" i="41"/>
  <c r="I471" i="41"/>
  <c r="E471" i="41"/>
  <c r="H471" i="41"/>
  <c r="K471" i="41"/>
  <c r="J471" i="41"/>
  <c r="H478" i="41"/>
  <c r="K478" i="41"/>
  <c r="J478" i="41"/>
  <c r="I478" i="41"/>
  <c r="E478" i="41"/>
  <c r="K341" i="41"/>
  <c r="H341" i="41"/>
  <c r="I341" i="41"/>
  <c r="E341" i="41"/>
  <c r="J341" i="41"/>
  <c r="K646" i="41"/>
  <c r="I646" i="41"/>
  <c r="E646" i="41"/>
  <c r="H646" i="41"/>
  <c r="J646" i="41"/>
  <c r="I78" i="41"/>
  <c r="E78" i="41"/>
  <c r="H78" i="41"/>
  <c r="K78" i="41"/>
  <c r="J78" i="41"/>
  <c r="I206" i="41"/>
  <c r="E206" i="41"/>
  <c r="H206" i="41"/>
  <c r="K206" i="41"/>
  <c r="J206" i="41"/>
  <c r="I435" i="41"/>
  <c r="E435" i="41"/>
  <c r="H435" i="41"/>
  <c r="K435" i="41"/>
  <c r="J435" i="41"/>
  <c r="H442" i="41"/>
  <c r="K442" i="41"/>
  <c r="J442" i="41"/>
  <c r="I442" i="41"/>
  <c r="E442" i="41"/>
  <c r="K610" i="41"/>
  <c r="I610" i="41"/>
  <c r="E610" i="41"/>
  <c r="H610" i="41"/>
  <c r="J610" i="41"/>
  <c r="H53" i="41"/>
  <c r="K53" i="41"/>
  <c r="J53" i="41"/>
  <c r="I53" i="41"/>
  <c r="E53" i="41"/>
  <c r="H181" i="41"/>
  <c r="K181" i="41"/>
  <c r="J181" i="41"/>
  <c r="I181" i="41"/>
  <c r="E181" i="41"/>
  <c r="H309" i="41"/>
  <c r="K309" i="41"/>
  <c r="J309" i="41"/>
  <c r="I309" i="41"/>
  <c r="E309" i="41"/>
  <c r="H201" i="41"/>
  <c r="K201" i="41"/>
  <c r="J201" i="41"/>
  <c r="I201" i="41"/>
  <c r="E201" i="41"/>
  <c r="I26" i="41"/>
  <c r="E26" i="41"/>
  <c r="H26" i="41"/>
  <c r="K26" i="41"/>
  <c r="J26" i="41"/>
  <c r="I154" i="41"/>
  <c r="E154" i="41"/>
  <c r="H154" i="41"/>
  <c r="K154" i="41"/>
  <c r="J154" i="41"/>
  <c r="I282" i="41"/>
  <c r="E282" i="41"/>
  <c r="H282" i="41"/>
  <c r="K282" i="41"/>
  <c r="J282" i="41"/>
  <c r="I383" i="41"/>
  <c r="E383" i="41"/>
  <c r="H383" i="41"/>
  <c r="K383" i="41"/>
  <c r="J383" i="41"/>
  <c r="I511" i="41"/>
  <c r="E511" i="41"/>
  <c r="H511" i="41"/>
  <c r="K511" i="41"/>
  <c r="J511" i="41"/>
  <c r="H390" i="41"/>
  <c r="K390" i="41"/>
  <c r="J390" i="41"/>
  <c r="I390" i="41"/>
  <c r="E390" i="41"/>
  <c r="H518" i="41"/>
  <c r="K518" i="41"/>
  <c r="J518" i="41"/>
  <c r="I518" i="41"/>
  <c r="E518" i="41"/>
  <c r="K558" i="41"/>
  <c r="H558" i="41"/>
  <c r="E558" i="41"/>
  <c r="J558" i="41"/>
  <c r="I558" i="41"/>
  <c r="K686" i="41"/>
  <c r="I686" i="41"/>
  <c r="E686" i="41"/>
  <c r="H686" i="41"/>
  <c r="J686" i="41"/>
  <c r="H329" i="41"/>
  <c r="K329" i="41"/>
  <c r="J329" i="41"/>
  <c r="I329" i="41"/>
  <c r="E329" i="41"/>
  <c r="I22" i="41"/>
  <c r="E22" i="41"/>
  <c r="H22" i="41"/>
  <c r="K22" i="41"/>
  <c r="J22" i="41"/>
  <c r="I150" i="41"/>
  <c r="E150" i="41"/>
  <c r="H150" i="41"/>
  <c r="K150" i="41"/>
  <c r="J150" i="41"/>
  <c r="I278" i="41"/>
  <c r="E278" i="41"/>
  <c r="H278" i="41"/>
  <c r="K278" i="41"/>
  <c r="J278" i="41"/>
  <c r="I411" i="41"/>
  <c r="E411" i="41"/>
  <c r="H411" i="41"/>
  <c r="K411" i="41"/>
  <c r="J411" i="41"/>
  <c r="I539" i="41"/>
  <c r="E539" i="41"/>
  <c r="H539" i="41"/>
  <c r="K539" i="41"/>
  <c r="J539" i="41"/>
  <c r="H418" i="41"/>
  <c r="K418" i="41"/>
  <c r="J418" i="41"/>
  <c r="I418" i="41"/>
  <c r="E418" i="41"/>
  <c r="H546" i="41"/>
  <c r="K546" i="41"/>
  <c r="J546" i="41"/>
  <c r="I546" i="41"/>
  <c r="E546" i="41"/>
  <c r="K586" i="41"/>
  <c r="I586" i="41"/>
  <c r="E586" i="41"/>
  <c r="H586" i="41"/>
  <c r="J586" i="41"/>
  <c r="H305" i="41"/>
  <c r="K305" i="41"/>
  <c r="J305" i="41"/>
  <c r="I305" i="41"/>
  <c r="E305" i="41"/>
  <c r="H29" i="41"/>
  <c r="K29" i="41"/>
  <c r="J29" i="41"/>
  <c r="I29" i="41"/>
  <c r="E29" i="41"/>
  <c r="H157" i="41"/>
  <c r="K157" i="41"/>
  <c r="J157" i="41"/>
  <c r="I157" i="41"/>
  <c r="E157" i="41"/>
  <c r="H285" i="41"/>
  <c r="K285" i="41"/>
  <c r="J285" i="41"/>
  <c r="I285" i="41"/>
  <c r="E285" i="41"/>
  <c r="H97" i="41"/>
  <c r="K97" i="41"/>
  <c r="J97" i="41"/>
  <c r="I97" i="41"/>
  <c r="E97" i="41"/>
  <c r="I34" i="41"/>
  <c r="E34" i="41"/>
  <c r="H34" i="41"/>
  <c r="K34" i="41"/>
  <c r="J34" i="41"/>
  <c r="I162" i="41"/>
  <c r="E162" i="41"/>
  <c r="H162" i="41"/>
  <c r="K162" i="41"/>
  <c r="J162" i="41"/>
  <c r="I290" i="41"/>
  <c r="E290" i="41"/>
  <c r="H290" i="41"/>
  <c r="K290" i="41"/>
  <c r="J290" i="41"/>
  <c r="I423" i="41"/>
  <c r="E423" i="41"/>
  <c r="H423" i="41"/>
  <c r="K423" i="41"/>
  <c r="J423" i="41"/>
  <c r="H430" i="41"/>
  <c r="K430" i="41"/>
  <c r="J430" i="41"/>
  <c r="I430" i="41"/>
  <c r="E430" i="41"/>
  <c r="K598" i="41"/>
  <c r="I598" i="41"/>
  <c r="E598" i="41"/>
  <c r="H598" i="41"/>
  <c r="J598" i="41"/>
  <c r="H273" i="41"/>
  <c r="K273" i="41"/>
  <c r="J273" i="41"/>
  <c r="I273" i="41"/>
  <c r="E273" i="41"/>
  <c r="H233" i="41"/>
  <c r="K233" i="41"/>
  <c r="J233" i="41"/>
  <c r="I233" i="41"/>
  <c r="E233" i="41"/>
  <c r="I126" i="41"/>
  <c r="E126" i="41"/>
  <c r="H126" i="41"/>
  <c r="K126" i="41"/>
  <c r="J126" i="41"/>
  <c r="I254" i="41"/>
  <c r="E254" i="41"/>
  <c r="H254" i="41"/>
  <c r="K254" i="41"/>
  <c r="J254" i="41"/>
  <c r="I355" i="41"/>
  <c r="E355" i="41"/>
  <c r="H355" i="41"/>
  <c r="K355" i="41"/>
  <c r="J355" i="41"/>
  <c r="I483" i="41"/>
  <c r="E483" i="41"/>
  <c r="H483" i="41"/>
  <c r="K483" i="41"/>
  <c r="J483" i="41"/>
  <c r="H362" i="41"/>
  <c r="K362" i="41"/>
  <c r="J362" i="41"/>
  <c r="I362" i="41"/>
  <c r="E362" i="41"/>
  <c r="H490" i="41"/>
  <c r="K490" i="41"/>
  <c r="J490" i="41"/>
  <c r="I490" i="41"/>
  <c r="E490" i="41"/>
  <c r="K658" i="41"/>
  <c r="I658" i="41"/>
  <c r="E658" i="41"/>
  <c r="H658" i="41"/>
  <c r="J658" i="41"/>
  <c r="H105" i="41"/>
  <c r="K105" i="41"/>
  <c r="J105" i="41"/>
  <c r="I105" i="41"/>
  <c r="E105" i="41"/>
  <c r="H101" i="41"/>
  <c r="K101" i="41"/>
  <c r="J101" i="41"/>
  <c r="I101" i="41"/>
  <c r="E101" i="41"/>
  <c r="H229" i="41"/>
  <c r="K229" i="41"/>
  <c r="J229" i="41"/>
  <c r="I229" i="41"/>
  <c r="E229" i="41"/>
  <c r="I74" i="41"/>
  <c r="E74" i="41"/>
  <c r="H74" i="41"/>
  <c r="K74" i="41"/>
  <c r="J74" i="41"/>
  <c r="I202" i="41"/>
  <c r="E202" i="41"/>
  <c r="H202" i="41"/>
  <c r="K202" i="41"/>
  <c r="J202" i="41"/>
  <c r="I330" i="41"/>
  <c r="J330" i="41"/>
  <c r="E330" i="41"/>
  <c r="H330" i="41"/>
  <c r="K330" i="41"/>
  <c r="I431" i="41"/>
  <c r="E431" i="41"/>
  <c r="H431" i="41"/>
  <c r="K431" i="41"/>
  <c r="J431" i="41"/>
  <c r="H438" i="41"/>
  <c r="K438" i="41"/>
  <c r="J438" i="41"/>
  <c r="I438" i="41"/>
  <c r="E438" i="41"/>
  <c r="K606" i="41"/>
  <c r="I606" i="41"/>
  <c r="E606" i="41"/>
  <c r="H606" i="41"/>
  <c r="J606" i="41"/>
  <c r="H470" i="41"/>
  <c r="K470" i="41"/>
  <c r="J470" i="41"/>
  <c r="I470" i="41"/>
  <c r="E470" i="41"/>
  <c r="H293" i="41"/>
  <c r="K293" i="41"/>
  <c r="J293" i="41"/>
  <c r="I293" i="41"/>
  <c r="E293" i="41"/>
  <c r="I266" i="41"/>
  <c r="E266" i="41"/>
  <c r="H266" i="41"/>
  <c r="K266" i="41"/>
  <c r="J266" i="41"/>
  <c r="H374" i="41"/>
  <c r="K374" i="41"/>
  <c r="J374" i="41"/>
  <c r="I374" i="41"/>
  <c r="E374" i="41"/>
  <c r="K20" i="41"/>
  <c r="J20" i="41"/>
  <c r="I20" i="41"/>
  <c r="E20" i="41"/>
  <c r="H20" i="41"/>
  <c r="I608" i="41"/>
  <c r="E608" i="41"/>
  <c r="K608" i="41"/>
  <c r="J608" i="41"/>
  <c r="H608" i="41"/>
  <c r="J388" i="41"/>
  <c r="I388" i="41"/>
  <c r="E388" i="41"/>
  <c r="H388" i="41"/>
  <c r="K388" i="41"/>
  <c r="J516" i="41"/>
  <c r="I516" i="41"/>
  <c r="E516" i="41"/>
  <c r="H516" i="41"/>
  <c r="K516" i="41"/>
  <c r="J601" i="41"/>
  <c r="H601" i="41"/>
  <c r="K601" i="41"/>
  <c r="I601" i="41"/>
  <c r="E601" i="41"/>
  <c r="J291" i="41"/>
  <c r="I291" i="41"/>
  <c r="E291" i="41"/>
  <c r="H291" i="41"/>
  <c r="K291" i="41"/>
  <c r="J15" i="41"/>
  <c r="I15" i="41"/>
  <c r="E15" i="41"/>
  <c r="H15" i="41"/>
  <c r="K15" i="41"/>
  <c r="J167" i="41"/>
  <c r="I167" i="41"/>
  <c r="E167" i="41"/>
  <c r="H167" i="41"/>
  <c r="K167" i="41"/>
  <c r="J332" i="41"/>
  <c r="K332" i="41"/>
  <c r="I332" i="41"/>
  <c r="H332" i="41"/>
  <c r="E332" i="41"/>
  <c r="J673" i="41"/>
  <c r="H673" i="41"/>
  <c r="K673" i="41"/>
  <c r="E673" i="41"/>
  <c r="I673" i="41"/>
  <c r="J215" i="41"/>
  <c r="I215" i="41"/>
  <c r="E215" i="41"/>
  <c r="H215" i="41"/>
  <c r="K215" i="41"/>
  <c r="J408" i="41"/>
  <c r="I408" i="41"/>
  <c r="E408" i="41"/>
  <c r="H408" i="41"/>
  <c r="K408" i="41"/>
  <c r="J621" i="41"/>
  <c r="H621" i="41"/>
  <c r="K621" i="41"/>
  <c r="I621" i="41"/>
  <c r="E621" i="41"/>
  <c r="H687" i="41"/>
  <c r="J687" i="41"/>
  <c r="I687" i="41"/>
  <c r="E687" i="41"/>
  <c r="K687" i="41"/>
  <c r="H663" i="41"/>
  <c r="J663" i="41"/>
  <c r="I663" i="41"/>
  <c r="E663" i="41"/>
  <c r="K663" i="41"/>
  <c r="K16" i="41"/>
  <c r="J16" i="41"/>
  <c r="I16" i="41"/>
  <c r="E16" i="41"/>
  <c r="H16" i="41"/>
  <c r="K144" i="41"/>
  <c r="J144" i="41"/>
  <c r="I144" i="41"/>
  <c r="E144" i="41"/>
  <c r="H144" i="41"/>
  <c r="K272" i="41"/>
  <c r="J272" i="41"/>
  <c r="I272" i="41"/>
  <c r="E272" i="41"/>
  <c r="H272" i="41"/>
  <c r="K393" i="41"/>
  <c r="J393" i="41"/>
  <c r="I393" i="41"/>
  <c r="E393" i="41"/>
  <c r="H393" i="41"/>
  <c r="K521" i="41"/>
  <c r="J521" i="41"/>
  <c r="I521" i="41"/>
  <c r="E521" i="41"/>
  <c r="H521" i="41"/>
  <c r="I604" i="41"/>
  <c r="E604" i="41"/>
  <c r="K604" i="41"/>
  <c r="J604" i="41"/>
  <c r="H604" i="41"/>
  <c r="K124" i="41"/>
  <c r="J124" i="41"/>
  <c r="I124" i="41"/>
  <c r="E124" i="41"/>
  <c r="H124" i="41"/>
  <c r="K252" i="41"/>
  <c r="J252" i="41"/>
  <c r="I252" i="41"/>
  <c r="E252" i="41"/>
  <c r="H252" i="41"/>
  <c r="K373" i="41"/>
  <c r="J373" i="41"/>
  <c r="I373" i="41"/>
  <c r="E373" i="41"/>
  <c r="H373" i="41"/>
  <c r="K501" i="41"/>
  <c r="J501" i="41"/>
  <c r="I501" i="41"/>
  <c r="E501" i="41"/>
  <c r="H501" i="41"/>
  <c r="K88" i="41"/>
  <c r="J88" i="41"/>
  <c r="I88" i="41"/>
  <c r="E88" i="41"/>
  <c r="H88" i="41"/>
  <c r="K216" i="41"/>
  <c r="J216" i="41"/>
  <c r="I216" i="41"/>
  <c r="E216" i="41"/>
  <c r="H216" i="41"/>
  <c r="K465" i="41"/>
  <c r="J465" i="41"/>
  <c r="I465" i="41"/>
  <c r="E465" i="41"/>
  <c r="H465" i="41"/>
  <c r="I676" i="41"/>
  <c r="E676" i="41"/>
  <c r="K676" i="41"/>
  <c r="J676" i="41"/>
  <c r="H676" i="41"/>
  <c r="K36" i="41"/>
  <c r="J36" i="41"/>
  <c r="I36" i="41"/>
  <c r="E36" i="41"/>
  <c r="H36" i="41"/>
  <c r="K164" i="41"/>
  <c r="J164" i="41"/>
  <c r="I164" i="41"/>
  <c r="E164" i="41"/>
  <c r="H164" i="41"/>
  <c r="K292" i="41"/>
  <c r="J292" i="41"/>
  <c r="I292" i="41"/>
  <c r="E292" i="41"/>
  <c r="H292" i="41"/>
  <c r="K413" i="41"/>
  <c r="J413" i="41"/>
  <c r="I413" i="41"/>
  <c r="E413" i="41"/>
  <c r="H413" i="41"/>
  <c r="K541" i="41"/>
  <c r="J541" i="41"/>
  <c r="I541" i="41"/>
  <c r="E541" i="41"/>
  <c r="H541" i="41"/>
  <c r="I624" i="41"/>
  <c r="E624" i="41"/>
  <c r="K624" i="41"/>
  <c r="J624" i="41"/>
  <c r="H624" i="41"/>
  <c r="K64" i="41"/>
  <c r="J64" i="41"/>
  <c r="I64" i="41"/>
  <c r="E64" i="41"/>
  <c r="H64" i="41"/>
  <c r="K192" i="41"/>
  <c r="J192" i="41"/>
  <c r="I192" i="41"/>
  <c r="E192" i="41"/>
  <c r="H192" i="41"/>
  <c r="K320" i="41"/>
  <c r="J320" i="41"/>
  <c r="I320" i="41"/>
  <c r="E320" i="41"/>
  <c r="H320" i="41"/>
  <c r="K441" i="41"/>
  <c r="J441" i="41"/>
  <c r="I441" i="41"/>
  <c r="E441" i="41"/>
  <c r="H441" i="41"/>
  <c r="I652" i="41"/>
  <c r="E652" i="41"/>
  <c r="K652" i="41"/>
  <c r="J652" i="41"/>
  <c r="H652" i="41"/>
  <c r="H611" i="41"/>
  <c r="J611" i="41"/>
  <c r="I611" i="41"/>
  <c r="E611" i="41"/>
  <c r="K611" i="41"/>
  <c r="H619" i="41"/>
  <c r="J619" i="41"/>
  <c r="I619" i="41"/>
  <c r="E619" i="41"/>
  <c r="K619" i="41"/>
  <c r="H703" i="41"/>
  <c r="J703" i="41"/>
  <c r="I703" i="41"/>
  <c r="E703" i="41"/>
  <c r="K703" i="41"/>
  <c r="P17" i="54"/>
  <c r="H699" i="41"/>
  <c r="J699" i="41"/>
  <c r="I699" i="41"/>
  <c r="E699" i="41"/>
  <c r="K699" i="41"/>
  <c r="H579" i="41"/>
  <c r="I579" i="41"/>
  <c r="E579" i="41"/>
  <c r="K579" i="41"/>
  <c r="J579" i="41"/>
  <c r="H334" i="41"/>
  <c r="I334" i="41"/>
  <c r="E334" i="41"/>
  <c r="K334" i="41"/>
  <c r="J334" i="41"/>
  <c r="I142" i="41"/>
  <c r="E142" i="41"/>
  <c r="H142" i="41"/>
  <c r="K142" i="41"/>
  <c r="J142" i="41"/>
  <c r="I270" i="41"/>
  <c r="E270" i="41"/>
  <c r="H270" i="41"/>
  <c r="K270" i="41"/>
  <c r="J270" i="41"/>
  <c r="I371" i="41"/>
  <c r="E371" i="41"/>
  <c r="H371" i="41"/>
  <c r="K371" i="41"/>
  <c r="J371" i="41"/>
  <c r="I499" i="41"/>
  <c r="E499" i="41"/>
  <c r="H499" i="41"/>
  <c r="K499" i="41"/>
  <c r="J499" i="41"/>
  <c r="H378" i="41"/>
  <c r="K378" i="41"/>
  <c r="J378" i="41"/>
  <c r="I378" i="41"/>
  <c r="E378" i="41"/>
  <c r="H506" i="41"/>
  <c r="K506" i="41"/>
  <c r="J506" i="41"/>
  <c r="I506" i="41"/>
  <c r="E506" i="41"/>
  <c r="K674" i="41"/>
  <c r="I674" i="41"/>
  <c r="E674" i="41"/>
  <c r="H674" i="41"/>
  <c r="J674" i="41"/>
  <c r="H161" i="41"/>
  <c r="K161" i="41"/>
  <c r="J161" i="41"/>
  <c r="I161" i="41"/>
  <c r="E161" i="41"/>
  <c r="H117" i="41"/>
  <c r="K117" i="41"/>
  <c r="J117" i="41"/>
  <c r="I117" i="41"/>
  <c r="E117" i="41"/>
  <c r="H245" i="41"/>
  <c r="K245" i="41"/>
  <c r="J245" i="41"/>
  <c r="I245" i="41"/>
  <c r="E245" i="41"/>
  <c r="I90" i="41"/>
  <c r="E90" i="41"/>
  <c r="H90" i="41"/>
  <c r="K90" i="41"/>
  <c r="J90" i="41"/>
  <c r="I218" i="41"/>
  <c r="E218" i="41"/>
  <c r="H218" i="41"/>
  <c r="K218" i="41"/>
  <c r="J218" i="41"/>
  <c r="I447" i="41"/>
  <c r="E447" i="41"/>
  <c r="H447" i="41"/>
  <c r="K447" i="41"/>
  <c r="J447" i="41"/>
  <c r="H454" i="41"/>
  <c r="K454" i="41"/>
  <c r="J454" i="41"/>
  <c r="I454" i="41"/>
  <c r="E454" i="41"/>
  <c r="K622" i="41"/>
  <c r="I622" i="41"/>
  <c r="E622" i="41"/>
  <c r="H622" i="41"/>
  <c r="J622" i="41"/>
  <c r="H121" i="41"/>
  <c r="K121" i="41"/>
  <c r="J121" i="41"/>
  <c r="I121" i="41"/>
  <c r="E121" i="41"/>
  <c r="H57" i="41"/>
  <c r="K57" i="41"/>
  <c r="J57" i="41"/>
  <c r="I57" i="41"/>
  <c r="E57" i="41"/>
  <c r="I86" i="41"/>
  <c r="E86" i="41"/>
  <c r="H86" i="41"/>
  <c r="K86" i="41"/>
  <c r="J86" i="41"/>
  <c r="I214" i="41"/>
  <c r="E214" i="41"/>
  <c r="H214" i="41"/>
  <c r="K214" i="41"/>
  <c r="J214" i="41"/>
  <c r="I475" i="41"/>
  <c r="E475" i="41"/>
  <c r="H475" i="41"/>
  <c r="K475" i="41"/>
  <c r="J475" i="41"/>
  <c r="H354" i="41"/>
  <c r="K354" i="41"/>
  <c r="J354" i="41"/>
  <c r="I354" i="41"/>
  <c r="E354" i="41"/>
  <c r="H482" i="41"/>
  <c r="K482" i="41"/>
  <c r="J482" i="41"/>
  <c r="I482" i="41"/>
  <c r="E482" i="41"/>
  <c r="K345" i="41"/>
  <c r="H345" i="41"/>
  <c r="E345" i="41"/>
  <c r="J345" i="41"/>
  <c r="I345" i="41"/>
  <c r="K650" i="41"/>
  <c r="I650" i="41"/>
  <c r="E650" i="41"/>
  <c r="H650" i="41"/>
  <c r="J650" i="41"/>
  <c r="H73" i="41"/>
  <c r="K73" i="41"/>
  <c r="J73" i="41"/>
  <c r="I73" i="41"/>
  <c r="E73" i="41"/>
  <c r="H93" i="41"/>
  <c r="K93" i="41"/>
  <c r="J93" i="41"/>
  <c r="I93" i="41"/>
  <c r="E93" i="41"/>
  <c r="H221" i="41"/>
  <c r="K221" i="41"/>
  <c r="J221" i="41"/>
  <c r="I221" i="41"/>
  <c r="E221" i="41"/>
  <c r="I98" i="41"/>
  <c r="E98" i="41"/>
  <c r="H98" i="41"/>
  <c r="K98" i="41"/>
  <c r="J98" i="41"/>
  <c r="I226" i="41"/>
  <c r="E226" i="41"/>
  <c r="H226" i="41"/>
  <c r="K226" i="41"/>
  <c r="J226" i="41"/>
  <c r="I359" i="41"/>
  <c r="E359" i="41"/>
  <c r="H359" i="41"/>
  <c r="K359" i="41"/>
  <c r="J359" i="41"/>
  <c r="I487" i="41"/>
  <c r="E487" i="41"/>
  <c r="H487" i="41"/>
  <c r="K487" i="41"/>
  <c r="J487" i="41"/>
  <c r="H366" i="41"/>
  <c r="K366" i="41"/>
  <c r="J366" i="41"/>
  <c r="I366" i="41"/>
  <c r="E366" i="41"/>
  <c r="H494" i="41"/>
  <c r="K494" i="41"/>
  <c r="J494" i="41"/>
  <c r="I494" i="41"/>
  <c r="E494" i="41"/>
  <c r="K662" i="41"/>
  <c r="I662" i="41"/>
  <c r="E662" i="41"/>
  <c r="H662" i="41"/>
  <c r="J662" i="41"/>
  <c r="P7" i="54"/>
  <c r="Q7" i="54" s="1"/>
  <c r="H603" i="41"/>
  <c r="J603" i="41"/>
  <c r="I603" i="41"/>
  <c r="E603" i="41"/>
  <c r="K603" i="41"/>
  <c r="H563" i="41"/>
  <c r="I563" i="41"/>
  <c r="E563" i="41"/>
  <c r="K563" i="41"/>
  <c r="J563" i="41"/>
  <c r="H342" i="41"/>
  <c r="I342" i="41"/>
  <c r="E342" i="41"/>
  <c r="K342" i="41"/>
  <c r="J342" i="41"/>
  <c r="J711" i="41"/>
  <c r="H711" i="41"/>
  <c r="K711" i="41"/>
  <c r="I711" i="41"/>
  <c r="K365" i="41"/>
  <c r="J365" i="41"/>
  <c r="I365" i="41"/>
  <c r="E365" i="41"/>
  <c r="H365" i="41"/>
  <c r="K525" i="41"/>
  <c r="J525" i="41"/>
  <c r="I525" i="41"/>
  <c r="E525" i="41"/>
  <c r="H525" i="41"/>
  <c r="K80" i="41"/>
  <c r="J80" i="41"/>
  <c r="I80" i="41"/>
  <c r="E80" i="41"/>
  <c r="H80" i="41"/>
  <c r="K208" i="41"/>
  <c r="J208" i="41"/>
  <c r="I208" i="41"/>
  <c r="E208" i="41"/>
  <c r="H208" i="41"/>
  <c r="K457" i="41"/>
  <c r="J457" i="41"/>
  <c r="I457" i="41"/>
  <c r="E457" i="41"/>
  <c r="H457" i="41"/>
  <c r="I668" i="41"/>
  <c r="E668" i="41"/>
  <c r="K668" i="41"/>
  <c r="J668" i="41"/>
  <c r="H668" i="41"/>
  <c r="K60" i="41"/>
  <c r="J60" i="41"/>
  <c r="I60" i="41"/>
  <c r="E60" i="41"/>
  <c r="H60" i="41"/>
  <c r="K188" i="41"/>
  <c r="J188" i="41"/>
  <c r="I188" i="41"/>
  <c r="E188" i="41"/>
  <c r="H188" i="41"/>
  <c r="K316" i="41"/>
  <c r="J316" i="41"/>
  <c r="I316" i="41"/>
  <c r="E316" i="41"/>
  <c r="H316" i="41"/>
  <c r="K437" i="41"/>
  <c r="J437" i="41"/>
  <c r="I437" i="41"/>
  <c r="E437" i="41"/>
  <c r="H437" i="41"/>
  <c r="I648" i="41"/>
  <c r="E648" i="41"/>
  <c r="K648" i="41"/>
  <c r="J648" i="41"/>
  <c r="H648" i="41"/>
  <c r="K24" i="41"/>
  <c r="J24" i="41"/>
  <c r="I24" i="41"/>
  <c r="E24" i="41"/>
  <c r="H24" i="41"/>
  <c r="K152" i="41"/>
  <c r="J152" i="41"/>
  <c r="I152" i="41"/>
  <c r="E152" i="41"/>
  <c r="H152" i="41"/>
  <c r="K280" i="41"/>
  <c r="J280" i="41"/>
  <c r="I280" i="41"/>
  <c r="E280" i="41"/>
  <c r="H280" i="41"/>
  <c r="K401" i="41"/>
  <c r="J401" i="41"/>
  <c r="I401" i="41"/>
  <c r="E401" i="41"/>
  <c r="H401" i="41"/>
  <c r="K529" i="41"/>
  <c r="J529" i="41"/>
  <c r="I529" i="41"/>
  <c r="E529" i="41"/>
  <c r="H529" i="41"/>
  <c r="I612" i="41"/>
  <c r="E612" i="41"/>
  <c r="K612" i="41"/>
  <c r="J612" i="41"/>
  <c r="H612" i="41"/>
  <c r="K100" i="41"/>
  <c r="J100" i="41"/>
  <c r="I100" i="41"/>
  <c r="E100" i="41"/>
  <c r="H100" i="41"/>
  <c r="K228" i="41"/>
  <c r="J228" i="41"/>
  <c r="I228" i="41"/>
  <c r="E228" i="41"/>
  <c r="H228" i="41"/>
  <c r="K477" i="41"/>
  <c r="J477" i="41"/>
  <c r="I477" i="41"/>
  <c r="E477" i="41"/>
  <c r="H477" i="41"/>
  <c r="I688" i="41"/>
  <c r="E688" i="41"/>
  <c r="K688" i="41"/>
  <c r="J688" i="41"/>
  <c r="H688" i="41"/>
  <c r="K128" i="41"/>
  <c r="J128" i="41"/>
  <c r="I128" i="41"/>
  <c r="E128" i="41"/>
  <c r="H128" i="41"/>
  <c r="K256" i="41"/>
  <c r="J256" i="41"/>
  <c r="I256" i="41"/>
  <c r="E256" i="41"/>
  <c r="H256" i="41"/>
  <c r="K377" i="41"/>
  <c r="J377" i="41"/>
  <c r="I377" i="41"/>
  <c r="E377" i="41"/>
  <c r="H377" i="41"/>
  <c r="K505" i="41"/>
  <c r="J505" i="41"/>
  <c r="I505" i="41"/>
  <c r="E505" i="41"/>
  <c r="H505" i="41"/>
  <c r="I588" i="41"/>
  <c r="E588" i="41"/>
  <c r="K588" i="41"/>
  <c r="J588" i="41"/>
  <c r="H588" i="41"/>
  <c r="K140" i="41"/>
  <c r="J140" i="41"/>
  <c r="I140" i="41"/>
  <c r="E140" i="41"/>
  <c r="H140" i="41"/>
  <c r="K268" i="41"/>
  <c r="J268" i="41"/>
  <c r="I268" i="41"/>
  <c r="E268" i="41"/>
  <c r="H268" i="41"/>
  <c r="K389" i="41"/>
  <c r="J389" i="41"/>
  <c r="I389" i="41"/>
  <c r="E389" i="41"/>
  <c r="H389" i="41"/>
  <c r="K517" i="41"/>
  <c r="J517" i="41"/>
  <c r="I517" i="41"/>
  <c r="E517" i="41"/>
  <c r="H517" i="41"/>
  <c r="I600" i="41"/>
  <c r="E600" i="41"/>
  <c r="K600" i="41"/>
  <c r="J600" i="41"/>
  <c r="H600" i="41"/>
  <c r="K72" i="41"/>
  <c r="J72" i="41"/>
  <c r="I72" i="41"/>
  <c r="E72" i="41"/>
  <c r="H72" i="41"/>
  <c r="K200" i="41"/>
  <c r="J200" i="41"/>
  <c r="I200" i="41"/>
  <c r="E200" i="41"/>
  <c r="H200" i="41"/>
  <c r="K328" i="41"/>
  <c r="J328" i="41"/>
  <c r="I328" i="41"/>
  <c r="E328" i="41"/>
  <c r="H328" i="41"/>
  <c r="K449" i="41"/>
  <c r="J449" i="41"/>
  <c r="I449" i="41"/>
  <c r="E449" i="41"/>
  <c r="H449" i="41"/>
  <c r="I660" i="41"/>
  <c r="E660" i="41"/>
  <c r="K660" i="41"/>
  <c r="J660" i="41"/>
  <c r="H660" i="41"/>
  <c r="K276" i="41"/>
  <c r="J276" i="41"/>
  <c r="I276" i="41"/>
  <c r="E276" i="41"/>
  <c r="H276" i="41"/>
  <c r="K397" i="41"/>
  <c r="J397" i="41"/>
  <c r="I397" i="41"/>
  <c r="E397" i="41"/>
  <c r="H397" i="41"/>
  <c r="I18" i="54"/>
  <c r="H18" i="54"/>
  <c r="J18" i="54" s="1"/>
  <c r="C19" i="54"/>
  <c r="D18" i="54"/>
  <c r="K112" i="41"/>
  <c r="J112" i="41"/>
  <c r="I112" i="41"/>
  <c r="E112" i="41"/>
  <c r="H112" i="41"/>
  <c r="K240" i="41"/>
  <c r="J240" i="41"/>
  <c r="I240" i="41"/>
  <c r="E240" i="41"/>
  <c r="H240" i="41"/>
  <c r="K361" i="41"/>
  <c r="J361" i="41"/>
  <c r="I361" i="41"/>
  <c r="E361" i="41"/>
  <c r="H361" i="41"/>
  <c r="K489" i="41"/>
  <c r="J489" i="41"/>
  <c r="I489" i="41"/>
  <c r="E489" i="41"/>
  <c r="H489" i="41"/>
  <c r="I700" i="41"/>
  <c r="E700" i="41"/>
  <c r="K700" i="41"/>
  <c r="J700" i="41"/>
  <c r="H700" i="41"/>
  <c r="H607" i="41"/>
  <c r="J607" i="41"/>
  <c r="I607" i="41"/>
  <c r="E607" i="41"/>
  <c r="K607" i="41"/>
  <c r="H651" i="41"/>
  <c r="J651" i="41"/>
  <c r="I651" i="41"/>
  <c r="E651" i="41"/>
  <c r="K651" i="41"/>
  <c r="H615" i="41"/>
  <c r="J615" i="41"/>
  <c r="I615" i="41"/>
  <c r="E615" i="41"/>
  <c r="K615" i="41"/>
  <c r="H675" i="41"/>
  <c r="J675" i="41"/>
  <c r="I675" i="41"/>
  <c r="E675" i="41"/>
  <c r="K675" i="41"/>
  <c r="H559" i="41"/>
  <c r="I559" i="41"/>
  <c r="E559" i="41"/>
  <c r="J559" i="41"/>
  <c r="K559" i="41"/>
  <c r="H671" i="41"/>
  <c r="J671" i="41"/>
  <c r="I671" i="41"/>
  <c r="E671" i="41"/>
  <c r="K671" i="41"/>
  <c r="H679" i="41"/>
  <c r="J679" i="41"/>
  <c r="I679" i="41"/>
  <c r="E679" i="41"/>
  <c r="K679" i="41"/>
  <c r="H571" i="41"/>
  <c r="I571" i="41"/>
  <c r="E571" i="41"/>
  <c r="K571" i="41"/>
  <c r="J571" i="41"/>
  <c r="H551" i="41"/>
  <c r="I551" i="41"/>
  <c r="E551" i="41"/>
  <c r="J551" i="41"/>
  <c r="K551" i="41"/>
  <c r="H643" i="41"/>
  <c r="J643" i="41"/>
  <c r="I643" i="41"/>
  <c r="E643" i="41"/>
  <c r="K643" i="41"/>
  <c r="H338" i="41"/>
  <c r="I338" i="41"/>
  <c r="E338" i="41"/>
  <c r="J338" i="41"/>
  <c r="K338" i="41"/>
  <c r="J199" i="41"/>
  <c r="I199" i="41"/>
  <c r="E199" i="41"/>
  <c r="H199" i="41"/>
  <c r="K199" i="41"/>
  <c r="K28" i="41"/>
  <c r="J28" i="41"/>
  <c r="I28" i="41"/>
  <c r="E28" i="41"/>
  <c r="H28" i="41"/>
  <c r="K156" i="41"/>
  <c r="J156" i="41"/>
  <c r="I156" i="41"/>
  <c r="E156" i="41"/>
  <c r="H156" i="41"/>
  <c r="K284" i="41"/>
  <c r="J284" i="41"/>
  <c r="I284" i="41"/>
  <c r="E284" i="41"/>
  <c r="H284" i="41"/>
  <c r="K405" i="41"/>
  <c r="J405" i="41"/>
  <c r="I405" i="41"/>
  <c r="E405" i="41"/>
  <c r="H405" i="41"/>
  <c r="K533" i="41"/>
  <c r="J533" i="41"/>
  <c r="I533" i="41"/>
  <c r="E533" i="41"/>
  <c r="H533" i="41"/>
  <c r="I616" i="41"/>
  <c r="E616" i="41"/>
  <c r="K616" i="41"/>
  <c r="J616" i="41"/>
  <c r="H616" i="41"/>
  <c r="H583" i="41"/>
  <c r="I583" i="41"/>
  <c r="E583" i="41"/>
  <c r="J583" i="41"/>
  <c r="K583" i="41"/>
  <c r="H691" i="41"/>
  <c r="J691" i="41"/>
  <c r="I691" i="41"/>
  <c r="E691" i="41"/>
  <c r="K691" i="41"/>
  <c r="K40" i="41"/>
  <c r="J40" i="41"/>
  <c r="I40" i="41"/>
  <c r="E40" i="41"/>
  <c r="H40" i="41"/>
  <c r="K168" i="41"/>
  <c r="J168" i="41"/>
  <c r="I168" i="41"/>
  <c r="E168" i="41"/>
  <c r="H168" i="41"/>
  <c r="K296" i="41"/>
  <c r="J296" i="41"/>
  <c r="I296" i="41"/>
  <c r="E296" i="41"/>
  <c r="H296" i="41"/>
  <c r="K417" i="41"/>
  <c r="J417" i="41"/>
  <c r="I417" i="41"/>
  <c r="E417" i="41"/>
  <c r="H417" i="41"/>
  <c r="K545" i="41"/>
  <c r="J545" i="41"/>
  <c r="I545" i="41"/>
  <c r="E545" i="41"/>
  <c r="H545" i="41"/>
  <c r="I628" i="41"/>
  <c r="E628" i="41"/>
  <c r="K628" i="41"/>
  <c r="J628" i="41"/>
  <c r="H628" i="41"/>
  <c r="I556" i="41"/>
  <c r="E556" i="41"/>
  <c r="J556" i="41"/>
  <c r="K556" i="41"/>
  <c r="H556" i="41"/>
  <c r="J159" i="41"/>
  <c r="I159" i="41"/>
  <c r="E159" i="41"/>
  <c r="H159" i="41"/>
  <c r="K159" i="41"/>
  <c r="J360" i="41"/>
  <c r="I360" i="41"/>
  <c r="E360" i="41"/>
  <c r="H360" i="41"/>
  <c r="K360" i="41"/>
  <c r="J701" i="41"/>
  <c r="H701" i="41"/>
  <c r="K701" i="41"/>
  <c r="I701" i="41"/>
  <c r="E701" i="41"/>
  <c r="J39" i="41"/>
  <c r="I39" i="41"/>
  <c r="E39" i="41"/>
  <c r="H39" i="41"/>
  <c r="K39" i="41"/>
  <c r="J392" i="41"/>
  <c r="I392" i="41"/>
  <c r="E392" i="41"/>
  <c r="H392" i="41"/>
  <c r="K392" i="41"/>
  <c r="J307" i="41"/>
  <c r="I307" i="41"/>
  <c r="E307" i="41"/>
  <c r="H307" i="41"/>
  <c r="K307" i="41"/>
  <c r="J267" i="41"/>
  <c r="I267" i="41"/>
  <c r="E267" i="41"/>
  <c r="H267" i="41"/>
  <c r="K267" i="41"/>
  <c r="I343" i="41"/>
  <c r="E343" i="41"/>
  <c r="J343" i="41"/>
  <c r="K343" i="41"/>
  <c r="H343" i="41"/>
  <c r="J452" i="41"/>
  <c r="I452" i="41"/>
  <c r="E452" i="41"/>
  <c r="H452" i="41"/>
  <c r="K452" i="41"/>
  <c r="J665" i="41"/>
  <c r="H665" i="41"/>
  <c r="K665" i="41"/>
  <c r="I665" i="41"/>
  <c r="E665" i="41"/>
  <c r="J187" i="41"/>
  <c r="I187" i="41"/>
  <c r="E187" i="41"/>
  <c r="H187" i="41"/>
  <c r="K187" i="41"/>
  <c r="J183" i="41"/>
  <c r="I183" i="41"/>
  <c r="E183" i="41"/>
  <c r="H183" i="41"/>
  <c r="K183" i="41"/>
  <c r="J27" i="41"/>
  <c r="I27" i="41"/>
  <c r="E27" i="41"/>
  <c r="H27" i="41"/>
  <c r="K27" i="41"/>
  <c r="J87" i="41"/>
  <c r="I87" i="41"/>
  <c r="E87" i="41"/>
  <c r="H87" i="41"/>
  <c r="K87" i="41"/>
  <c r="J432" i="41"/>
  <c r="I432" i="41"/>
  <c r="E432" i="41"/>
  <c r="H432" i="41"/>
  <c r="K432" i="41"/>
  <c r="I584" i="41"/>
  <c r="E584" i="41"/>
  <c r="J584" i="41"/>
  <c r="K584" i="41"/>
  <c r="H584" i="41"/>
  <c r="J645" i="41"/>
  <c r="H645" i="41"/>
  <c r="K645" i="41"/>
  <c r="I645" i="41"/>
  <c r="E645" i="41"/>
  <c r="J396" i="41"/>
  <c r="I396" i="41"/>
  <c r="E396" i="41"/>
  <c r="H396" i="41"/>
  <c r="K396" i="41"/>
  <c r="J524" i="41"/>
  <c r="I524" i="41"/>
  <c r="E524" i="41"/>
  <c r="H524" i="41"/>
  <c r="K524" i="41"/>
  <c r="J609" i="41"/>
  <c r="H609" i="41"/>
  <c r="K609" i="41"/>
  <c r="E609" i="41"/>
  <c r="I609" i="41"/>
  <c r="J295" i="41"/>
  <c r="I295" i="41"/>
  <c r="E295" i="41"/>
  <c r="H295" i="41"/>
  <c r="K295" i="41"/>
  <c r="J195" i="41"/>
  <c r="I195" i="41"/>
  <c r="E195" i="41"/>
  <c r="H195" i="41"/>
  <c r="K195" i="41"/>
  <c r="J135" i="41"/>
  <c r="I135" i="41"/>
  <c r="E135" i="41"/>
  <c r="H135" i="41"/>
  <c r="K135" i="41"/>
  <c r="J344" i="41"/>
  <c r="K344" i="41"/>
  <c r="H344" i="41"/>
  <c r="E344" i="41"/>
  <c r="I344" i="41"/>
  <c r="J472" i="41"/>
  <c r="I472" i="41"/>
  <c r="E472" i="41"/>
  <c r="H472" i="41"/>
  <c r="K472" i="41"/>
  <c r="J557" i="41"/>
  <c r="K557" i="41"/>
  <c r="H557" i="41"/>
  <c r="E557" i="41"/>
  <c r="I557" i="41"/>
  <c r="J685" i="41"/>
  <c r="H685" i="41"/>
  <c r="K685" i="41"/>
  <c r="I685" i="41"/>
  <c r="E685" i="41"/>
  <c r="J372" i="41"/>
  <c r="I372" i="41"/>
  <c r="E372" i="41"/>
  <c r="H372" i="41"/>
  <c r="K372" i="41"/>
  <c r="J500" i="41"/>
  <c r="I500" i="41"/>
  <c r="E500" i="41"/>
  <c r="H500" i="41"/>
  <c r="K500" i="41"/>
  <c r="J585" i="41"/>
  <c r="K585" i="41"/>
  <c r="I585" i="41"/>
  <c r="H585" i="41"/>
  <c r="E585" i="41"/>
  <c r="J271" i="41"/>
  <c r="I271" i="41"/>
  <c r="E271" i="41"/>
  <c r="H271" i="41"/>
  <c r="K271" i="41"/>
  <c r="I564" i="41"/>
  <c r="E564" i="41"/>
  <c r="J564" i="41"/>
  <c r="K564" i="41"/>
  <c r="H564" i="41"/>
  <c r="J91" i="41"/>
  <c r="I91" i="41"/>
  <c r="E91" i="41"/>
  <c r="H91" i="41"/>
  <c r="K91" i="41"/>
  <c r="J151" i="41"/>
  <c r="I151" i="41"/>
  <c r="E151" i="41"/>
  <c r="H151" i="41"/>
  <c r="K151" i="41"/>
  <c r="J384" i="41"/>
  <c r="I384" i="41"/>
  <c r="E384" i="41"/>
  <c r="H384" i="41"/>
  <c r="K384" i="41"/>
  <c r="J512" i="41"/>
  <c r="I512" i="41"/>
  <c r="E512" i="41"/>
  <c r="H512" i="41"/>
  <c r="K512" i="41"/>
  <c r="J597" i="41"/>
  <c r="H597" i="41"/>
  <c r="K597" i="41"/>
  <c r="I597" i="41"/>
  <c r="E597" i="41"/>
  <c r="J275" i="41"/>
  <c r="I275" i="41"/>
  <c r="E275" i="41"/>
  <c r="H275" i="41"/>
  <c r="K275" i="41"/>
  <c r="J243" i="41"/>
  <c r="I243" i="41"/>
  <c r="E243" i="41"/>
  <c r="H243" i="41"/>
  <c r="K243" i="41"/>
  <c r="J444" i="41"/>
  <c r="I444" i="41"/>
  <c r="E444" i="41"/>
  <c r="H444" i="41"/>
  <c r="K444" i="41"/>
  <c r="J657" i="41"/>
  <c r="H657" i="41"/>
  <c r="K657" i="41"/>
  <c r="E657" i="41"/>
  <c r="I657" i="41"/>
  <c r="J171" i="41"/>
  <c r="I171" i="41"/>
  <c r="E171" i="41"/>
  <c r="H171" i="41"/>
  <c r="K171" i="41"/>
  <c r="J143" i="41"/>
  <c r="I143" i="41"/>
  <c r="E143" i="41"/>
  <c r="H143" i="41"/>
  <c r="K143" i="41"/>
  <c r="J356" i="41"/>
  <c r="I356" i="41"/>
  <c r="E356" i="41"/>
  <c r="H356" i="41"/>
  <c r="K356" i="41"/>
  <c r="J484" i="41"/>
  <c r="I484" i="41"/>
  <c r="E484" i="41"/>
  <c r="H484" i="41"/>
  <c r="K484" i="41"/>
  <c r="J569" i="41"/>
  <c r="K569" i="41"/>
  <c r="I569" i="41"/>
  <c r="H569" i="41"/>
  <c r="E569" i="41"/>
  <c r="J697" i="41"/>
  <c r="H697" i="41"/>
  <c r="K697" i="41"/>
  <c r="I697" i="41"/>
  <c r="E697" i="41"/>
  <c r="J315" i="41"/>
  <c r="I315" i="41"/>
  <c r="E315" i="41"/>
  <c r="H315" i="41"/>
  <c r="K315" i="41"/>
  <c r="J255" i="41"/>
  <c r="I255" i="41"/>
  <c r="E255" i="41"/>
  <c r="H255" i="41"/>
  <c r="K255" i="41"/>
  <c r="K92" i="41"/>
  <c r="J92" i="41"/>
  <c r="I92" i="41"/>
  <c r="E92" i="41"/>
  <c r="H92" i="41"/>
  <c r="K220" i="41"/>
  <c r="J220" i="41"/>
  <c r="I220" i="41"/>
  <c r="E220" i="41"/>
  <c r="H220" i="41"/>
  <c r="K469" i="41"/>
  <c r="J469" i="41"/>
  <c r="I469" i="41"/>
  <c r="E469" i="41"/>
  <c r="H469" i="41"/>
  <c r="I680" i="41"/>
  <c r="E680" i="41"/>
  <c r="K680" i="41"/>
  <c r="J680" i="41"/>
  <c r="H680" i="41"/>
  <c r="K56" i="41"/>
  <c r="J56" i="41"/>
  <c r="I56" i="41"/>
  <c r="E56" i="41"/>
  <c r="H56" i="41"/>
  <c r="K184" i="41"/>
  <c r="J184" i="41"/>
  <c r="I184" i="41"/>
  <c r="E184" i="41"/>
  <c r="H184" i="41"/>
  <c r="K312" i="41"/>
  <c r="J312" i="41"/>
  <c r="I312" i="41"/>
  <c r="E312" i="41"/>
  <c r="H312" i="41"/>
  <c r="K433" i="41"/>
  <c r="J433" i="41"/>
  <c r="I433" i="41"/>
  <c r="E433" i="41"/>
  <c r="H433" i="41"/>
  <c r="I644" i="41"/>
  <c r="E644" i="41"/>
  <c r="K644" i="41"/>
  <c r="J644" i="41"/>
  <c r="H644" i="41"/>
  <c r="K132" i="41"/>
  <c r="J132" i="41"/>
  <c r="I132" i="41"/>
  <c r="E132" i="41"/>
  <c r="H132" i="41"/>
  <c r="K260" i="41"/>
  <c r="J260" i="41"/>
  <c r="I260" i="41"/>
  <c r="E260" i="41"/>
  <c r="H260" i="41"/>
  <c r="K381" i="41"/>
  <c r="J381" i="41"/>
  <c r="I381" i="41"/>
  <c r="E381" i="41"/>
  <c r="H381" i="41"/>
  <c r="K509" i="41"/>
  <c r="J509" i="41"/>
  <c r="I509" i="41"/>
  <c r="E509" i="41"/>
  <c r="H509" i="41"/>
  <c r="I592" i="41"/>
  <c r="E592" i="41"/>
  <c r="K592" i="41"/>
  <c r="J592" i="41"/>
  <c r="H592" i="41"/>
  <c r="K32" i="41"/>
  <c r="J32" i="41"/>
  <c r="I32" i="41"/>
  <c r="E32" i="41"/>
  <c r="H32" i="41"/>
  <c r="K160" i="41"/>
  <c r="J160" i="41"/>
  <c r="I160" i="41"/>
  <c r="E160" i="41"/>
  <c r="H160" i="41"/>
  <c r="K288" i="41"/>
  <c r="J288" i="41"/>
  <c r="I288" i="41"/>
  <c r="E288" i="41"/>
  <c r="H288" i="41"/>
  <c r="K409" i="41"/>
  <c r="J409" i="41"/>
  <c r="I409" i="41"/>
  <c r="E409" i="41"/>
  <c r="H409" i="41"/>
  <c r="K537" i="41"/>
  <c r="J537" i="41"/>
  <c r="I537" i="41"/>
  <c r="E537" i="41"/>
  <c r="H537" i="41"/>
  <c r="I620" i="41"/>
  <c r="E620" i="41"/>
  <c r="K620" i="41"/>
  <c r="J620" i="41"/>
  <c r="H620" i="41"/>
  <c r="K44" i="41"/>
  <c r="J44" i="41"/>
  <c r="I44" i="41"/>
  <c r="E44" i="41"/>
  <c r="H44" i="41"/>
  <c r="K172" i="41"/>
  <c r="J172" i="41"/>
  <c r="I172" i="41"/>
  <c r="E172" i="41"/>
  <c r="H172" i="41"/>
  <c r="K300" i="41"/>
  <c r="J300" i="41"/>
  <c r="I300" i="41"/>
  <c r="E300" i="41"/>
  <c r="H300" i="41"/>
  <c r="K421" i="41"/>
  <c r="J421" i="41"/>
  <c r="I421" i="41"/>
  <c r="E421" i="41"/>
  <c r="H421" i="41"/>
  <c r="I632" i="41"/>
  <c r="E632" i="41"/>
  <c r="K632" i="41"/>
  <c r="J632" i="41"/>
  <c r="H632" i="41"/>
  <c r="K104" i="41"/>
  <c r="J104" i="41"/>
  <c r="I104" i="41"/>
  <c r="E104" i="41"/>
  <c r="H104" i="41"/>
  <c r="K232" i="41"/>
  <c r="J232" i="41"/>
  <c r="I232" i="41"/>
  <c r="E232" i="41"/>
  <c r="H232" i="41"/>
  <c r="K353" i="41"/>
  <c r="J353" i="41"/>
  <c r="I353" i="41"/>
  <c r="E353" i="41"/>
  <c r="H353" i="41"/>
  <c r="K481" i="41"/>
  <c r="J481" i="41"/>
  <c r="I481" i="41"/>
  <c r="E481" i="41"/>
  <c r="H481" i="41"/>
  <c r="I692" i="41"/>
  <c r="E692" i="41"/>
  <c r="K692" i="41"/>
  <c r="J692" i="41"/>
  <c r="H692" i="41"/>
  <c r="K52" i="41"/>
  <c r="J52" i="41"/>
  <c r="I52" i="41"/>
  <c r="E52" i="41"/>
  <c r="H52" i="41"/>
  <c r="K180" i="41"/>
  <c r="J180" i="41"/>
  <c r="I180" i="41"/>
  <c r="E180" i="41"/>
  <c r="H180" i="41"/>
  <c r="K308" i="41"/>
  <c r="J308" i="41"/>
  <c r="I308" i="41"/>
  <c r="E308" i="41"/>
  <c r="H308" i="41"/>
  <c r="K429" i="41"/>
  <c r="J429" i="41"/>
  <c r="I429" i="41"/>
  <c r="E429" i="41"/>
  <c r="H429" i="41"/>
  <c r="I640" i="41"/>
  <c r="E640" i="41"/>
  <c r="K640" i="41"/>
  <c r="J640" i="41"/>
  <c r="H640" i="41"/>
  <c r="K461" i="41"/>
  <c r="J461" i="41"/>
  <c r="I461" i="41"/>
  <c r="E461" i="41"/>
  <c r="H461" i="41"/>
  <c r="I672" i="41"/>
  <c r="E672" i="41"/>
  <c r="K672" i="41"/>
  <c r="J672" i="41"/>
  <c r="H672" i="41"/>
  <c r="K244" i="41"/>
  <c r="J244" i="41"/>
  <c r="I244" i="41"/>
  <c r="E244" i="41"/>
  <c r="H244" i="41"/>
  <c r="I170" i="41"/>
  <c r="E170" i="41"/>
  <c r="H170" i="41"/>
  <c r="K170" i="41"/>
  <c r="J170" i="41"/>
  <c r="H534" i="41"/>
  <c r="K534" i="41"/>
  <c r="J534" i="41"/>
  <c r="I534" i="41"/>
  <c r="E534" i="41"/>
  <c r="J35" i="41"/>
  <c r="I35" i="41"/>
  <c r="E35" i="41"/>
  <c r="H35" i="41"/>
  <c r="K35" i="41"/>
  <c r="J368" i="41"/>
  <c r="I368" i="41"/>
  <c r="E368" i="41"/>
  <c r="H368" i="41"/>
  <c r="K368" i="41"/>
  <c r="J219" i="41"/>
  <c r="I219" i="41"/>
  <c r="E219" i="41"/>
  <c r="H219" i="41"/>
  <c r="K219" i="41"/>
  <c r="J436" i="41"/>
  <c r="I436" i="41"/>
  <c r="E436" i="41"/>
  <c r="H436" i="41"/>
  <c r="K436" i="41"/>
  <c r="J139" i="41"/>
  <c r="I139" i="41"/>
  <c r="E139" i="41"/>
  <c r="H139" i="41"/>
  <c r="K139" i="41"/>
  <c r="J103" i="41"/>
  <c r="I103" i="41"/>
  <c r="E103" i="41"/>
  <c r="H103" i="41"/>
  <c r="K103" i="41"/>
  <c r="J71" i="41"/>
  <c r="I71" i="41"/>
  <c r="E71" i="41"/>
  <c r="H71" i="41"/>
  <c r="K71" i="41"/>
  <c r="J231" i="41"/>
  <c r="I231" i="41"/>
  <c r="E231" i="41"/>
  <c r="H231" i="41"/>
  <c r="K231" i="41"/>
  <c r="K76" i="41"/>
  <c r="J76" i="41"/>
  <c r="I76" i="41"/>
  <c r="E76" i="41"/>
  <c r="H76" i="41"/>
  <c r="K204" i="41"/>
  <c r="J204" i="41"/>
  <c r="I204" i="41"/>
  <c r="E204" i="41"/>
  <c r="H204" i="41"/>
  <c r="K453" i="41"/>
  <c r="J453" i="41"/>
  <c r="I453" i="41"/>
  <c r="E453" i="41"/>
  <c r="H453" i="41"/>
  <c r="I664" i="41"/>
  <c r="E664" i="41"/>
  <c r="K664" i="41"/>
  <c r="J664" i="41"/>
  <c r="H664" i="41"/>
  <c r="K136" i="41"/>
  <c r="J136" i="41"/>
  <c r="I136" i="41"/>
  <c r="E136" i="41"/>
  <c r="H136" i="41"/>
  <c r="K264" i="41"/>
  <c r="J264" i="41"/>
  <c r="I264" i="41"/>
  <c r="E264" i="41"/>
  <c r="H264" i="41"/>
  <c r="K385" i="41"/>
  <c r="J385" i="41"/>
  <c r="I385" i="41"/>
  <c r="E385" i="41"/>
  <c r="H385" i="41"/>
  <c r="K513" i="41"/>
  <c r="J513" i="41"/>
  <c r="I513" i="41"/>
  <c r="E513" i="41"/>
  <c r="H513" i="41"/>
  <c r="I596" i="41"/>
  <c r="E596" i="41"/>
  <c r="K596" i="41"/>
  <c r="J596" i="41"/>
  <c r="H596" i="41"/>
  <c r="K84" i="41"/>
  <c r="J84" i="41"/>
  <c r="I84" i="41"/>
  <c r="E84" i="41"/>
  <c r="H84" i="41"/>
  <c r="K212" i="41"/>
  <c r="J212" i="41"/>
  <c r="I212" i="41"/>
  <c r="E212" i="41"/>
  <c r="H212" i="41"/>
  <c r="K116" i="41"/>
  <c r="J116" i="41"/>
  <c r="I116" i="41"/>
  <c r="E116" i="41"/>
  <c r="H116" i="41"/>
  <c r="K493" i="41"/>
  <c r="J493" i="41"/>
  <c r="I493" i="41"/>
  <c r="E493" i="41"/>
  <c r="H493" i="41"/>
  <c r="I704" i="41"/>
  <c r="E704" i="41"/>
  <c r="K704" i="41"/>
  <c r="J704" i="41"/>
  <c r="H704" i="41"/>
  <c r="K148" i="41"/>
  <c r="J148" i="41"/>
  <c r="I148" i="41"/>
  <c r="E148" i="41"/>
  <c r="H148" i="41"/>
  <c r="A19" i="54"/>
  <c r="O18" i="54"/>
  <c r="K48" i="41"/>
  <c r="J48" i="41"/>
  <c r="I48" i="41"/>
  <c r="E48" i="41"/>
  <c r="H48" i="41"/>
  <c r="K176" i="41"/>
  <c r="J176" i="41"/>
  <c r="I176" i="41"/>
  <c r="E176" i="41"/>
  <c r="H176" i="41"/>
  <c r="K304" i="41"/>
  <c r="J304" i="41"/>
  <c r="I304" i="41"/>
  <c r="E304" i="41"/>
  <c r="H304" i="41"/>
  <c r="K425" i="41"/>
  <c r="J425" i="41"/>
  <c r="I425" i="41"/>
  <c r="E425" i="41"/>
  <c r="H425" i="41"/>
  <c r="I636" i="41"/>
  <c r="E636" i="41"/>
  <c r="K636" i="41"/>
  <c r="J636" i="41"/>
  <c r="H636" i="41"/>
  <c r="I38" i="41"/>
  <c r="E38" i="41"/>
  <c r="H38" i="41"/>
  <c r="K38" i="41"/>
  <c r="J38" i="41"/>
  <c r="I166" i="41"/>
  <c r="E166" i="41"/>
  <c r="H166" i="41"/>
  <c r="K166" i="41"/>
  <c r="J166" i="41"/>
  <c r="I294" i="41"/>
  <c r="E294" i="41"/>
  <c r="H294" i="41"/>
  <c r="K294" i="41"/>
  <c r="J294" i="41"/>
  <c r="I395" i="41"/>
  <c r="E395" i="41"/>
  <c r="H395" i="41"/>
  <c r="K395" i="41"/>
  <c r="J395" i="41"/>
  <c r="I523" i="41"/>
  <c r="E523" i="41"/>
  <c r="H523" i="41"/>
  <c r="K523" i="41"/>
  <c r="J523" i="41"/>
  <c r="H402" i="41"/>
  <c r="K402" i="41"/>
  <c r="J402" i="41"/>
  <c r="I402" i="41"/>
  <c r="E402" i="41"/>
  <c r="H530" i="41"/>
  <c r="K530" i="41"/>
  <c r="J530" i="41"/>
  <c r="I530" i="41"/>
  <c r="E530" i="41"/>
  <c r="K570" i="41"/>
  <c r="H570" i="41"/>
  <c r="I570" i="41"/>
  <c r="E570" i="41"/>
  <c r="J570" i="41"/>
  <c r="K698" i="41"/>
  <c r="I698" i="41"/>
  <c r="E698" i="41"/>
  <c r="H698" i="41"/>
  <c r="J698" i="41"/>
  <c r="H249" i="41"/>
  <c r="K249" i="41"/>
  <c r="J249" i="41"/>
  <c r="I249" i="41"/>
  <c r="E249" i="41"/>
  <c r="H45" i="41"/>
  <c r="K45" i="41"/>
  <c r="J45" i="41"/>
  <c r="I45" i="41"/>
  <c r="E45" i="41"/>
  <c r="H173" i="41"/>
  <c r="K173" i="41"/>
  <c r="J173" i="41"/>
  <c r="I173" i="41"/>
  <c r="E173" i="41"/>
  <c r="H301" i="41"/>
  <c r="K301" i="41"/>
  <c r="J301" i="41"/>
  <c r="I301" i="41"/>
  <c r="E301" i="41"/>
  <c r="H169" i="41"/>
  <c r="K169" i="41"/>
  <c r="J169" i="41"/>
  <c r="I169" i="41"/>
  <c r="E169" i="41"/>
  <c r="I18" i="41"/>
  <c r="E18" i="41"/>
  <c r="H18" i="41"/>
  <c r="K18" i="41"/>
  <c r="J18" i="41"/>
  <c r="I146" i="41"/>
  <c r="E146" i="41"/>
  <c r="H146" i="41"/>
  <c r="K146" i="41"/>
  <c r="J146" i="41"/>
  <c r="I274" i="41"/>
  <c r="E274" i="41"/>
  <c r="H274" i="41"/>
  <c r="K274" i="41"/>
  <c r="J274" i="41"/>
  <c r="I375" i="41"/>
  <c r="E375" i="41"/>
  <c r="H375" i="41"/>
  <c r="K375" i="41"/>
  <c r="J375" i="41"/>
  <c r="I503" i="41"/>
  <c r="E503" i="41"/>
  <c r="H503" i="41"/>
  <c r="K503" i="41"/>
  <c r="J503" i="41"/>
  <c r="H382" i="41"/>
  <c r="K382" i="41"/>
  <c r="J382" i="41"/>
  <c r="I382" i="41"/>
  <c r="E382" i="41"/>
  <c r="H510" i="41"/>
  <c r="K510" i="41"/>
  <c r="J510" i="41"/>
  <c r="I510" i="41"/>
  <c r="E510" i="41"/>
  <c r="K550" i="41"/>
  <c r="H550" i="41"/>
  <c r="E550" i="41"/>
  <c r="J550" i="41"/>
  <c r="I550" i="41"/>
  <c r="K678" i="41"/>
  <c r="I678" i="41"/>
  <c r="E678" i="41"/>
  <c r="H678" i="41"/>
  <c r="J678" i="41"/>
  <c r="H81" i="41"/>
  <c r="K81" i="41"/>
  <c r="J81" i="41"/>
  <c r="I81" i="41"/>
  <c r="E81" i="41"/>
  <c r="H33" i="41"/>
  <c r="K33" i="41"/>
  <c r="J33" i="41"/>
  <c r="I33" i="41"/>
  <c r="E33" i="41"/>
  <c r="I110" i="41"/>
  <c r="E110" i="41"/>
  <c r="H110" i="41"/>
  <c r="K110" i="41"/>
  <c r="J110" i="41"/>
  <c r="I238" i="41"/>
  <c r="E238" i="41"/>
  <c r="H238" i="41"/>
  <c r="K238" i="41"/>
  <c r="J238" i="41"/>
  <c r="I467" i="41"/>
  <c r="E467" i="41"/>
  <c r="H467" i="41"/>
  <c r="K467" i="41"/>
  <c r="J467" i="41"/>
  <c r="H474" i="41"/>
  <c r="K474" i="41"/>
  <c r="J474" i="41"/>
  <c r="I474" i="41"/>
  <c r="E474" i="41"/>
  <c r="K337" i="41"/>
  <c r="H337" i="41"/>
  <c r="E337" i="41"/>
  <c r="J337" i="41"/>
  <c r="I337" i="41"/>
  <c r="K642" i="41"/>
  <c r="I642" i="41"/>
  <c r="E642" i="41"/>
  <c r="H642" i="41"/>
  <c r="J642" i="41"/>
  <c r="H25" i="41"/>
  <c r="K25" i="41"/>
  <c r="J25" i="41"/>
  <c r="I25" i="41"/>
  <c r="E25" i="41"/>
  <c r="H85" i="41"/>
  <c r="K85" i="41"/>
  <c r="J85" i="41"/>
  <c r="I85" i="41"/>
  <c r="E85" i="41"/>
  <c r="H213" i="41"/>
  <c r="K213" i="41"/>
  <c r="J213" i="41"/>
  <c r="I213" i="41"/>
  <c r="E213" i="41"/>
  <c r="H321" i="41"/>
  <c r="K321" i="41"/>
  <c r="J321" i="41"/>
  <c r="I321" i="41"/>
  <c r="E321" i="41"/>
  <c r="I58" i="41"/>
  <c r="E58" i="41"/>
  <c r="H58" i="41"/>
  <c r="K58" i="41"/>
  <c r="J58" i="41"/>
  <c r="I186" i="41"/>
  <c r="E186" i="41"/>
  <c r="H186" i="41"/>
  <c r="K186" i="41"/>
  <c r="J186" i="41"/>
  <c r="I314" i="41"/>
  <c r="E314" i="41"/>
  <c r="H314" i="41"/>
  <c r="K314" i="41"/>
  <c r="J314" i="41"/>
  <c r="I415" i="41"/>
  <c r="E415" i="41"/>
  <c r="H415" i="41"/>
  <c r="K415" i="41"/>
  <c r="J415" i="41"/>
  <c r="I543" i="41"/>
  <c r="E543" i="41"/>
  <c r="H543" i="41"/>
  <c r="K543" i="41"/>
  <c r="J543" i="41"/>
  <c r="H422" i="41"/>
  <c r="K422" i="41"/>
  <c r="J422" i="41"/>
  <c r="I422" i="41"/>
  <c r="E422" i="41"/>
  <c r="K590" i="41"/>
  <c r="I590" i="41"/>
  <c r="E590" i="41"/>
  <c r="H590" i="41"/>
  <c r="J590" i="41"/>
  <c r="I54" i="41"/>
  <c r="E54" i="41"/>
  <c r="H54" i="41"/>
  <c r="K54" i="41"/>
  <c r="J54" i="41"/>
  <c r="I182" i="41"/>
  <c r="E182" i="41"/>
  <c r="H182" i="41"/>
  <c r="K182" i="41"/>
  <c r="J182" i="41"/>
  <c r="I310" i="41"/>
  <c r="E310" i="41"/>
  <c r="H310" i="41"/>
  <c r="K310" i="41"/>
  <c r="J310" i="41"/>
  <c r="I443" i="41"/>
  <c r="E443" i="41"/>
  <c r="H443" i="41"/>
  <c r="K443" i="41"/>
  <c r="J443" i="41"/>
  <c r="H450" i="41"/>
  <c r="K450" i="41"/>
  <c r="J450" i="41"/>
  <c r="I450" i="41"/>
  <c r="E450" i="41"/>
  <c r="K618" i="41"/>
  <c r="I618" i="41"/>
  <c r="E618" i="41"/>
  <c r="H618" i="41"/>
  <c r="J618" i="41"/>
  <c r="H61" i="41"/>
  <c r="K61" i="41"/>
  <c r="J61" i="41"/>
  <c r="I61" i="41"/>
  <c r="E61" i="41"/>
  <c r="H189" i="41"/>
  <c r="K189" i="41"/>
  <c r="J189" i="41"/>
  <c r="I189" i="41"/>
  <c r="E189" i="41"/>
  <c r="H317" i="41"/>
  <c r="K317" i="41"/>
  <c r="J317" i="41"/>
  <c r="I317" i="41"/>
  <c r="E317" i="41"/>
  <c r="H241" i="41"/>
  <c r="K241" i="41"/>
  <c r="J241" i="41"/>
  <c r="I241" i="41"/>
  <c r="E241" i="41"/>
  <c r="I66" i="41"/>
  <c r="E66" i="41"/>
  <c r="H66" i="41"/>
  <c r="K66" i="41"/>
  <c r="J66" i="41"/>
  <c r="I194" i="41"/>
  <c r="E194" i="41"/>
  <c r="H194" i="41"/>
  <c r="K194" i="41"/>
  <c r="J194" i="41"/>
  <c r="I322" i="41"/>
  <c r="E322" i="41"/>
  <c r="H322" i="41"/>
  <c r="K322" i="41"/>
  <c r="J322" i="41"/>
  <c r="I335" i="41"/>
  <c r="E335" i="41"/>
  <c r="J335" i="41"/>
  <c r="K335" i="41"/>
  <c r="H335" i="41"/>
  <c r="J448" i="41"/>
  <c r="I448" i="41"/>
  <c r="E448" i="41"/>
  <c r="H448" i="41"/>
  <c r="K448" i="41"/>
  <c r="J661" i="41"/>
  <c r="H661" i="41"/>
  <c r="K661" i="41"/>
  <c r="I661" i="41"/>
  <c r="E661" i="41"/>
  <c r="J380" i="41"/>
  <c r="I380" i="41"/>
  <c r="E380" i="41"/>
  <c r="H380" i="41"/>
  <c r="K380" i="41"/>
  <c r="J508" i="41"/>
  <c r="I508" i="41"/>
  <c r="E508" i="41"/>
  <c r="H508" i="41"/>
  <c r="K508" i="41"/>
  <c r="J593" i="41"/>
  <c r="H593" i="41"/>
  <c r="K593" i="41"/>
  <c r="E593" i="41"/>
  <c r="I593" i="41"/>
  <c r="J279" i="41"/>
  <c r="I279" i="41"/>
  <c r="E279" i="41"/>
  <c r="H279" i="41"/>
  <c r="K279" i="41"/>
  <c r="I339" i="41"/>
  <c r="E339" i="41"/>
  <c r="J339" i="41"/>
  <c r="K339" i="41"/>
  <c r="H339" i="41"/>
  <c r="I580" i="41"/>
  <c r="E580" i="41"/>
  <c r="J580" i="41"/>
  <c r="K580" i="41"/>
  <c r="H580" i="41"/>
  <c r="J115" i="41"/>
  <c r="I115" i="41"/>
  <c r="E115" i="41"/>
  <c r="H115" i="41"/>
  <c r="K115" i="41"/>
  <c r="I347" i="41"/>
  <c r="E347" i="41"/>
  <c r="J347" i="41"/>
  <c r="K347" i="41"/>
  <c r="H347" i="41"/>
  <c r="J119" i="41"/>
  <c r="I119" i="41"/>
  <c r="E119" i="41"/>
  <c r="H119" i="41"/>
  <c r="K119" i="41"/>
  <c r="I351" i="41"/>
  <c r="E351" i="41"/>
  <c r="J351" i="41"/>
  <c r="K351" i="41"/>
  <c r="H351" i="41"/>
  <c r="J456" i="41"/>
  <c r="I456" i="41"/>
  <c r="E456" i="41"/>
  <c r="H456" i="41"/>
  <c r="K456" i="41"/>
  <c r="J669" i="41"/>
  <c r="H669" i="41"/>
  <c r="K669" i="41"/>
  <c r="I669" i="41"/>
  <c r="E669" i="41"/>
  <c r="J520" i="41"/>
  <c r="I520" i="41"/>
  <c r="E520" i="41"/>
  <c r="H520" i="41"/>
  <c r="K520" i="41"/>
  <c r="J605" i="41"/>
  <c r="H605" i="41"/>
  <c r="K605" i="41"/>
  <c r="I605" i="41"/>
  <c r="E605" i="41"/>
  <c r="J163" i="41"/>
  <c r="I163" i="41"/>
  <c r="E163" i="41"/>
  <c r="H163" i="41"/>
  <c r="K163" i="41"/>
  <c r="J155" i="41"/>
  <c r="I155" i="41"/>
  <c r="E155" i="41"/>
  <c r="H155" i="41"/>
  <c r="K155" i="41"/>
  <c r="I331" i="41"/>
  <c r="E331" i="41"/>
  <c r="J331" i="41"/>
  <c r="K331" i="41"/>
  <c r="H331" i="41"/>
  <c r="J420" i="41"/>
  <c r="I420" i="41"/>
  <c r="E420" i="41"/>
  <c r="H420" i="41"/>
  <c r="K420" i="41"/>
  <c r="J548" i="41"/>
  <c r="K548" i="41"/>
  <c r="I548" i="41"/>
  <c r="E548" i="41"/>
  <c r="H548" i="41"/>
  <c r="I560" i="41"/>
  <c r="E560" i="41"/>
  <c r="J560" i="41"/>
  <c r="K560" i="41"/>
  <c r="H560" i="41"/>
  <c r="J633" i="41"/>
  <c r="H633" i="41"/>
  <c r="K633" i="41"/>
  <c r="I633" i="41"/>
  <c r="E633" i="41"/>
  <c r="J75" i="41"/>
  <c r="I75" i="41"/>
  <c r="E75" i="41"/>
  <c r="H75" i="41"/>
  <c r="K75" i="41"/>
  <c r="J319" i="41"/>
  <c r="I319" i="41"/>
  <c r="E319" i="41"/>
  <c r="H319" i="41"/>
  <c r="K319" i="41"/>
  <c r="J47" i="41"/>
  <c r="I47" i="41"/>
  <c r="E47" i="41"/>
  <c r="H47" i="41"/>
  <c r="K47" i="41"/>
  <c r="J207" i="41"/>
  <c r="I207" i="41"/>
  <c r="E207" i="41"/>
  <c r="H207" i="41"/>
  <c r="K207" i="41"/>
  <c r="J400" i="41"/>
  <c r="I400" i="41"/>
  <c r="E400" i="41"/>
  <c r="H400" i="41"/>
  <c r="K400" i="41"/>
  <c r="J528" i="41"/>
  <c r="I528" i="41"/>
  <c r="E528" i="41"/>
  <c r="H528" i="41"/>
  <c r="K528" i="41"/>
  <c r="J613" i="41"/>
  <c r="H613" i="41"/>
  <c r="K613" i="41"/>
  <c r="I613" i="41"/>
  <c r="E613" i="41"/>
  <c r="J203" i="41"/>
  <c r="I203" i="41"/>
  <c r="E203" i="41"/>
  <c r="H203" i="41"/>
  <c r="K203" i="41"/>
  <c r="J299" i="41"/>
  <c r="I299" i="41"/>
  <c r="E299" i="41"/>
  <c r="H299" i="41"/>
  <c r="K299" i="41"/>
  <c r="K120" i="41"/>
  <c r="J120" i="41"/>
  <c r="I120" i="41"/>
  <c r="E120" i="41"/>
  <c r="H120" i="41"/>
  <c r="K248" i="41"/>
  <c r="J248" i="41"/>
  <c r="I248" i="41"/>
  <c r="E248" i="41"/>
  <c r="H248" i="41"/>
  <c r="K369" i="41"/>
  <c r="J369" i="41"/>
  <c r="I369" i="41"/>
  <c r="E369" i="41"/>
  <c r="H369" i="41"/>
  <c r="K497" i="41"/>
  <c r="J497" i="41"/>
  <c r="I497" i="41"/>
  <c r="E497" i="41"/>
  <c r="H497" i="41"/>
  <c r="I708" i="41"/>
  <c r="E708" i="41"/>
  <c r="K708" i="41"/>
  <c r="J708" i="41"/>
  <c r="H708" i="41"/>
  <c r="K68" i="41"/>
  <c r="J68" i="41"/>
  <c r="I68" i="41"/>
  <c r="E68" i="41"/>
  <c r="H68" i="41"/>
  <c r="K196" i="41"/>
  <c r="J196" i="41"/>
  <c r="I196" i="41"/>
  <c r="E196" i="41"/>
  <c r="H196" i="41"/>
  <c r="K324" i="41"/>
  <c r="J324" i="41"/>
  <c r="I324" i="41"/>
  <c r="E324" i="41"/>
  <c r="H324" i="41"/>
  <c r="K445" i="41"/>
  <c r="J445" i="41"/>
  <c r="I445" i="41"/>
  <c r="E445" i="41"/>
  <c r="H445" i="41"/>
  <c r="I656" i="41"/>
  <c r="E656" i="41"/>
  <c r="K656" i="41"/>
  <c r="J656" i="41"/>
  <c r="H656" i="41"/>
  <c r="K96" i="41"/>
  <c r="J96" i="41"/>
  <c r="I96" i="41"/>
  <c r="E96" i="41"/>
  <c r="H96" i="41"/>
  <c r="K224" i="41"/>
  <c r="J224" i="41"/>
  <c r="I224" i="41"/>
  <c r="E224" i="41"/>
  <c r="H224" i="41"/>
  <c r="K473" i="41"/>
  <c r="J473" i="41"/>
  <c r="I473" i="41"/>
  <c r="E473" i="41"/>
  <c r="H473" i="41"/>
  <c r="I684" i="41"/>
  <c r="E684" i="41"/>
  <c r="K684" i="41"/>
  <c r="J684" i="41"/>
  <c r="H684" i="41"/>
  <c r="K108" i="41"/>
  <c r="J108" i="41"/>
  <c r="I108" i="41"/>
  <c r="E108" i="41"/>
  <c r="H108" i="41"/>
  <c r="K236" i="41"/>
  <c r="J236" i="41"/>
  <c r="I236" i="41"/>
  <c r="E236" i="41"/>
  <c r="H236" i="41"/>
  <c r="K357" i="41"/>
  <c r="J357" i="41"/>
  <c r="I357" i="41"/>
  <c r="E357" i="41"/>
  <c r="H357" i="41"/>
  <c r="K485" i="41"/>
  <c r="J485" i="41"/>
  <c r="I485" i="41"/>
  <c r="E485" i="41"/>
  <c r="H485" i="41"/>
  <c r="I696" i="41"/>
  <c r="E696" i="41"/>
  <c r="K696" i="41"/>
  <c r="J696" i="41"/>
  <c r="H696" i="41"/>
  <c r="J123" i="41"/>
  <c r="I123" i="41"/>
  <c r="E123" i="41"/>
  <c r="H123" i="41"/>
  <c r="K123" i="41"/>
  <c r="J131" i="41"/>
  <c r="I131" i="41"/>
  <c r="E131" i="41"/>
  <c r="H131" i="41"/>
  <c r="K131" i="41"/>
  <c r="J412" i="41"/>
  <c r="I412" i="41"/>
  <c r="E412" i="41"/>
  <c r="H412" i="41"/>
  <c r="K412" i="41"/>
  <c r="J540" i="41"/>
  <c r="I540" i="41"/>
  <c r="E540" i="41"/>
  <c r="H540" i="41"/>
  <c r="K540" i="41"/>
  <c r="J625" i="41"/>
  <c r="H625" i="41"/>
  <c r="K625" i="41"/>
  <c r="E625" i="41"/>
  <c r="I625" i="41"/>
  <c r="J51" i="41"/>
  <c r="I51" i="41"/>
  <c r="E51" i="41"/>
  <c r="H51" i="41"/>
  <c r="K51" i="41"/>
  <c r="J311" i="41"/>
  <c r="I311" i="41"/>
  <c r="E311" i="41"/>
  <c r="H311" i="41"/>
  <c r="K311" i="41"/>
  <c r="I495" i="41"/>
  <c r="E495" i="41"/>
  <c r="H495" i="41"/>
  <c r="K495" i="41"/>
  <c r="J495" i="41"/>
  <c r="H257" i="41"/>
  <c r="K257" i="41"/>
  <c r="J257" i="41"/>
  <c r="I257" i="41"/>
  <c r="E257" i="41"/>
  <c r="I42" i="41"/>
  <c r="E42" i="41"/>
  <c r="H42" i="41"/>
  <c r="K42" i="41"/>
  <c r="J42" i="41"/>
  <c r="I527" i="41"/>
  <c r="E527" i="41"/>
  <c r="H527" i="41"/>
  <c r="K527" i="41"/>
  <c r="J527" i="41"/>
  <c r="H177" i="41"/>
  <c r="K177" i="41"/>
  <c r="J177" i="41"/>
  <c r="I177" i="41"/>
  <c r="E177" i="41"/>
  <c r="H113" i="41"/>
  <c r="K113" i="41"/>
  <c r="J113" i="41"/>
  <c r="I113" i="41"/>
  <c r="E113" i="41"/>
  <c r="I102" i="41"/>
  <c r="E102" i="41"/>
  <c r="H102" i="41"/>
  <c r="K102" i="41"/>
  <c r="J102" i="41"/>
  <c r="I230" i="41"/>
  <c r="E230" i="41"/>
  <c r="H230" i="41"/>
  <c r="K230" i="41"/>
  <c r="J230" i="41"/>
  <c r="I459" i="41"/>
  <c r="E459" i="41"/>
  <c r="H459" i="41"/>
  <c r="K459" i="41"/>
  <c r="J459" i="41"/>
  <c r="H466" i="41"/>
  <c r="K466" i="41"/>
  <c r="J466" i="41"/>
  <c r="I466" i="41"/>
  <c r="E466" i="41"/>
  <c r="K634" i="41"/>
  <c r="I634" i="41"/>
  <c r="E634" i="41"/>
  <c r="H634" i="41"/>
  <c r="J634" i="41"/>
  <c r="H109" i="41"/>
  <c r="K109" i="41"/>
  <c r="J109" i="41"/>
  <c r="I109" i="41"/>
  <c r="E109" i="41"/>
  <c r="H237" i="41"/>
  <c r="K237" i="41"/>
  <c r="J237" i="41"/>
  <c r="I237" i="41"/>
  <c r="E237" i="41"/>
  <c r="I82" i="41"/>
  <c r="E82" i="41"/>
  <c r="H82" i="41"/>
  <c r="K82" i="41"/>
  <c r="J82" i="41"/>
  <c r="I210" i="41"/>
  <c r="E210" i="41"/>
  <c r="H210" i="41"/>
  <c r="K210" i="41"/>
  <c r="J210" i="41"/>
  <c r="I439" i="41"/>
  <c r="E439" i="41"/>
  <c r="H439" i="41"/>
  <c r="K439" i="41"/>
  <c r="J439" i="41"/>
  <c r="H446" i="41"/>
  <c r="K446" i="41"/>
  <c r="J446" i="41"/>
  <c r="I446" i="41"/>
  <c r="E446" i="41"/>
  <c r="K614" i="41"/>
  <c r="I614" i="41"/>
  <c r="E614" i="41"/>
  <c r="H614" i="41"/>
  <c r="J614" i="41"/>
  <c r="H289" i="41"/>
  <c r="K289" i="41"/>
  <c r="J289" i="41"/>
  <c r="I289" i="41"/>
  <c r="E289" i="41"/>
  <c r="I46" i="41"/>
  <c r="E46" i="41"/>
  <c r="H46" i="41"/>
  <c r="K46" i="41"/>
  <c r="J46" i="41"/>
  <c r="I174" i="41"/>
  <c r="E174" i="41"/>
  <c r="H174" i="41"/>
  <c r="K174" i="41"/>
  <c r="J174" i="41"/>
  <c r="I302" i="41"/>
  <c r="E302" i="41"/>
  <c r="H302" i="41"/>
  <c r="K302" i="41"/>
  <c r="J302" i="41"/>
  <c r="I403" i="41"/>
  <c r="E403" i="41"/>
  <c r="H403" i="41"/>
  <c r="K403" i="41"/>
  <c r="J403" i="41"/>
  <c r="I531" i="41"/>
  <c r="E531" i="41"/>
  <c r="H531" i="41"/>
  <c r="K531" i="41"/>
  <c r="J531" i="41"/>
  <c r="H410" i="41"/>
  <c r="K410" i="41"/>
  <c r="J410" i="41"/>
  <c r="I410" i="41"/>
  <c r="E410" i="41"/>
  <c r="H538" i="41"/>
  <c r="K538" i="41"/>
  <c r="J538" i="41"/>
  <c r="I538" i="41"/>
  <c r="E538" i="41"/>
  <c r="K578" i="41"/>
  <c r="H578" i="41"/>
  <c r="I578" i="41"/>
  <c r="E578" i="41"/>
  <c r="J578" i="41"/>
  <c r="K706" i="41"/>
  <c r="I706" i="41"/>
  <c r="E706" i="41"/>
  <c r="H706" i="41"/>
  <c r="J706" i="41"/>
  <c r="H281" i="41"/>
  <c r="K281" i="41"/>
  <c r="J281" i="41"/>
  <c r="I281" i="41"/>
  <c r="E281" i="41"/>
  <c r="H21" i="41"/>
  <c r="K21" i="41"/>
  <c r="J21" i="41"/>
  <c r="I21" i="41"/>
  <c r="E21" i="41"/>
  <c r="H149" i="41"/>
  <c r="K149" i="41"/>
  <c r="J149" i="41"/>
  <c r="I149" i="41"/>
  <c r="E149" i="41"/>
  <c r="H277" i="41"/>
  <c r="K277" i="41"/>
  <c r="J277" i="41"/>
  <c r="I277" i="41"/>
  <c r="E277" i="41"/>
  <c r="H65" i="41"/>
  <c r="K65" i="41"/>
  <c r="J65" i="41"/>
  <c r="I65" i="41"/>
  <c r="E65" i="41"/>
  <c r="I122" i="41"/>
  <c r="E122" i="41"/>
  <c r="H122" i="41"/>
  <c r="K122" i="41"/>
  <c r="J122" i="41"/>
  <c r="I250" i="41"/>
  <c r="E250" i="41"/>
  <c r="H250" i="41"/>
  <c r="K250" i="41"/>
  <c r="J250" i="41"/>
  <c r="I479" i="41"/>
  <c r="E479" i="41"/>
  <c r="H479" i="41"/>
  <c r="K479" i="41"/>
  <c r="J479" i="41"/>
  <c r="H358" i="41"/>
  <c r="K358" i="41"/>
  <c r="J358" i="41"/>
  <c r="I358" i="41"/>
  <c r="E358" i="41"/>
  <c r="H486" i="41"/>
  <c r="K486" i="41"/>
  <c r="J486" i="41"/>
  <c r="I486" i="41"/>
  <c r="E486" i="41"/>
  <c r="K349" i="41"/>
  <c r="H349" i="41"/>
  <c r="I349" i="41"/>
  <c r="E349" i="41"/>
  <c r="J349" i="41"/>
  <c r="K654" i="41"/>
  <c r="I654" i="41"/>
  <c r="E654" i="41"/>
  <c r="H654" i="41"/>
  <c r="J654" i="41"/>
  <c r="H225" i="41"/>
  <c r="K225" i="41"/>
  <c r="J225" i="41"/>
  <c r="I225" i="41"/>
  <c r="E225" i="41"/>
  <c r="H193" i="41"/>
  <c r="K193" i="41"/>
  <c r="J193" i="41"/>
  <c r="I193" i="41"/>
  <c r="E193" i="41"/>
  <c r="I118" i="41"/>
  <c r="E118" i="41"/>
  <c r="H118" i="41"/>
  <c r="K118" i="41"/>
  <c r="J118" i="41"/>
  <c r="I246" i="41"/>
  <c r="E246" i="41"/>
  <c r="H246" i="41"/>
  <c r="K246" i="41"/>
  <c r="J246" i="41"/>
  <c r="I379" i="41"/>
  <c r="E379" i="41"/>
  <c r="H379" i="41"/>
  <c r="K379" i="41"/>
  <c r="J379" i="41"/>
  <c r="I507" i="41"/>
  <c r="E507" i="41"/>
  <c r="H507" i="41"/>
  <c r="K507" i="41"/>
  <c r="J507" i="41"/>
  <c r="H386" i="41"/>
  <c r="K386" i="41"/>
  <c r="J386" i="41"/>
  <c r="I386" i="41"/>
  <c r="E386" i="41"/>
  <c r="H514" i="41"/>
  <c r="K514" i="41"/>
  <c r="J514" i="41"/>
  <c r="I514" i="41"/>
  <c r="E514" i="41"/>
  <c r="K554" i="41"/>
  <c r="H554" i="41"/>
  <c r="I554" i="41"/>
  <c r="E554" i="41"/>
  <c r="J554" i="41"/>
  <c r="K682" i="41"/>
  <c r="I682" i="41"/>
  <c r="E682" i="41"/>
  <c r="H682" i="41"/>
  <c r="J682" i="41"/>
  <c r="H185" i="41"/>
  <c r="K185" i="41"/>
  <c r="J185" i="41"/>
  <c r="I185" i="41"/>
  <c r="E185" i="41"/>
  <c r="H125" i="41"/>
  <c r="K125" i="41"/>
  <c r="J125" i="41"/>
  <c r="I125" i="41"/>
  <c r="E125" i="41"/>
  <c r="H253" i="41"/>
  <c r="K253" i="41"/>
  <c r="J253" i="41"/>
  <c r="I253" i="41"/>
  <c r="E253" i="41"/>
  <c r="I130" i="41"/>
  <c r="E130" i="41"/>
  <c r="H130" i="41"/>
  <c r="K130" i="41"/>
  <c r="J130" i="41"/>
  <c r="I258" i="41"/>
  <c r="E258" i="41"/>
  <c r="H258" i="41"/>
  <c r="K258" i="41"/>
  <c r="J258" i="41"/>
  <c r="I391" i="41"/>
  <c r="E391" i="41"/>
  <c r="H391" i="41"/>
  <c r="K391" i="41"/>
  <c r="J391" i="41"/>
  <c r="I519" i="41"/>
  <c r="E519" i="41"/>
  <c r="H519" i="41"/>
  <c r="K519" i="41"/>
  <c r="J519" i="41"/>
  <c r="H398" i="41"/>
  <c r="K398" i="41"/>
  <c r="J398" i="41"/>
  <c r="I398" i="41"/>
  <c r="E398" i="41"/>
  <c r="H526" i="41"/>
  <c r="K526" i="41"/>
  <c r="J526" i="41"/>
  <c r="I526" i="41"/>
  <c r="E526" i="41"/>
  <c r="K566" i="41"/>
  <c r="H566" i="41"/>
  <c r="E566" i="41"/>
  <c r="J566" i="41"/>
  <c r="I566" i="41"/>
  <c r="K694" i="41"/>
  <c r="I694" i="41"/>
  <c r="E694" i="41"/>
  <c r="H694" i="41"/>
  <c r="J694" i="41"/>
  <c r="H145" i="41"/>
  <c r="K145" i="41"/>
  <c r="J145" i="41"/>
  <c r="I145" i="41"/>
  <c r="E145" i="41"/>
  <c r="H89" i="41"/>
  <c r="K89" i="41"/>
  <c r="J89" i="41"/>
  <c r="I89" i="41"/>
  <c r="E89" i="41"/>
  <c r="I94" i="41"/>
  <c r="E94" i="41"/>
  <c r="H94" i="41"/>
  <c r="K94" i="41"/>
  <c r="J94" i="41"/>
  <c r="I222" i="41"/>
  <c r="E222" i="41"/>
  <c r="H222" i="41"/>
  <c r="K222" i="41"/>
  <c r="J222" i="41"/>
  <c r="I451" i="41"/>
  <c r="E451" i="41"/>
  <c r="H451" i="41"/>
  <c r="K451" i="41"/>
  <c r="J451" i="41"/>
  <c r="H458" i="41"/>
  <c r="K458" i="41"/>
  <c r="J458" i="41"/>
  <c r="I458" i="41"/>
  <c r="E458" i="41"/>
  <c r="K626" i="41"/>
  <c r="I626" i="41"/>
  <c r="E626" i="41"/>
  <c r="H626" i="41"/>
  <c r="J626" i="41"/>
  <c r="H69" i="41"/>
  <c r="K69" i="41"/>
  <c r="J69" i="41"/>
  <c r="I69" i="41"/>
  <c r="E69" i="41"/>
  <c r="H197" i="41"/>
  <c r="K197" i="41"/>
  <c r="J197" i="41"/>
  <c r="I197" i="41"/>
  <c r="E197" i="41"/>
  <c r="H325" i="41"/>
  <c r="K325" i="41"/>
  <c r="J325" i="41"/>
  <c r="I325" i="41"/>
  <c r="E325" i="41"/>
  <c r="I399" i="41"/>
  <c r="E399" i="41"/>
  <c r="H399" i="41"/>
  <c r="K399" i="41"/>
  <c r="J399" i="41"/>
  <c r="K574" i="41"/>
  <c r="H574" i="41"/>
  <c r="E574" i="41"/>
  <c r="J574" i="41"/>
  <c r="I574" i="41"/>
  <c r="H313" i="41"/>
  <c r="K313" i="41"/>
  <c r="J313" i="41"/>
  <c r="I313" i="41"/>
  <c r="E313" i="41"/>
  <c r="H265" i="41"/>
  <c r="K265" i="41"/>
  <c r="J265" i="41"/>
  <c r="I265" i="41"/>
  <c r="E265" i="41"/>
  <c r="I134" i="41"/>
  <c r="E134" i="41"/>
  <c r="H134" i="41"/>
  <c r="K134" i="41"/>
  <c r="J134" i="41"/>
  <c r="I262" i="41"/>
  <c r="E262" i="41"/>
  <c r="H262" i="41"/>
  <c r="K262" i="41"/>
  <c r="J262" i="41"/>
  <c r="I363" i="41"/>
  <c r="E363" i="41"/>
  <c r="H363" i="41"/>
  <c r="K363" i="41"/>
  <c r="J363" i="41"/>
  <c r="I491" i="41"/>
  <c r="E491" i="41"/>
  <c r="H491" i="41"/>
  <c r="K491" i="41"/>
  <c r="J491" i="41"/>
  <c r="H370" i="41"/>
  <c r="K370" i="41"/>
  <c r="J370" i="41"/>
  <c r="I370" i="41"/>
  <c r="E370" i="41"/>
  <c r="H498" i="41"/>
  <c r="K498" i="41"/>
  <c r="J498" i="41"/>
  <c r="I498" i="41"/>
  <c r="E498" i="41"/>
  <c r="K666" i="41"/>
  <c r="I666" i="41"/>
  <c r="E666" i="41"/>
  <c r="H666" i="41"/>
  <c r="J666" i="41"/>
  <c r="H129" i="41"/>
  <c r="K129" i="41"/>
  <c r="J129" i="41"/>
  <c r="I129" i="41"/>
  <c r="E129" i="41"/>
  <c r="J147" i="41"/>
  <c r="I147" i="41"/>
  <c r="E147" i="41"/>
  <c r="H147" i="41"/>
  <c r="K147" i="41"/>
  <c r="J127" i="41"/>
  <c r="I127" i="41"/>
  <c r="E127" i="41"/>
  <c r="H127" i="41"/>
  <c r="K127" i="41"/>
  <c r="J336" i="41"/>
  <c r="K336" i="41"/>
  <c r="H336" i="41"/>
  <c r="E336" i="41"/>
  <c r="I336" i="41"/>
  <c r="J464" i="41"/>
  <c r="I464" i="41"/>
  <c r="E464" i="41"/>
  <c r="H464" i="41"/>
  <c r="K464" i="41"/>
  <c r="J549" i="41"/>
  <c r="K549" i="41"/>
  <c r="H549" i="41"/>
  <c r="E549" i="41"/>
  <c r="I549" i="41"/>
  <c r="J677" i="41"/>
  <c r="H677" i="41"/>
  <c r="K677" i="41"/>
  <c r="I677" i="41"/>
  <c r="E677" i="41"/>
  <c r="J67" i="41"/>
  <c r="I67" i="41"/>
  <c r="E67" i="41"/>
  <c r="H67" i="41"/>
  <c r="K67" i="41"/>
  <c r="J428" i="41"/>
  <c r="I428" i="41"/>
  <c r="E428" i="41"/>
  <c r="H428" i="41"/>
  <c r="K428" i="41"/>
  <c r="I576" i="41"/>
  <c r="E576" i="41"/>
  <c r="J576" i="41"/>
  <c r="K576" i="41"/>
  <c r="H576" i="41"/>
  <c r="J641" i="41"/>
  <c r="H641" i="41"/>
  <c r="K641" i="41"/>
  <c r="E641" i="41"/>
  <c r="I641" i="41"/>
  <c r="J107" i="41"/>
  <c r="I107" i="41"/>
  <c r="E107" i="41"/>
  <c r="H107" i="41"/>
  <c r="K107" i="41"/>
  <c r="J63" i="41"/>
  <c r="I63" i="41"/>
  <c r="E63" i="41"/>
  <c r="H63" i="41"/>
  <c r="K63" i="41"/>
  <c r="J327" i="41"/>
  <c r="I327" i="41"/>
  <c r="E327" i="41"/>
  <c r="H327" i="41"/>
  <c r="K327" i="41"/>
  <c r="J323" i="41"/>
  <c r="I323" i="41"/>
  <c r="E323" i="41"/>
  <c r="H323" i="41"/>
  <c r="K323" i="41"/>
  <c r="J23" i="41"/>
  <c r="I23" i="41"/>
  <c r="E23" i="41"/>
  <c r="H23" i="41"/>
  <c r="K23" i="41"/>
  <c r="J175" i="41"/>
  <c r="I175" i="41"/>
  <c r="E175" i="41"/>
  <c r="H175" i="41"/>
  <c r="K175" i="41"/>
  <c r="J376" i="41"/>
  <c r="I376" i="41"/>
  <c r="E376" i="41"/>
  <c r="H376" i="41"/>
  <c r="K376" i="41"/>
  <c r="J504" i="41"/>
  <c r="I504" i="41"/>
  <c r="E504" i="41"/>
  <c r="H504" i="41"/>
  <c r="K504" i="41"/>
  <c r="J589" i="41"/>
  <c r="H589" i="41"/>
  <c r="K589" i="41"/>
  <c r="I589" i="41"/>
  <c r="E589" i="41"/>
  <c r="J235" i="41"/>
  <c r="I235" i="41"/>
  <c r="E235" i="41"/>
  <c r="H235" i="41"/>
  <c r="K235" i="41"/>
  <c r="J404" i="41"/>
  <c r="I404" i="41"/>
  <c r="E404" i="41"/>
  <c r="H404" i="41"/>
  <c r="K404" i="41"/>
  <c r="J532" i="41"/>
  <c r="I532" i="41"/>
  <c r="E532" i="41"/>
  <c r="H532" i="41"/>
  <c r="K532" i="41"/>
  <c r="J617" i="41"/>
  <c r="H617" i="41"/>
  <c r="K617" i="41"/>
  <c r="I617" i="41"/>
  <c r="E617" i="41"/>
  <c r="J19" i="41"/>
  <c r="I19" i="41"/>
  <c r="E19" i="41"/>
  <c r="H19" i="41"/>
  <c r="K19" i="41"/>
  <c r="J303" i="41"/>
  <c r="I303" i="41"/>
  <c r="E303" i="41"/>
  <c r="H303" i="41"/>
  <c r="K303" i="41"/>
  <c r="J227" i="41"/>
  <c r="I227" i="41"/>
  <c r="E227" i="41"/>
  <c r="H227" i="41"/>
  <c r="K227" i="41"/>
  <c r="J31" i="41"/>
  <c r="I31" i="41"/>
  <c r="E31" i="41"/>
  <c r="H31" i="41"/>
  <c r="K31" i="41"/>
  <c r="J191" i="41"/>
  <c r="I191" i="41"/>
  <c r="E191" i="41"/>
  <c r="H191" i="41"/>
  <c r="K191" i="41"/>
  <c r="J416" i="41"/>
  <c r="I416" i="41"/>
  <c r="E416" i="41"/>
  <c r="H416" i="41"/>
  <c r="K416" i="41"/>
  <c r="J544" i="41"/>
  <c r="I544" i="41"/>
  <c r="E544" i="41"/>
  <c r="H544" i="41"/>
  <c r="K544" i="41"/>
  <c r="I552" i="41"/>
  <c r="E552" i="41"/>
  <c r="J552" i="41"/>
  <c r="K552" i="41"/>
  <c r="H552" i="41"/>
  <c r="J629" i="41"/>
  <c r="H629" i="41"/>
  <c r="K629" i="41"/>
  <c r="I629" i="41"/>
  <c r="E629" i="41"/>
  <c r="I572" i="41"/>
  <c r="E572" i="41"/>
  <c r="J572" i="41"/>
  <c r="K572" i="41"/>
  <c r="H572" i="41"/>
  <c r="J348" i="41"/>
  <c r="K348" i="41"/>
  <c r="I348" i="41"/>
  <c r="H348" i="41"/>
  <c r="E348" i="41"/>
  <c r="J476" i="41"/>
  <c r="I476" i="41"/>
  <c r="E476" i="41"/>
  <c r="H476" i="41"/>
  <c r="K476" i="41"/>
  <c r="J561" i="41"/>
  <c r="K561" i="41"/>
  <c r="I561" i="41"/>
  <c r="H561" i="41"/>
  <c r="E561" i="41"/>
  <c r="J689" i="41"/>
  <c r="H689" i="41"/>
  <c r="K689" i="41"/>
  <c r="E689" i="41"/>
  <c r="I689" i="41"/>
  <c r="J283" i="41"/>
  <c r="I283" i="41"/>
  <c r="E283" i="41"/>
  <c r="H283" i="41"/>
  <c r="K283" i="41"/>
  <c r="J247" i="41"/>
  <c r="I247" i="41"/>
  <c r="E247" i="41"/>
  <c r="H247" i="41"/>
  <c r="K247" i="41"/>
  <c r="J79" i="41"/>
  <c r="I79" i="41"/>
  <c r="E79" i="41"/>
  <c r="H79" i="41"/>
  <c r="K79" i="41"/>
  <c r="J424" i="41"/>
  <c r="I424" i="41"/>
  <c r="E424" i="41"/>
  <c r="H424" i="41"/>
  <c r="K424" i="41"/>
  <c r="I568" i="41"/>
  <c r="E568" i="41"/>
  <c r="J568" i="41"/>
  <c r="K568" i="41"/>
  <c r="H568" i="41"/>
  <c r="J637" i="41"/>
  <c r="H637" i="41"/>
  <c r="K637" i="41"/>
  <c r="I637" i="41"/>
  <c r="E637" i="41"/>
  <c r="J259" i="41"/>
  <c r="I259" i="41"/>
  <c r="E259" i="41"/>
  <c r="H259" i="41"/>
  <c r="K259" i="41"/>
  <c r="J488" i="41"/>
  <c r="I488" i="41"/>
  <c r="E488" i="41"/>
  <c r="H488" i="41"/>
  <c r="K488" i="41"/>
  <c r="J573" i="41"/>
  <c r="K573" i="41"/>
  <c r="H573" i="41"/>
  <c r="E573" i="41"/>
  <c r="I573" i="41"/>
  <c r="C20" i="54" l="1"/>
  <c r="I19" i="54"/>
  <c r="D19" i="54"/>
  <c r="E19" i="54" s="1"/>
  <c r="H19" i="54"/>
  <c r="J19" i="54" s="1"/>
  <c r="O19" i="54"/>
  <c r="A20" i="54"/>
  <c r="Q8" i="54"/>
  <c r="S7" i="54"/>
  <c r="E18" i="54"/>
  <c r="L18" i="54" s="1"/>
  <c r="M18" i="54" s="1"/>
  <c r="N18" i="54" s="1"/>
  <c r="Q9" i="54" l="1"/>
  <c r="S8" i="54"/>
  <c r="C21" i="54"/>
  <c r="I20" i="54"/>
  <c r="D20" i="54"/>
  <c r="H20" i="54"/>
  <c r="P18" i="54"/>
  <c r="L19" i="54"/>
  <c r="M19" i="54" s="1"/>
  <c r="N19" i="54" s="1"/>
  <c r="P19" i="54" s="1"/>
  <c r="O20" i="54"/>
  <c r="A21" i="54"/>
  <c r="J20" i="54" l="1"/>
  <c r="A22" i="54"/>
  <c r="O21" i="54"/>
  <c r="L20" i="54"/>
  <c r="M20" i="54" s="1"/>
  <c r="N20" i="54" s="1"/>
  <c r="P20" i="54" s="1"/>
  <c r="E20" i="54"/>
  <c r="H21" i="54"/>
  <c r="I21" i="54"/>
  <c r="C22" i="54"/>
  <c r="D21" i="54"/>
  <c r="Q10" i="54"/>
  <c r="S9" i="54"/>
  <c r="T9" i="54"/>
  <c r="J21" i="54" l="1"/>
  <c r="H22" i="54"/>
  <c r="C23" i="54"/>
  <c r="D22" i="54"/>
  <c r="E22" i="54" s="1"/>
  <c r="I22" i="54"/>
  <c r="Q11" i="54"/>
  <c r="S10" i="54"/>
  <c r="T10" i="54"/>
  <c r="E21" i="54"/>
  <c r="L21" i="54" s="1"/>
  <c r="M21" i="54" s="1"/>
  <c r="N21" i="54" s="1"/>
  <c r="P21" i="54" s="1"/>
  <c r="A23" i="54"/>
  <c r="O22" i="54"/>
  <c r="Q12" i="54" l="1"/>
  <c r="S11" i="54"/>
  <c r="T11" i="54"/>
  <c r="J22" i="54"/>
  <c r="L22" i="54"/>
  <c r="M22" i="54" s="1"/>
  <c r="O23" i="54"/>
  <c r="A24" i="54"/>
  <c r="C24" i="54"/>
  <c r="I23" i="54"/>
  <c r="D23" i="54"/>
  <c r="E23" i="54" s="1"/>
  <c r="H23" i="54"/>
  <c r="N22" i="54" l="1"/>
  <c r="P22" i="54" s="1"/>
  <c r="J23" i="54"/>
  <c r="Q13" i="54"/>
  <c r="S12" i="54"/>
  <c r="T12" i="54"/>
  <c r="C25" i="54"/>
  <c r="I24" i="54"/>
  <c r="D24" i="54"/>
  <c r="H24" i="54"/>
  <c r="J24" i="54" s="1"/>
  <c r="L23" i="54"/>
  <c r="M23" i="54" s="1"/>
  <c r="N23" i="54" s="1"/>
  <c r="P23" i="54" s="1"/>
  <c r="O24" i="54"/>
  <c r="A25" i="54"/>
  <c r="E24" i="54" l="1"/>
  <c r="L24" i="54" s="1"/>
  <c r="M24" i="54" s="1"/>
  <c r="N24" i="54" s="1"/>
  <c r="P24" i="54" s="1"/>
  <c r="H25" i="54"/>
  <c r="J25" i="54" s="1"/>
  <c r="C26" i="54"/>
  <c r="D25" i="54"/>
  <c r="E25" i="54" s="1"/>
  <c r="I25" i="54"/>
  <c r="Q14" i="54"/>
  <c r="S13" i="54"/>
  <c r="T13" i="54"/>
  <c r="A26" i="54"/>
  <c r="O25" i="54"/>
  <c r="L25" i="54" l="1"/>
  <c r="M25" i="54" s="1"/>
  <c r="N25" i="54" s="1"/>
  <c r="P25" i="54" s="1"/>
  <c r="Q15" i="54"/>
  <c r="S14" i="54"/>
  <c r="T14" i="54"/>
  <c r="A27" i="54"/>
  <c r="O26" i="54"/>
  <c r="I26" i="54"/>
  <c r="H26" i="54"/>
  <c r="J26" i="54" s="1"/>
  <c r="C27" i="54"/>
  <c r="D26" i="54"/>
  <c r="Q16" i="54" l="1"/>
  <c r="S15" i="54"/>
  <c r="T15" i="54"/>
  <c r="O27" i="54"/>
  <c r="A28" i="54"/>
  <c r="C28" i="54"/>
  <c r="I27" i="54"/>
  <c r="D27" i="54"/>
  <c r="E27" i="54" s="1"/>
  <c r="H27" i="54"/>
  <c r="E26" i="54"/>
  <c r="L26" i="54" s="1"/>
  <c r="M26" i="54" s="1"/>
  <c r="N26" i="54" s="1"/>
  <c r="P26" i="54" s="1"/>
  <c r="J27" i="54" l="1"/>
  <c r="H28" i="54"/>
  <c r="C29" i="54"/>
  <c r="D28" i="54"/>
  <c r="I28" i="54"/>
  <c r="L27" i="54"/>
  <c r="M27" i="54" s="1"/>
  <c r="N27" i="54" s="1"/>
  <c r="P27" i="54" s="1"/>
  <c r="Q17" i="54"/>
  <c r="S16" i="54"/>
  <c r="T16" i="54"/>
  <c r="O28" i="54"/>
  <c r="A29" i="54"/>
  <c r="C30" i="54" l="1"/>
  <c r="D29" i="54"/>
  <c r="I29" i="54"/>
  <c r="H29" i="54"/>
  <c r="J29" i="54" s="1"/>
  <c r="Q18" i="54"/>
  <c r="S17" i="54"/>
  <c r="T17" i="54"/>
  <c r="E28" i="54"/>
  <c r="L28" i="54" s="1"/>
  <c r="M28" i="54" s="1"/>
  <c r="N28" i="54" s="1"/>
  <c r="P28" i="54" s="1"/>
  <c r="A30" i="54"/>
  <c r="O29" i="54"/>
  <c r="J28" i="54"/>
  <c r="E29" i="54" l="1"/>
  <c r="L29" i="54" s="1"/>
  <c r="M29" i="54" s="1"/>
  <c r="N29" i="54" s="1"/>
  <c r="P29" i="54" s="1"/>
  <c r="I30" i="54"/>
  <c r="H30" i="54"/>
  <c r="D30" i="54"/>
  <c r="E30" i="54" s="1"/>
  <c r="C31" i="54"/>
  <c r="O30" i="54"/>
  <c r="A31" i="54"/>
  <c r="Q19" i="54"/>
  <c r="S18" i="54"/>
  <c r="T18" i="54"/>
  <c r="C32" i="54" l="1"/>
  <c r="I31" i="54"/>
  <c r="D31" i="54"/>
  <c r="H31" i="54"/>
  <c r="J31" i="54" s="1"/>
  <c r="Q20" i="54"/>
  <c r="S19" i="54"/>
  <c r="T19" i="54"/>
  <c r="A32" i="54"/>
  <c r="O32" i="54" s="1"/>
  <c r="O31" i="54"/>
  <c r="L30" i="54"/>
  <c r="M30" i="54" s="1"/>
  <c r="J30" i="54"/>
  <c r="N30" i="54" l="1"/>
  <c r="P30" i="54" s="1"/>
  <c r="Q21" i="54"/>
  <c r="S20" i="54"/>
  <c r="T20" i="54"/>
  <c r="E31" i="54"/>
  <c r="L31" i="54" s="1"/>
  <c r="M31" i="54" s="1"/>
  <c r="N31" i="54" s="1"/>
  <c r="P31" i="54" s="1"/>
  <c r="H32" i="54"/>
  <c r="I32" i="54"/>
  <c r="D32" i="54"/>
  <c r="J32" i="54" l="1"/>
  <c r="J33" i="54" s="1"/>
  <c r="Q22" i="54"/>
  <c r="S21" i="54"/>
  <c r="T21" i="54"/>
  <c r="E32" i="54"/>
  <c r="L32" i="54" s="1"/>
  <c r="M32" i="54" s="1"/>
  <c r="N32" i="54" l="1"/>
  <c r="M33" i="54"/>
  <c r="Q36" i="54" s="1"/>
  <c r="Q23" i="54"/>
  <c r="S22" i="54"/>
  <c r="T22" i="54"/>
  <c r="Q24" i="54" l="1"/>
  <c r="S23" i="54"/>
  <c r="T23" i="54"/>
  <c r="Q34" i="54"/>
  <c r="Q38" i="54"/>
  <c r="Q37" i="54"/>
  <c r="P32" i="54"/>
  <c r="Q25" i="54" l="1"/>
  <c r="S24" i="54"/>
  <c r="T24" i="54"/>
  <c r="Q26" i="54" l="1"/>
  <c r="S25" i="54"/>
  <c r="T25" i="54"/>
  <c r="Q27" i="54" l="1"/>
  <c r="S26" i="54"/>
  <c r="T26" i="54"/>
  <c r="Q28" i="54" l="1"/>
  <c r="S27" i="54"/>
  <c r="T27" i="54"/>
  <c r="Q29" i="54" l="1"/>
  <c r="S28" i="54"/>
  <c r="T28" i="54"/>
  <c r="Q30" i="54" l="1"/>
  <c r="S29" i="54"/>
  <c r="T29" i="54"/>
  <c r="Q31" i="54" l="1"/>
  <c r="S30" i="54"/>
  <c r="T30" i="54"/>
  <c r="Q32" i="54" l="1"/>
  <c r="S31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700-000001000000}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7" authorId="0" shapeId="0" xr:uid="{00000000-0006-0000-0700-000002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N7" authorId="0" shapeId="0" xr:uid="{00000000-0006-0000-0700-000003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kwh jual - O&amp;M</t>
        </r>
      </text>
    </comment>
    <comment ref="C8" authorId="0" shapeId="0" xr:uid="{00000000-0006-0000-0700-000004000000}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8" authorId="0" shapeId="0" xr:uid="{00000000-0006-0000-0700-000005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9" authorId="0" shapeId="0" xr:uid="{00000000-0006-0000-0700-000006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9" authorId="0" shapeId="0" xr:uid="{00000000-0006-0000-0700-000007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0" authorId="0" shapeId="0" xr:uid="{00000000-0006-0000-0700-000008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0" authorId="0" shapeId="0" xr:uid="{00000000-0006-0000-0700-000009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1" authorId="0" shapeId="0" xr:uid="{00000000-0006-0000-0700-00000A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1" authorId="0" shapeId="0" xr:uid="{00000000-0006-0000-0700-00000B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2" authorId="0" shapeId="0" xr:uid="{00000000-0006-0000-0700-00000C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3" authorId="0" shapeId="0" xr:uid="{00000000-0006-0000-0700-00000D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4" authorId="0" shapeId="0" xr:uid="{00000000-0006-0000-0700-00000E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5" authorId="0" shapeId="0" xr:uid="{00000000-0006-0000-0700-00000F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6" authorId="0" shapeId="0" xr:uid="{00000000-0006-0000-0700-000010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7" authorId="0" shapeId="0" xr:uid="{00000000-0006-0000-0700-000011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8" authorId="0" shapeId="0" xr:uid="{00000000-0006-0000-0700-000012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9" authorId="0" shapeId="0" xr:uid="{00000000-0006-0000-0700-000013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0" authorId="0" shapeId="0" xr:uid="{00000000-0006-0000-0700-000014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1" authorId="0" shapeId="0" xr:uid="{00000000-0006-0000-0700-000015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2" authorId="0" shapeId="0" xr:uid="{00000000-0006-0000-0700-000016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3" authorId="0" shapeId="0" xr:uid="{00000000-0006-0000-0700-000017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4" authorId="0" shapeId="0" xr:uid="{00000000-0006-0000-0700-000018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5" authorId="0" shapeId="0" xr:uid="{00000000-0006-0000-0700-000019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6" authorId="0" shapeId="0" xr:uid="{00000000-0006-0000-0700-00001A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7" authorId="0" shapeId="0" xr:uid="{00000000-0006-0000-0700-00001B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8" authorId="0" shapeId="0" xr:uid="{00000000-0006-0000-0700-00001C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9" authorId="0" shapeId="0" xr:uid="{00000000-0006-0000-0700-00001D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0" authorId="0" shapeId="0" xr:uid="{00000000-0006-0000-0700-00001E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1" authorId="0" shapeId="0" xr:uid="{00000000-0006-0000-0700-00001F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2" authorId="0" shapeId="0" xr:uid="{00000000-0006-0000-0700-000020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</commentList>
</comments>
</file>

<file path=xl/sharedStrings.xml><?xml version="1.0" encoding="utf-8"?>
<sst xmlns="http://schemas.openxmlformats.org/spreadsheetml/2006/main" count="4863" uniqueCount="1653">
  <si>
    <t>PT. PLN ( PERSERO )</t>
  </si>
  <si>
    <t>REKAP KEBUTUHAN MATERIAL</t>
  </si>
  <si>
    <t>NO</t>
  </si>
  <si>
    <t>URAIAN</t>
  </si>
  <si>
    <t>GOL</t>
  </si>
  <si>
    <t>SAT</t>
  </si>
  <si>
    <t>VOL TOTAL</t>
  </si>
  <si>
    <t>HARGA SATUAN</t>
  </si>
  <si>
    <t>LOKASI</t>
  </si>
  <si>
    <t>NO PRK</t>
  </si>
  <si>
    <t>NAMA PROGRAM</t>
  </si>
  <si>
    <t>INISIATIF STRATEGIS</t>
  </si>
  <si>
    <t>+</t>
  </si>
  <si>
    <t>REKAP MATERIAL</t>
  </si>
  <si>
    <t>REKAP KEBUTUHAN TIANG</t>
  </si>
  <si>
    <t>Pekerjaan</t>
  </si>
  <si>
    <t>:</t>
  </si>
  <si>
    <t>Lokasi</t>
  </si>
  <si>
    <t>Pelaksana</t>
  </si>
  <si>
    <t>Anggaran</t>
  </si>
  <si>
    <t>VOL</t>
  </si>
  <si>
    <t>BIAYA YANG DIPERLUKAN ( Rp )</t>
  </si>
  <si>
    <t>MDU</t>
  </si>
  <si>
    <t>HARDWARE</t>
  </si>
  <si>
    <t>JASA</t>
  </si>
  <si>
    <t>JUMLAH</t>
  </si>
  <si>
    <t>REKAP TIANG</t>
  </si>
  <si>
    <t>Jumlah MDU - Hardware - Jasa</t>
  </si>
  <si>
    <t>PPN 10%</t>
  </si>
  <si>
    <t>Jumlah Total</t>
  </si>
  <si>
    <t>JENIS TIANG</t>
  </si>
  <si>
    <t>REKAP MDU</t>
  </si>
  <si>
    <t>JENIS MDU</t>
  </si>
  <si>
    <t>NO.</t>
  </si>
  <si>
    <t>MATERIAL + SIZE</t>
  </si>
  <si>
    <t>RAB SKK 2022</t>
  </si>
  <si>
    <t>RAB HSS 2023</t>
  </si>
  <si>
    <t>KETERANGAN</t>
  </si>
  <si>
    <t>HARGA YANG DIPAKAI DI RAB</t>
  </si>
  <si>
    <t>A</t>
  </si>
  <si>
    <t>ALAT PENGUKUR DAN PEMBATAS</t>
  </si>
  <si>
    <t>KWH MPB; 1P;230V;5(60)A;1;2W</t>
  </si>
  <si>
    <t>MDU-KD</t>
  </si>
  <si>
    <t>Bh</t>
  </si>
  <si>
    <t>KWH MPB; 3P; 4W; 230/400 V; 5(80) A; Class 1</t>
  </si>
  <si>
    <t>HDW</t>
  </si>
  <si>
    <t>KWH Elektronik; 1P; 2W; 230 V; 5(40) A; kls 1 (combo); register drum</t>
  </si>
  <si>
    <t>KWH Elektronik; 1P; 2W; 230 V; 5(100) A; kls 1 termasuk modem 3G/4G</t>
  </si>
  <si>
    <t>KWH Elektronik; 3P; 4W; 57.7-100V/220-400V; 5 A; kls 0.2 (meter pembanding)</t>
  </si>
  <si>
    <t>KWH Elektronik; 3P; 4W; 220/380V; 5(80) A; kls 1 (Pengukuran Langsung)</t>
  </si>
  <si>
    <t>KWH Elektronik; 3P; 4W; 57.7-100V/220-400V; 5(10) A; kls 0.5 (Pengukuran Tidak Langsung)</t>
  </si>
  <si>
    <t>KWH Elektronik; 3P; 4W; 220/380V; 5(10); kls 1 (Pengukuran Tidak Langsung)</t>
  </si>
  <si>
    <t>Modem 3G/4G</t>
  </si>
  <si>
    <t>Unit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</si>
  <si>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</si>
  <si>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</si>
  <si>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</si>
  <si>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</si>
  <si>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</si>
  <si>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</si>
  <si>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</si>
  <si>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</si>
  <si>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</si>
  <si>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</si>
  <si>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</si>
  <si>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</si>
  <si>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</si>
  <si>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</si>
  <si>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</si>
  <si>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</si>
  <si>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</si>
  <si>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</si>
  <si>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</si>
  <si>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</si>
  <si>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</si>
  <si>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</si>
  <si>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</si>
  <si>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</si>
  <si>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</si>
  <si>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</si>
  <si>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 xml:space="preserve">CT TR ; Burden 5 VA; 50/5 A - 300/5 A Class 0.5s </t>
  </si>
  <si>
    <t xml:space="preserve">CT TR ; Burden 5 VA; 100/5 A Class 0.5s 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</si>
  <si>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</si>
  <si>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</si>
  <si>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</si>
  <si>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</si>
  <si>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</si>
  <si>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</si>
  <si>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</si>
  <si>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</si>
  <si>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</si>
  <si>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</si>
  <si>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</si>
  <si>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</si>
  <si>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</si>
  <si>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</si>
  <si>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</si>
  <si>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</si>
  <si>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</si>
  <si>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</si>
  <si>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</si>
  <si>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</si>
  <si>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</si>
  <si>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</si>
  <si>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</si>
  <si>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</si>
  <si>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</si>
  <si>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</si>
  <si>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</si>
  <si>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</si>
  <si>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</si>
  <si>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</si>
  <si>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</si>
  <si>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</si>
  <si>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</si>
  <si>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</si>
  <si>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</si>
  <si>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</si>
  <si>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</si>
  <si>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</si>
  <si>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PT Indoor (ratio 20.000/v3 : 100/v3) Class 0.2s</t>
  </si>
  <si>
    <t>PT Outdoor (ratio 20.000/v3 : 100/v3) Class 0.2s</t>
  </si>
  <si>
    <t/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</si>
  <si>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</si>
  <si>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</si>
  <si>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</si>
  <si>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</si>
  <si>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</si>
  <si>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</si>
  <si>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</si>
  <si>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</si>
  <si>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</si>
  <si>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</si>
  <si>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</si>
  <si>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</si>
  <si>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</si>
  <si>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</si>
  <si>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</si>
  <si>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</si>
  <si>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</si>
  <si>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</si>
  <si>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</si>
  <si>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Kotak APP 1 Fasa OA KAS I</t>
  </si>
  <si>
    <t>Set</t>
  </si>
  <si>
    <t>Kotak APP 3 Fasa OA KAS III</t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</si>
  <si>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</si>
  <si>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</si>
  <si>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</si>
  <si>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</si>
  <si>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TR Double Tarif, lengkap</t>
  </si>
  <si>
    <t>Kotak APP TM , lengkap</t>
  </si>
  <si>
    <t>C</t>
  </si>
  <si>
    <t>LBS &amp; KUBIKEL PELANGGAN</t>
  </si>
  <si>
    <t>LBS Pelanggan TM</t>
  </si>
  <si>
    <t>Air Insulated LBS Manual;24KV;630A;Min-16KA</t>
  </si>
  <si>
    <t>Cell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</si>
  <si>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</si>
  <si>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</si>
  <si>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</si>
  <si>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</si>
  <si>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Fully Gas Insulated LBS Manual;24KV;630A;Min-16KA</t>
  </si>
  <si>
    <t>Kubikel Pelayanan Prioritas</t>
  </si>
  <si>
    <t>Automatic Change Over (ACO) TM</t>
  </si>
  <si>
    <t>Automatic Change Over (ACO) TR</t>
  </si>
  <si>
    <t>D</t>
  </si>
  <si>
    <t>KUBIKEL GARDU INDUK</t>
  </si>
  <si>
    <t>Metaclad;Outgoing;20kV;630A;25kA - GI</t>
  </si>
  <si>
    <t>Metaclad;Couple;20kV;2000A;25kA - GI</t>
  </si>
  <si>
    <t>Kubikel Interface 20 kV</t>
  </si>
  <si>
    <t>Power Meter Digital</t>
  </si>
  <si>
    <t>Rele Proteksi OC/EF</t>
  </si>
  <si>
    <t>E</t>
  </si>
  <si>
    <t>TRAFO DISTRIBUSI</t>
  </si>
  <si>
    <t>Trafo 1 Fasa CSP 50 kVA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</si>
  <si>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</si>
  <si>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</si>
  <si>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</si>
  <si>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</si>
  <si>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</si>
  <si>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</si>
  <si>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</si>
  <si>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Trafo 3 phasa 250 kVA DYn5</t>
  </si>
  <si>
    <t>Trafo 3 phasa 400 kVA DYn5 OD</t>
  </si>
  <si>
    <t>LVCB 2 Jurusan 250 A MCCB</t>
  </si>
  <si>
    <t>LVCB 2 Jurusan 250 A LBS</t>
  </si>
  <si>
    <t>LVCB 2 Jurusan 400 A LBS</t>
  </si>
  <si>
    <t>LVCB 4 Jurusan 400 A LBS</t>
  </si>
  <si>
    <t>LVCB 4 Jurusan 630 A LBS</t>
  </si>
  <si>
    <t>F</t>
  </si>
  <si>
    <t>PEMBATAS</t>
  </si>
  <si>
    <t>FCO Polymer</t>
  </si>
  <si>
    <t>Fuse Link 2 A</t>
  </si>
  <si>
    <t>Fuse Link 3 A</t>
  </si>
  <si>
    <t>Fuse Link 4 A</t>
  </si>
  <si>
    <t>Fuse Link 6 A</t>
  </si>
  <si>
    <t>Fuse Link 8 A</t>
  </si>
  <si>
    <t>Fuse Link 10 A</t>
  </si>
  <si>
    <t>Fuse Link 12 A</t>
  </si>
  <si>
    <t>Fuse Link 15 A</t>
  </si>
  <si>
    <t>Fuse Link 20 A</t>
  </si>
  <si>
    <t>Fuse Link 25 A</t>
  </si>
  <si>
    <t>Fuse Link 30 A</t>
  </si>
  <si>
    <t>Fuse Link 50 A</t>
  </si>
  <si>
    <t>Fuse Link 60 A</t>
  </si>
  <si>
    <t>Fuse Link 80A</t>
  </si>
  <si>
    <t>Fuse Link 100A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</si>
  <si>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</si>
  <si>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</si>
  <si>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</si>
  <si>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</si>
  <si>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</si>
  <si>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</si>
  <si>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</si>
  <si>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</si>
  <si>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</si>
  <si>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</si>
  <si>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</si>
  <si>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</si>
  <si>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</si>
  <si>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</si>
  <si>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</si>
  <si>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NH Fuse Puller Size 00-4</t>
  </si>
  <si>
    <t>G</t>
  </si>
  <si>
    <t>SWITCH</t>
  </si>
  <si>
    <t>ABSW 20 KV</t>
  </si>
  <si>
    <t>Load Break Switch</t>
  </si>
  <si>
    <t>Recloser</t>
  </si>
  <si>
    <t>Disconnecting Switch 20 KV - 630 A Porcelein</t>
  </si>
  <si>
    <t>Disconnecting Switch 20 KV - 630 A Polymer</t>
  </si>
  <si>
    <t>H</t>
  </si>
  <si>
    <t>LIGHTNING ARESTER</t>
  </si>
  <si>
    <t>Lightning Arester (Polymer) 21 KV, 10 KA</t>
  </si>
  <si>
    <t>Lightning Arester (Polymer) 24 KV, 10 KA</t>
  </si>
  <si>
    <t>Disconnector Lightning Arester 5 KA</t>
  </si>
  <si>
    <t>Disconnector Lightning Arester 10 KA</t>
  </si>
  <si>
    <t xml:space="preserve">Multi Chamber Arrester </t>
  </si>
  <si>
    <t>I</t>
  </si>
  <si>
    <t>KAPASITOR</t>
  </si>
  <si>
    <t>Capasitor 3 x 300 KVAR komplit dengan kontrol</t>
  </si>
  <si>
    <t>Micro Capasitor Controller</t>
  </si>
  <si>
    <t>Current Sensor</t>
  </si>
  <si>
    <t>J</t>
  </si>
  <si>
    <t>TIANG BETON</t>
  </si>
  <si>
    <t>Tiang Beton 9M-200 daN+E</t>
  </si>
  <si>
    <t>Btg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</si>
  <si>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</si>
  <si>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</si>
  <si>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</si>
  <si>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</si>
  <si>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</si>
  <si>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Penomoran Tiang</t>
  </si>
  <si>
    <t>Penghalang Panjat dan Papan Peringatan</t>
  </si>
  <si>
    <t>K</t>
  </si>
  <si>
    <t>ISOLATOR</t>
  </si>
  <si>
    <t>Isolator Tumpu ( Pin Post ) 20 KV Porcelein</t>
  </si>
  <si>
    <t>Isolator Tumpu ( Line Post ) 20 KV Polymer</t>
  </si>
  <si>
    <t>Isolator Tarik ( Strainkap Porcelain ) 20 KV</t>
  </si>
  <si>
    <t>Isolator Tarik ( Suspension Polymer ) 20 KV</t>
  </si>
  <si>
    <t>L</t>
  </si>
  <si>
    <t>PENGHANTAR KAWAT</t>
  </si>
  <si>
    <t>AAAC 70 mm²</t>
  </si>
  <si>
    <t>Mtr</t>
  </si>
  <si>
    <t>AAAC 150 mm²</t>
  </si>
  <si>
    <t>AAAC 240 mm²</t>
  </si>
  <si>
    <t>AAAC/S 70 mm²</t>
  </si>
  <si>
    <t>AAAC/S 150 mm²</t>
  </si>
  <si>
    <t>AAAC/S 240 mm²</t>
  </si>
  <si>
    <t>M</t>
  </si>
  <si>
    <t>PENGHANTAR KABEL</t>
  </si>
  <si>
    <t>NFA2X-T 2 x 70 + N 70 mm²</t>
  </si>
  <si>
    <t>NFA2X-T 3x35+1x35</t>
  </si>
  <si>
    <t>NFA2X-T 3x70+1x70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</si>
  <si>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</si>
  <si>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</si>
  <si>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</si>
  <si>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</si>
  <si>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</si>
  <si>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</si>
  <si>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</si>
  <si>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NYFGBY 2 x 16 mm²</t>
  </si>
  <si>
    <t>Kabel NYFGBY 4 x 16 mm²</t>
  </si>
  <si>
    <t>Kabel NYFGBY 4 x 70 mm²</t>
  </si>
  <si>
    <t>Kabel NYFGBY 4 x 95 mm²</t>
  </si>
  <si>
    <t>Kabel NYFGBY 4 x 150 mm²</t>
  </si>
  <si>
    <t>Kabel NYY 1 x 70 mm²</t>
  </si>
  <si>
    <t>Kabel NYY 1 x 95 mm²</t>
  </si>
  <si>
    <t>Kabel NYY 1 x 150 mm²</t>
  </si>
  <si>
    <t>Kabel NYY 1 x 240 mm²</t>
  </si>
  <si>
    <t>Kabel NYY 4 x 25 mm²</t>
  </si>
  <si>
    <t>Kabel NYY 4 x 35 mm²</t>
  </si>
  <si>
    <t>Kabel NYY 4 x 70 mm²</t>
  </si>
  <si>
    <t>Kabel NYY 4 x 95 mm²</t>
  </si>
  <si>
    <t>Kabel NA2XSY 20 KV, 1 x 70 mm²</t>
  </si>
  <si>
    <t>Kabel NA2XSY 20 KV, 1 x 150 mm²</t>
  </si>
  <si>
    <t>Kabel NA2XSY 20 KV, 1 x 240 mm²</t>
  </si>
  <si>
    <t>Kabel NA2XSY 20 KV, 1 x 300 mm²</t>
  </si>
  <si>
    <t>Kabel NA2XS2Y 20 KV, 1 x 70 mm²</t>
  </si>
  <si>
    <t>Kabel NA2XS2Y 20 KV, 1 x 150 mm²</t>
  </si>
  <si>
    <t>Kabel NA2XS2Y 20 KV, 1 x 240 mm²</t>
  </si>
  <si>
    <t>Kabel NA2XS2Y 20 KV, 1 x 300 mm²</t>
  </si>
  <si>
    <t>Kabel NA2XSEYBY 20 KV, 3 x 150 mm²</t>
  </si>
  <si>
    <t>Kabel NA2XSEYBY 20 KV, 3 x 240 mm²</t>
  </si>
  <si>
    <t>Kabel NA2XSEYBY 20 KV, 3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</si>
  <si>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</si>
  <si>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</si>
  <si>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</si>
  <si>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</si>
  <si>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</si>
  <si>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</si>
  <si>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3 x 2.5 mm²</t>
  </si>
  <si>
    <t>Kabel NYM 2 x 4 mm²</t>
  </si>
  <si>
    <t>Kabel NYM 3 x 4 mm²</t>
  </si>
  <si>
    <t>MVTIC 3 x 150 + N 95 mm²</t>
  </si>
  <si>
    <t>MVTIC 3 x 240 + N 95 mm²</t>
  </si>
  <si>
    <t>N</t>
  </si>
  <si>
    <t>SEPATU KABEL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</si>
  <si>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</si>
  <si>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</si>
  <si>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</si>
  <si>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</si>
  <si>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</si>
  <si>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</si>
  <si>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</si>
  <si>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</si>
  <si>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</si>
  <si>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</si>
  <si>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</si>
  <si>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</si>
  <si>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</si>
  <si>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</si>
  <si>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</si>
  <si>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</si>
  <si>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</si>
  <si>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</si>
  <si>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</si>
  <si>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</si>
  <si>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</si>
  <si>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</si>
  <si>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</si>
  <si>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</si>
  <si>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</si>
  <si>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</si>
  <si>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</si>
  <si>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</si>
  <si>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</si>
  <si>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</si>
  <si>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</si>
  <si>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</si>
  <si>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</si>
  <si>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</si>
  <si>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</si>
  <si>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</si>
  <si>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</si>
  <si>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Sepatu Kabel CU/CU OD 2 Hole 300</t>
  </si>
  <si>
    <t>Sepatu Kabel CU/CU OD 1 Hole 300</t>
  </si>
  <si>
    <t>O</t>
  </si>
  <si>
    <t>AKSESORIES APP</t>
  </si>
  <si>
    <t>Kawat Segel</t>
  </si>
  <si>
    <t>Roll</t>
  </si>
  <si>
    <t>Timah Segel</t>
  </si>
  <si>
    <t>Kg</t>
  </si>
  <si>
    <t>Segel Plastik Tekan</t>
  </si>
  <si>
    <t>Service Wedge Clamp 1 Fasa 6, 10, 16 mm²</t>
  </si>
  <si>
    <t>Service Wedge Clamp 3 Fasa 6, 10, 16, 25 mm²</t>
  </si>
  <si>
    <t>Strain Hook Clamp 1 ½"</t>
  </si>
  <si>
    <t>Strain Hook Ekor Babi</t>
  </si>
  <si>
    <t>Loden Manset 0.8 Kg</t>
  </si>
  <si>
    <t>Protective Cup 1 ½"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</si>
  <si>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</si>
  <si>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</si>
  <si>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</si>
  <si>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</si>
  <si>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</si>
  <si>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</si>
  <si>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</si>
  <si>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</si>
  <si>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Tap Connector Berbadan Logam ( 6-25 / 6-25 ) mm²</t>
  </si>
  <si>
    <t>Tap Connector Berbadan Logam ( 35-70 / 35-70 ) mm²</t>
  </si>
  <si>
    <t>Tap Connector Berbadan Logam ( 6-25 / 35-70 ) mm²</t>
  </si>
  <si>
    <t>Connector Bimetal 16-6 mm²</t>
  </si>
  <si>
    <t>Connector Bimetal 16-10 mm²</t>
  </si>
  <si>
    <t>Connector Bimetal 16-16 mm²</t>
  </si>
  <si>
    <t>Connector Bimetal 50-50 mm²</t>
  </si>
  <si>
    <t>Connector Bimetal 70-35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</si>
  <si>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</si>
  <si>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</si>
  <si>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</si>
  <si>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</si>
  <si>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</si>
  <si>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</si>
  <si>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</si>
  <si>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</si>
  <si>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Permanent Connector ANSI 70-300 mm²</t>
  </si>
  <si>
    <t>Pole Bracket Three Way 3"-4"</t>
  </si>
  <si>
    <t>Pole Bracket Three Way 8"-9"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</si>
  <si>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</si>
  <si>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</si>
  <si>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</si>
  <si>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</si>
  <si>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</si>
  <si>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Klem Bugel untuk tiang atap 1 ½"</t>
  </si>
  <si>
    <t>Gas Pipe 1 ½" x 6 Meter</t>
  </si>
  <si>
    <t>Gas Pipe 1 ½" x 1.5 Meter</t>
  </si>
  <si>
    <t>P</t>
  </si>
  <si>
    <t>AKSESORIES TM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</si>
  <si>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</si>
  <si>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</si>
  <si>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</si>
  <si>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</si>
  <si>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</si>
  <si>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</si>
  <si>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Bimetalic Connector 35 - 240 mm²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</si>
  <si>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</si>
  <si>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</si>
  <si>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</si>
  <si>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</si>
  <si>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</si>
  <si>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</si>
  <si>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</si>
  <si>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</si>
  <si>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</si>
  <si>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</si>
  <si>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</si>
  <si>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</si>
  <si>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10"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</si>
  <si>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</si>
  <si>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</si>
  <si>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</si>
  <si>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</si>
  <si>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</si>
  <si>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</si>
  <si>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</si>
  <si>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</si>
  <si>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</si>
  <si>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Brace Steel 1.262 mm</t>
  </si>
  <si>
    <t>Bracket Extension for cut out</t>
  </si>
  <si>
    <t>Bracket Secondary / Bracket insulated</t>
  </si>
  <si>
    <t>Bracket band segment,vertikal plat ( Hot dip galvanis )</t>
  </si>
  <si>
    <t>Bracket Transformer cluster and adapter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</si>
  <si>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</si>
  <si>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</si>
  <si>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</si>
  <si>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</si>
  <si>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</si>
  <si>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</si>
  <si>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70 mm²</t>
  </si>
  <si>
    <t>Compresion Conector H type 70 mm² / 150 mm²</t>
  </si>
  <si>
    <t>Compresion Conector H type 70 mm² / 240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</si>
  <si>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</si>
  <si>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</si>
  <si>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</si>
  <si>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</si>
  <si>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</si>
  <si>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Steel 1.500 mm ( UNSP 10 ) galvanis</t>
  </si>
  <si>
    <t>Cross Arm Steel 2.000 mm ( UNSP 10 ) galvanis</t>
  </si>
  <si>
    <t>Cross Arm Steel 3.000 mm ( UNSP 10 ) galvanis</t>
  </si>
  <si>
    <t>Cross Arm Clevis</t>
  </si>
  <si>
    <t>Dead End Assembly</t>
  </si>
  <si>
    <t>Expanding Anchor 8.000 lbs</t>
  </si>
  <si>
    <t>Expanding Anchor 10.000 lbs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</si>
  <si>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</si>
  <si>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</si>
  <si>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</si>
  <si>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</si>
  <si>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</si>
  <si>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</si>
  <si>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</si>
  <si>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</si>
  <si>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</si>
  <si>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</si>
  <si>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Frefomed guy wire 22 mm²</t>
  </si>
  <si>
    <t>Frefomed guy wire 35 mm²</t>
  </si>
  <si>
    <t>Frefomed guy wire 70 mm²</t>
  </si>
  <si>
    <t>Ground rod &amp; Washer</t>
  </si>
  <si>
    <t>Ground rod ⅝" x 8" Copper Weld</t>
  </si>
  <si>
    <t>Ground rod ⅝" x 8" Galvanis</t>
  </si>
  <si>
    <t>Ground wire Cu 16 mm²</t>
  </si>
  <si>
    <t>Ground wire Cu 25 mm²</t>
  </si>
  <si>
    <t>Ground wire Cu 50 mm²</t>
  </si>
  <si>
    <t>Clamp Ground Rod ⅝"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</si>
  <si>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</si>
  <si>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</si>
  <si>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</si>
  <si>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</si>
  <si>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</si>
  <si>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ANSI C119 ( 70 s/d 240 mm2 )</t>
  </si>
  <si>
    <t>Hot Line Clamp ( 35mm² s/d 70 mm² )</t>
  </si>
  <si>
    <t>Hot Line Clamp ( 150mm² s/d 240 mm² )</t>
  </si>
  <si>
    <t>Insulating Tape</t>
  </si>
  <si>
    <t>Joint sleeve 35 mm²</t>
  </si>
  <si>
    <t>Joint sleeve 50 mm²</t>
  </si>
  <si>
    <t>Joint sleeve 70 mm²</t>
  </si>
  <si>
    <t>Joint sleeve 150 mm²</t>
  </si>
  <si>
    <t>Joint sleeve 240 mm²</t>
  </si>
  <si>
    <t>Kawat Bendrad 6 mm²</t>
  </si>
  <si>
    <t>Kawat Las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</si>
  <si>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</si>
  <si>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</si>
  <si>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</si>
  <si>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</si>
  <si>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</si>
  <si>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Live Line Connector 240 mm²</t>
  </si>
  <si>
    <t>Live Line Connector 150 mm²</t>
  </si>
  <si>
    <t>Live Line Connector 70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</si>
  <si>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</si>
  <si>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</si>
  <si>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</si>
  <si>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</si>
  <si>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</si>
  <si>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</si>
  <si>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Oval Eye Nut ⅝"</t>
  </si>
  <si>
    <t>Parallel group clamp AL/AL 25-70 mm²</t>
  </si>
  <si>
    <t>Parallel group clamp AL/AL 70-150 mm²</t>
  </si>
  <si>
    <t>Parallel group clamp AL/AL 150-240 mm²</t>
  </si>
  <si>
    <t>Pin adapter Insulator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</si>
  <si>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</si>
  <si>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</si>
  <si>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</si>
  <si>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</si>
  <si>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</si>
  <si>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</si>
  <si>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Pipe Cap Galvanis 2 ½"</t>
  </si>
  <si>
    <t>Pipe Galvanis 2" 6'</t>
  </si>
  <si>
    <t>Plastic Strap for Clamping</t>
  </si>
  <si>
    <t>Plat Besi 4 mm x 4 cm x 8 cm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</si>
  <si>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</si>
  <si>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</si>
  <si>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</si>
  <si>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</si>
  <si>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7" atau 7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</si>
  <si>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</si>
  <si>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</si>
  <si>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</si>
  <si>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</si>
  <si>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</si>
  <si>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</si>
  <si>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</si>
  <si>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</si>
  <si>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</si>
  <si>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</si>
  <si>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</si>
  <si>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</si>
  <si>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</si>
  <si>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</si>
  <si>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</si>
  <si>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</si>
  <si>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</si>
  <si>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</si>
  <si>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</si>
  <si>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</si>
  <si>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</si>
  <si>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</si>
  <si>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</si>
  <si>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</si>
  <si>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</si>
  <si>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</si>
  <si>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</si>
  <si>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Primary Dead End Clamp ( 150 s/d 240 ) mm²</t>
  </si>
  <si>
    <t>Rod Anchor ¾" x 8'</t>
  </si>
  <si>
    <t>Rod Anchor ⅝" x 7'</t>
  </si>
  <si>
    <t>Schackle Anchor ⅝"</t>
  </si>
  <si>
    <t>Side Bracket</t>
  </si>
  <si>
    <t>Split Plastic Sleve ( Tutup Kabel )</t>
  </si>
  <si>
    <t>Spool Insulator ANSI 53 - 2</t>
  </si>
  <si>
    <t>Spool Insulator ANSI 53 - 4</t>
  </si>
  <si>
    <t>Stainless Steel Strap 20 x 0.7 mm</t>
  </si>
  <si>
    <t>Steel L 70 x 70 x 7 x 780 mm galvanis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</si>
  <si>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</si>
  <si>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</si>
  <si>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</si>
  <si>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</si>
  <si>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Steel Channel C NP 8 x 1.750</t>
  </si>
  <si>
    <t>Steel Channel C NP 8 x 1.250</t>
  </si>
  <si>
    <t>Steel Channel C NP 8 x 1.390</t>
  </si>
  <si>
    <t>Stopping Buckle / Yokes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</si>
  <si>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</si>
  <si>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</si>
  <si>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</si>
  <si>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</si>
  <si>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/ Small Angle Assembly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</si>
  <si>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</si>
  <si>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</si>
  <si>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</si>
  <si>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</si>
  <si>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</si>
  <si>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Strain Clamp Wedge 25 - 35 mm2</t>
  </si>
  <si>
    <t>Strain Clamp Wedge 50 - 70 mm2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</si>
  <si>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</si>
  <si>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</si>
  <si>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</si>
  <si>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</si>
  <si>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</si>
  <si>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</si>
  <si>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</si>
  <si>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</si>
  <si>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Tie Wire # 4 / Alluminium bonding wire # 20</t>
  </si>
  <si>
    <t>U Bolt Connector</t>
  </si>
  <si>
    <t>Washer Round ⅜"</t>
  </si>
  <si>
    <t>Washer Square 2 ¼"</t>
  </si>
  <si>
    <t>Q</t>
  </si>
  <si>
    <t>AKSESORIES KABEL TANAH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</si>
  <si>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</si>
  <si>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</si>
  <si>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</si>
  <si>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</si>
  <si>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</si>
  <si>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</si>
  <si>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</si>
  <si>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</si>
  <si>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</si>
  <si>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</si>
  <si>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</si>
  <si>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</si>
  <si>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</si>
  <si>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</si>
  <si>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</si>
  <si>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</si>
  <si>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</si>
  <si>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</si>
  <si>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</si>
  <si>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</si>
  <si>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</si>
  <si>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</si>
  <si>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</si>
  <si>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</si>
  <si>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</si>
  <si>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</si>
  <si>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</si>
  <si>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</si>
  <si>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</si>
  <si>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Klem beugel ⅞"</t>
  </si>
  <si>
    <t>Pipa PVC ½"</t>
  </si>
  <si>
    <t>Pipa PVC ¾" panjang 4 meter</t>
  </si>
  <si>
    <t>Pipa PVC 3" panjang 4 meter</t>
  </si>
  <si>
    <t>Pipa PVC 6" panjang 4 meter</t>
  </si>
  <si>
    <t>Pipa Besi Galvanis 3" Tebal 4 mm Panjang 6 Meter</t>
  </si>
  <si>
    <t>Pipa shock PVC</t>
  </si>
  <si>
    <t>Tanda urutan Fasa untuk kabel</t>
  </si>
  <si>
    <t>Stainless steel strap</t>
  </si>
  <si>
    <t>Tanda Kabel TM</t>
  </si>
  <si>
    <t>R</t>
  </si>
  <si>
    <t>MATERIAL SCADA DAN TELEKOMUNIKASI</t>
  </si>
  <si>
    <t>Antena 9 dBi</t>
  </si>
  <si>
    <t xml:space="preserve">Bh </t>
  </si>
  <si>
    <t>Battery 12 V/120 Ah</t>
  </si>
  <si>
    <t>Battery 12 V/17 Ah</t>
  </si>
  <si>
    <t>Battery 12 V/12 Ah</t>
  </si>
  <si>
    <t>Battery 12 V/ 7 Ah</t>
  </si>
  <si>
    <t>Kabel komunikasi RS485</t>
  </si>
  <si>
    <t>Converter RS 485 to RS 232</t>
  </si>
  <si>
    <t>S</t>
  </si>
  <si>
    <t>SKUTM / SKTM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</si>
  <si>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</si>
  <si>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</si>
  <si>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</si>
  <si>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</si>
  <si>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</si>
  <si>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</si>
  <si>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</si>
  <si>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</si>
  <si>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</si>
  <si>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</si>
  <si>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</si>
  <si>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</si>
  <si>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</si>
  <si>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</si>
  <si>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</si>
  <si>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</si>
  <si>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Stainless Steel Strap 20mm x 0.7 mm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</si>
  <si>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</si>
  <si>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</si>
  <si>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</si>
  <si>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</si>
  <si>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</si>
  <si>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</si>
  <si>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</si>
  <si>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</si>
  <si>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>T</t>
  </si>
  <si>
    <t>PEMBUATAN SALURAN KABEL GI</t>
  </si>
  <si>
    <t>a</t>
  </si>
  <si>
    <t>PEMBUATAN SALURAN KABEL Outdoor</t>
  </si>
  <si>
    <t>Persiapan Pekerjaan</t>
  </si>
  <si>
    <t>ls</t>
  </si>
  <si>
    <t>Pemasangan Bouwplank</t>
  </si>
  <si>
    <t>m2</t>
  </si>
  <si>
    <t>Galian Tanah</t>
  </si>
  <si>
    <t>m3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</si>
  <si>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</si>
  <si>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</si>
  <si>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</si>
  <si>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</si>
  <si>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</si>
  <si>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</si>
  <si>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pcs</t>
  </si>
  <si>
    <t>b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</si>
  <si>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</si>
  <si>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</si>
  <si>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</si>
  <si>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</si>
  <si>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</si>
  <si>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</si>
  <si>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c</t>
  </si>
  <si>
    <t>Mur Baut Ring Plat Ring Per Stainless Steel Ukuran 19 mm</t>
  </si>
  <si>
    <t>U</t>
  </si>
  <si>
    <t>UPAH PASANG</t>
  </si>
  <si>
    <t>-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</si>
  <si>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</si>
  <si>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</si>
  <si>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</si>
  <si>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</si>
  <si>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</si>
  <si>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</si>
  <si>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</si>
  <si>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</si>
  <si>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</si>
  <si>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</si>
  <si>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</si>
  <si>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</si>
  <si>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</si>
  <si>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</si>
  <si>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</si>
  <si>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</si>
  <si>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</si>
  <si>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</si>
  <si>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</si>
  <si>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</si>
  <si>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</si>
  <si>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</si>
  <si>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</si>
  <si>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</si>
  <si>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</si>
  <si>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</si>
  <si>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</si>
  <si>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</si>
  <si>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</si>
  <si>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</si>
  <si>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</si>
  <si>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</si>
  <si>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</si>
  <si>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</si>
  <si>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</si>
  <si>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</si>
  <si>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</si>
  <si>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</si>
  <si>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</si>
  <si>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</si>
  <si>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</si>
  <si>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</si>
  <si>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</si>
  <si>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</si>
  <si>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</si>
  <si>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</si>
  <si>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</si>
  <si>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</si>
  <si>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</si>
  <si>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</si>
  <si>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</si>
  <si>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</si>
  <si>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</si>
  <si>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</si>
  <si>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</si>
  <si>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</si>
  <si>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</si>
  <si>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</si>
  <si>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</si>
  <si>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</si>
  <si>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</si>
  <si>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</si>
  <si>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</si>
  <si>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</si>
  <si>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</si>
  <si>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</si>
  <si>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</si>
  <si>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</si>
  <si>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</si>
  <si>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</si>
  <si>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</si>
  <si>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</si>
  <si>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</si>
  <si>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</si>
  <si>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</si>
  <si>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</si>
  <si>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</si>
  <si>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</si>
  <si>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</si>
  <si>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</si>
  <si>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</si>
  <si>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</si>
  <si>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</si>
  <si>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</si>
  <si>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</si>
  <si>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</si>
  <si>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</si>
  <si>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</si>
  <si>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</si>
  <si>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</si>
  <si>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</si>
  <si>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 2-1N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</si>
  <si>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</si>
  <si>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</si>
  <si>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</si>
  <si>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</si>
  <si>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</si>
  <si>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</si>
  <si>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</si>
  <si>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</si>
  <si>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</si>
  <si>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</si>
  <si>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</si>
  <si>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</si>
  <si>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</si>
  <si>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</si>
  <si>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</si>
  <si>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C 7 - A'</t>
  </si>
  <si>
    <t>Upah Pasang Konst. JTM 3 Fasa C8</t>
  </si>
  <si>
    <t>Upah Pasang Konst. JTM 3 Fasa C8-A</t>
  </si>
  <si>
    <t>Upah Pasang Konst. JTM 3 Fasa C8-AN</t>
  </si>
  <si>
    <t>Upah Pasang Konst. JTM C 8-N</t>
  </si>
  <si>
    <t>Upah Pasang Konst. JTM 3 Fasa C8'</t>
  </si>
  <si>
    <t>Upah Pasang Konst. JTM 3 Fasa C8-A'</t>
  </si>
  <si>
    <t>Upah Pasang Konst. JTM C 8 - B'</t>
  </si>
  <si>
    <t>Upah Pasang Konst. JTM C 8 - C'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</si>
  <si>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</si>
  <si>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</si>
  <si>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</si>
  <si>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</si>
  <si>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</si>
  <si>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</si>
  <si>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</si>
  <si>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</si>
  <si>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</si>
  <si>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</si>
  <si>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</si>
  <si>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</si>
  <si>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DC1-C1-1VN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</si>
  <si>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</si>
  <si>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</si>
  <si>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</si>
  <si>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</si>
  <si>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</si>
  <si>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DC-C2-ABN</t>
  </si>
  <si>
    <t>Upah Pasang Konst. JTM Double Circuit DC-C2-AVN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</si>
  <si>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</si>
  <si>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</si>
  <si>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</si>
  <si>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</si>
  <si>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</si>
  <si>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</si>
  <si>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</si>
  <si>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</si>
  <si>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</si>
  <si>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</si>
  <si>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>Upah Pasang Konst. SKUTM DB08</t>
  </si>
  <si>
    <t>Upah Pasang Konst. SKUTM DB09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</si>
  <si>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</si>
  <si>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</si>
  <si>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</si>
  <si>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</si>
  <si>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</si>
  <si>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</si>
  <si>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</si>
  <si>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</si>
  <si>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</si>
  <si>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</si>
  <si>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</si>
  <si>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</si>
  <si>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</si>
  <si>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</si>
  <si>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</si>
  <si>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</si>
  <si>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</si>
  <si>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</si>
  <si>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</si>
  <si>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</si>
  <si>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</si>
  <si>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</si>
  <si>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</si>
  <si>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</si>
  <si>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</si>
  <si>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</si>
  <si>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</si>
  <si>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</si>
  <si>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</si>
  <si>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</si>
  <si>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</si>
  <si>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</si>
  <si>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</si>
  <si>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</si>
  <si>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</si>
  <si>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</si>
  <si>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Upah Pasang Acc.Jar Penghalang Panjat</t>
  </si>
  <si>
    <t>Upah Pasang Acc.Jar LVCB 2 Jurusan (M8-A1, M8-A2)</t>
  </si>
  <si>
    <t>Upah Pasang Acc.Jar LVCB 4 Jurusan (M8-B1, M8-B2)</t>
  </si>
  <si>
    <t>Upah Pasang Acc.Jar Konstruksi Vangnet</t>
  </si>
  <si>
    <t>Upah Pembuatan &amp; Pasang Acc.Jar Jaring Vangnet</t>
  </si>
  <si>
    <t>Per 1 m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</si>
  <si>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</si>
  <si>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</si>
  <si>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</si>
  <si>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</si>
  <si>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</si>
  <si>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PENGHANTAR TM</t>
  </si>
  <si>
    <t>Upah Pasang Penghantar TM A3C 3x240 + 1x150mm²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</si>
  <si>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</si>
  <si>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</si>
  <si>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</si>
  <si>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</si>
  <si>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</si>
  <si>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</si>
  <si>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</si>
  <si>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</si>
  <si>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</si>
  <si>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</si>
  <si>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</si>
  <si>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</si>
  <si>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</si>
  <si>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</si>
  <si>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</si>
  <si>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3x150mm²</t>
  </si>
  <si>
    <t>Upah Pasang Penghantar TM A3C 3x70mm²</t>
  </si>
  <si>
    <t>Upah Pasang Penghantar TM A3C 3x35mm²</t>
  </si>
  <si>
    <t>Upah Pasang Penghantar TM A3C 2x240mm²</t>
  </si>
  <si>
    <t>Upah Pasang Penghantar TM A3C 2x150mm²</t>
  </si>
  <si>
    <t>Upah Pasang Penghantar TM A3C 2x70mm²</t>
  </si>
  <si>
    <t>Upah Pasang Penghantar TM A3C 2x35mm²</t>
  </si>
  <si>
    <t>Upah Pasang Penghantar TM A3C 1x240mm²</t>
  </si>
  <si>
    <t>Upah Pasang Penghantar TM A3C 1x150mm²</t>
  </si>
  <si>
    <t>Upah Pasang Penghantar TM A3C 1x70mm²</t>
  </si>
  <si>
    <t>Upah Pasang Penghantar TM A3C 1x50mm²</t>
  </si>
  <si>
    <t>Upah Pasang Penghantar TM A3C 1x35mm²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</si>
  <si>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</si>
  <si>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</si>
  <si>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</si>
  <si>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</si>
  <si>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</si>
  <si>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</si>
  <si>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</si>
  <si>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</si>
  <si>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</si>
  <si>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</si>
  <si>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</si>
  <si>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</si>
  <si>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</si>
  <si>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</si>
  <si>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</si>
  <si>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3x150mm²</t>
  </si>
  <si>
    <t>Upah Pasang Penghantar TM A3CS 3x70mm²</t>
  </si>
  <si>
    <t>Upah Pasang Penghantar TM A3CS 3x35mm²</t>
  </si>
  <si>
    <t>Upah Pasang Penghantar TM A3CS 2x240mm²</t>
  </si>
  <si>
    <t>Upah Pasang Penghantar TM A3CS 2x150mm²</t>
  </si>
  <si>
    <t>Upah Pasang Penghantar TM A3CS 2x70mm²</t>
  </si>
  <si>
    <t>Upah Pasang Penghantar TM A3CS 2x35mm²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</si>
  <si>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</si>
  <si>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</si>
  <si>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</si>
  <si>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</si>
  <si>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</si>
  <si>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Upah Pasang Kabel MVTIC 3 x 150 + N 95 mm²</t>
  </si>
  <si>
    <t>Upah Pasang Kabel MVTIC 3 x 240 + N 95 mm²</t>
  </si>
  <si>
    <t>PENGHANTAR TR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</si>
  <si>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</si>
  <si>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</si>
  <si>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</si>
  <si>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</si>
  <si>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</si>
  <si>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</si>
  <si>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</si>
  <si>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Penghantar TM A3C 3x240 + 1x150mm² Per Kms</t>
  </si>
  <si>
    <t>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</si>
  <si>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</si>
  <si>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</si>
  <si>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</si>
  <si>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</si>
  <si>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</si>
  <si>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</si>
  <si>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</si>
  <si>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</si>
  <si>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</si>
  <si>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</si>
  <si>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</si>
  <si>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</si>
  <si>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</si>
  <si>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</si>
  <si>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</si>
  <si>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</si>
  <si>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</si>
  <si>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</si>
  <si>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</si>
  <si>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</si>
  <si>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</si>
  <si>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</si>
  <si>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</si>
  <si>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</si>
  <si>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</si>
  <si>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</si>
  <si>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</si>
  <si>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</si>
  <si>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</si>
  <si>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</si>
  <si>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</si>
  <si>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</si>
  <si>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</si>
  <si>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</si>
  <si>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</si>
  <si>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</si>
  <si>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</si>
  <si>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</si>
  <si>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</si>
  <si>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</si>
  <si>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</si>
  <si>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</si>
  <si>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</si>
  <si>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</si>
  <si>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</si>
  <si>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</si>
  <si>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</si>
  <si>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</si>
  <si>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</si>
  <si>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</si>
  <si>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</si>
  <si>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</si>
  <si>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</si>
  <si>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</si>
  <si>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</si>
  <si>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</si>
  <si>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</si>
  <si>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</si>
  <si>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</si>
  <si>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</si>
  <si>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</si>
  <si>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</si>
  <si>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</si>
  <si>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</si>
  <si>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</si>
  <si>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</si>
  <si>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</si>
  <si>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</si>
  <si>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</si>
  <si>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Upah Pasang Trafo 3 Fasa 250 KVA 2 Tiang</t>
  </si>
  <si>
    <t>Upah Pasang Trafo 3 Fasa 400 KVA 2 Tiang</t>
  </si>
  <si>
    <t>LVCB 2 Jurusan Komplit dgn Perlengkapan SM / CM 8-A2</t>
  </si>
  <si>
    <t>LVCB 4 Jurusan Komplit dgn Perlengkapan SM / CM 8-B2</t>
  </si>
  <si>
    <t>TIANG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</si>
  <si>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</si>
  <si>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</si>
  <si>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</si>
  <si>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</si>
  <si>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</si>
  <si>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</si>
  <si>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9M-350 daN</t>
  </si>
  <si>
    <t>Upah Pasang Tiang Beton 9M-350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</si>
  <si>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</si>
  <si>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</si>
  <si>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</si>
  <si>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</si>
  <si>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</si>
  <si>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</si>
  <si>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</si>
  <si>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</si>
  <si>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</si>
  <si>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</si>
  <si>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</si>
  <si>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</si>
  <si>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</si>
  <si>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</si>
  <si>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</si>
  <si>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</si>
  <si>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</si>
  <si>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</si>
  <si>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KABEL TANAH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</si>
  <si>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</si>
  <si>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</si>
  <si>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</si>
  <si>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</si>
  <si>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</si>
  <si>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</si>
  <si>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</si>
  <si>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</si>
  <si>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 xml:space="preserve">Upah Pasang Kabel NA2XS2Y 20 KV 1 x 70 mm² 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</si>
  <si>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</si>
  <si>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</si>
  <si>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</si>
  <si>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</si>
  <si>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</si>
  <si>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>Galian Kabel - m³</t>
  </si>
  <si>
    <t>Per m³</t>
  </si>
  <si>
    <t>SAMBUNGAN RUMAH</t>
  </si>
  <si>
    <t>Upah Pasang Sambungan Rumah 1 Fasa</t>
  </si>
  <si>
    <t>Upah Pasang Sambungan Rumah 3 Fasa</t>
  </si>
  <si>
    <t>Upah Pasang SR + APP 1 Fasa</t>
  </si>
  <si>
    <t>Upah Pasang SR + APP 3 Fasa</t>
  </si>
  <si>
    <t>Upah Pasang APP TM + Wiring</t>
  </si>
  <si>
    <t>Upah Pasang Cubicle Pelanggan</t>
  </si>
  <si>
    <t xml:space="preserve">Bongkar &amp; Pasang Kwh Meter 1 Fasa </t>
  </si>
  <si>
    <t xml:space="preserve">Bongkar &amp; Pasang Kwh Meter 3 Fasa </t>
  </si>
  <si>
    <t>V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</si>
  <si>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</si>
  <si>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</si>
  <si>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</si>
  <si>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</si>
  <si>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</si>
  <si>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</si>
  <si>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</si>
  <si>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</si>
  <si>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</si>
  <si>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</si>
  <si>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</si>
  <si>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</si>
  <si>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</si>
  <si>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</si>
  <si>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</si>
  <si>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</si>
  <si>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</si>
  <si>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</si>
  <si>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</si>
  <si>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</si>
  <si>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</si>
  <si>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</si>
  <si>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</si>
  <si>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</si>
  <si>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</si>
  <si>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</si>
  <si>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</si>
  <si>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</si>
  <si>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</si>
  <si>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</si>
  <si>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</si>
  <si>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</si>
  <si>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</si>
  <si>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</si>
  <si>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</si>
  <si>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</si>
  <si>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</si>
  <si>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</si>
  <si>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</si>
  <si>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</si>
  <si>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</si>
  <si>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</si>
  <si>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</si>
  <si>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</si>
  <si>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</si>
  <si>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</si>
  <si>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</si>
  <si>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</si>
  <si>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</si>
  <si>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</si>
  <si>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</si>
  <si>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</si>
  <si>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</si>
  <si>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</si>
  <si>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</si>
  <si>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</si>
  <si>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</si>
  <si>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</si>
  <si>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</si>
  <si>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</si>
  <si>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</si>
  <si>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</si>
  <si>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</si>
  <si>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</si>
  <si>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</si>
  <si>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</si>
  <si>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</si>
  <si>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</si>
  <si>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</si>
  <si>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</si>
  <si>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</si>
  <si>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</si>
  <si>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</si>
  <si>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</si>
  <si>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</si>
  <si>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</si>
  <si>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</si>
  <si>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</si>
  <si>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</si>
  <si>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</si>
  <si>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</si>
  <si>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</si>
  <si>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</si>
  <si>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</si>
  <si>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</si>
  <si>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</si>
  <si>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</si>
  <si>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</si>
  <si>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</si>
  <si>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</si>
  <si>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</si>
  <si>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</si>
  <si>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</si>
  <si>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</si>
  <si>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</si>
  <si>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</si>
  <si>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</si>
  <si>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</si>
  <si>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</si>
  <si>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</si>
  <si>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</si>
  <si>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</si>
  <si>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</si>
  <si>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</si>
  <si>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</si>
  <si>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</si>
  <si>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</si>
  <si>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</si>
  <si>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</si>
  <si>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</si>
  <si>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</si>
  <si>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</si>
  <si>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</si>
  <si>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</si>
  <si>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</si>
  <si>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</si>
  <si>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</si>
  <si>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</si>
  <si>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</si>
  <si>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</si>
  <si>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</si>
  <si>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</si>
  <si>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</si>
  <si>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</si>
  <si>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</si>
  <si>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</si>
  <si>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</si>
  <si>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</si>
  <si>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</si>
  <si>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</si>
  <si>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</si>
  <si>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</si>
  <si>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</si>
  <si>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</si>
  <si>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</si>
  <si>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</si>
  <si>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</si>
  <si>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</si>
  <si>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</si>
  <si>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</si>
  <si>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</si>
  <si>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</si>
  <si>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</si>
  <si>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</si>
  <si>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</si>
  <si>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</si>
  <si>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</si>
  <si>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</si>
  <si>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</si>
  <si>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</si>
  <si>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</si>
  <si>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</si>
  <si>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</si>
  <si>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</si>
  <si>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</si>
  <si>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</si>
  <si>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Acc.Jar Penghalang Panjat</t>
  </si>
  <si>
    <t>Upah Bongkar Acc.Jar LVCB 2 Jurusan (M8-A1, M8-A2)</t>
  </si>
  <si>
    <t>Upah Bongkar Acc.Jar LVCB 4 Jurusan (M8-B1, M8-B2)</t>
  </si>
  <si>
    <t>Upah Bongkar Acc.Jar Konstruksi Vangnet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</si>
  <si>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</si>
  <si>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</si>
  <si>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</si>
  <si>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</si>
  <si>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</si>
  <si>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Penghantar TM A3C 3x240 + 1x150mm²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</si>
  <si>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</si>
  <si>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</si>
  <si>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</si>
  <si>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</si>
  <si>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</si>
  <si>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</si>
  <si>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</si>
  <si>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</si>
  <si>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</si>
  <si>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</si>
  <si>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</si>
  <si>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</si>
  <si>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</si>
  <si>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</si>
  <si>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3x150mm²</t>
  </si>
  <si>
    <t>Upah Bongkar Penghantar TM A3C 3x70mm²</t>
  </si>
  <si>
    <t>Upah Bongkar Penghantar TM A3C 3x35mm²</t>
  </si>
  <si>
    <t>Upah Bongkar Penghantar TM A3C 2x240mm²</t>
  </si>
  <si>
    <t>Upah Bongkar Penghantar TM A3C 2x150mm²</t>
  </si>
  <si>
    <t>Upah Bongkar Penghantar TM A3C 2x70mm²</t>
  </si>
  <si>
    <t>Upah Bongkar Penghantar TM A3C 2x35mm²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</si>
  <si>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</si>
  <si>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</si>
  <si>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</si>
  <si>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</si>
  <si>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</si>
  <si>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</si>
  <si>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</si>
  <si>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</si>
  <si>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</si>
  <si>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</si>
  <si>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</si>
  <si>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</si>
  <si>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</si>
  <si>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</si>
  <si>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</si>
  <si>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</si>
  <si>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</si>
  <si>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</si>
  <si>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</si>
  <si>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</si>
  <si>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3x150mm²</t>
  </si>
  <si>
    <t>Upah Bongkar Penghantar TM A3CS 3x70mm²</t>
  </si>
  <si>
    <t>Upah Bongkar Penghantar TM A3CS 3x35mm²</t>
  </si>
  <si>
    <t>Upah Bongkar Penghantar TM A3CS 2x240mm²</t>
  </si>
  <si>
    <t>Upah Bongkar Penghantar TM A3CS 2x150mm²</t>
  </si>
  <si>
    <t>Upah Bongkar Penghantar TM A3CS 2x70mm²</t>
  </si>
  <si>
    <t>Upah Bongkar Penghantar TM A3CS 2x35mm²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</si>
  <si>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</si>
  <si>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</si>
  <si>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</si>
  <si>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</si>
  <si>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</si>
  <si>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Kabel MVTIC 3 x 240 + N 95 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</si>
  <si>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</si>
  <si>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</si>
  <si>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</si>
  <si>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</si>
  <si>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</si>
  <si>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</si>
  <si>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</si>
  <si>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</si>
  <si>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</si>
  <si>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</si>
  <si>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</si>
  <si>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</si>
  <si>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</si>
  <si>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</si>
  <si>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</si>
  <si>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</si>
  <si>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</si>
  <si>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</si>
  <si>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</si>
  <si>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</si>
  <si>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</si>
  <si>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</si>
  <si>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</si>
  <si>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</si>
  <si>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</si>
  <si>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</si>
  <si>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</si>
  <si>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</si>
  <si>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</si>
  <si>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</si>
  <si>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</si>
  <si>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</si>
  <si>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</si>
  <si>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</si>
  <si>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</si>
  <si>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</si>
  <si>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</si>
  <si>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</si>
  <si>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</si>
  <si>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</si>
  <si>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</si>
  <si>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</si>
  <si>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</si>
  <si>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</si>
  <si>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</si>
  <si>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</si>
  <si>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</si>
  <si>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</si>
  <si>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</si>
  <si>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</si>
  <si>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</si>
  <si>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</si>
  <si>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</si>
  <si>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</si>
  <si>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</si>
  <si>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</si>
  <si>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</si>
  <si>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</si>
  <si>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</si>
  <si>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</si>
  <si>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</si>
  <si>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</si>
  <si>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</si>
  <si>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</si>
  <si>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</si>
  <si>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</si>
  <si>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</si>
  <si>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</si>
  <si>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</si>
  <si>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</si>
  <si>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</si>
  <si>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</si>
  <si>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</si>
  <si>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</si>
  <si>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</si>
  <si>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</si>
  <si>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</si>
  <si>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</si>
  <si>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</si>
  <si>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</si>
  <si>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</si>
  <si>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</si>
  <si>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</si>
  <si>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</si>
  <si>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9M-350 daN</t>
  </si>
  <si>
    <t>Upah Bongkar Tiang Beton 9M-350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</si>
  <si>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</si>
  <si>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</si>
  <si>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</si>
  <si>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</si>
  <si>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</si>
  <si>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</si>
  <si>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</si>
  <si>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</si>
  <si>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</si>
  <si>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</si>
  <si>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</si>
  <si>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</si>
  <si>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</si>
  <si>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</si>
  <si>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</si>
  <si>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</si>
  <si>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</si>
  <si>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</si>
  <si>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1 x 70 mm² OD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</si>
  <si>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</si>
  <si>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</si>
  <si>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</si>
  <si>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</si>
  <si>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</si>
  <si>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</si>
  <si>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</si>
  <si>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</si>
  <si>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</si>
  <si>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</si>
  <si>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</si>
  <si>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</si>
  <si>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</si>
  <si>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</si>
  <si>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</si>
  <si>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</si>
  <si>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</si>
  <si>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</si>
  <si>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 xml:space="preserve">Upah Bongkar Kabel NA2XS2Y 20 KV 1 x 70 mm² </t>
  </si>
  <si>
    <t>Upah Bongkar Sambungan Rumah 1 Fasa</t>
  </si>
  <si>
    <t>Upah Bongkar Sambungan Rumah 3 Fasa</t>
  </si>
  <si>
    <t>Upah Bongkar SR + APP 1 Fasa</t>
  </si>
  <si>
    <t>Upah Bongkar SR + APP 3 Fasa</t>
  </si>
  <si>
    <t>Upah Bongkar APP TM + Wiring</t>
  </si>
  <si>
    <t>Upah Bongkar Cubicle Pelanggan</t>
  </si>
  <si>
    <t>W</t>
  </si>
  <si>
    <t>LAIN-LAIN</t>
  </si>
  <si>
    <t>Sertifikasi Laik Operasi</t>
  </si>
  <si>
    <t>Lot</t>
  </si>
  <si>
    <t>Transportasi</t>
  </si>
  <si>
    <t>Rit</t>
  </si>
  <si>
    <t>Rabas-Rabas Pohon</t>
  </si>
  <si>
    <t>Kms</t>
  </si>
  <si>
    <t>Tebang  Pohon</t>
  </si>
  <si>
    <t>Pohon</t>
  </si>
  <si>
    <t>Potong Pohon</t>
  </si>
  <si>
    <t>Pengepresan CCO</t>
  </si>
  <si>
    <t>Pengepresan Joint Sleve</t>
  </si>
  <si>
    <t>Penegakan Tiang Miring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</si>
  <si>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</si>
  <si>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</si>
  <si>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</si>
  <si>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</si>
  <si>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</si>
  <si>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</si>
  <si>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</si>
  <si>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</si>
  <si>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</si>
  <si>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</si>
  <si>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</si>
  <si>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</si>
  <si>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</si>
  <si>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</si>
  <si>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</si>
  <si>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</si>
  <si>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</si>
  <si>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</si>
  <si>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</si>
  <si>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</si>
  <si>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</si>
  <si>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</si>
  <si>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</si>
  <si>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</si>
  <si>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</si>
  <si>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</si>
  <si>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</si>
  <si>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</si>
  <si>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</si>
  <si>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</si>
  <si>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</si>
  <si>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4.</t>
  </si>
  <si>
    <t>Jasa Pasang Seng Matahari</t>
  </si>
  <si>
    <t>Jasa Pasang Ijuk</t>
  </si>
  <si>
    <t>Jasa Pasang Caping Skur</t>
  </si>
  <si>
    <t>KAJIAN KELAYAKAN OPERASI</t>
  </si>
  <si>
    <t>DAYA LAMA</t>
  </si>
  <si>
    <t>DAYA BARU</t>
  </si>
  <si>
    <t>Nama Pelanggan</t>
  </si>
  <si>
    <t>Daya Lama (VA)</t>
  </si>
  <si>
    <t>Daya Baru (VA)</t>
  </si>
  <si>
    <t>Jumlah Fasa</t>
  </si>
  <si>
    <t>*</t>
  </si>
  <si>
    <t>Tegangan Sekunder Pengukuran rata-rata (Fasa-Netral) (V)</t>
  </si>
  <si>
    <t>DC MGN01-67 MGN06-73</t>
  </si>
  <si>
    <t>Beban Pelanggan (A)</t>
  </si>
  <si>
    <t>SUPLAI TRAFO EKSISTING</t>
  </si>
  <si>
    <t>SUPLAI TRAFO RENCANA</t>
  </si>
  <si>
    <t>Nomor Tiang</t>
  </si>
  <si>
    <t>MGN03-314/68/4B</t>
  </si>
  <si>
    <t>Penyulang</t>
  </si>
  <si>
    <t>MGN 03</t>
  </si>
  <si>
    <t>Daya</t>
  </si>
  <si>
    <t>Beban TRAFO (Pengukuran Lapangan)</t>
  </si>
  <si>
    <t>Beban TRAFO</t>
  </si>
  <si>
    <t>Beban Primer</t>
  </si>
  <si>
    <t>Beban Sekunder</t>
  </si>
  <si>
    <t>Beban (A)</t>
  </si>
  <si>
    <t>Prosentase Pembebanan</t>
  </si>
  <si>
    <t>DATA</t>
  </si>
  <si>
    <t>Tahun</t>
  </si>
  <si>
    <t>Discount Rate</t>
  </si>
  <si>
    <t>Transfer price TM</t>
  </si>
  <si>
    <t>Marginal COST maret 2022</t>
  </si>
  <si>
    <t>Umur ekonomis (tahun)</t>
  </si>
  <si>
    <t>Selisih Susut Teknis</t>
  </si>
  <si>
    <t>∑ Daya</t>
  </si>
  <si>
    <t>BP (Rp)</t>
  </si>
  <si>
    <t>RAB  (Rp)</t>
  </si>
  <si>
    <t>Biaya O&amp;M (2% invest)</t>
  </si>
  <si>
    <t>LOSSO ABDUROCHMAN</t>
  </si>
  <si>
    <t>Golongan Pelanggan</t>
  </si>
  <si>
    <t>Jenis Layanan</t>
  </si>
  <si>
    <t>Daya Lama (kVA)</t>
  </si>
  <si>
    <t>Jml Phasa</t>
  </si>
  <si>
    <t>Tegangan</t>
  </si>
  <si>
    <t>Daya Baru (kVA)</t>
  </si>
  <si>
    <t>Tarif WBP (Rp/kWh)</t>
  </si>
  <si>
    <t>Tarif LWBP (Rp/kWh)</t>
  </si>
  <si>
    <t>BP (Rp/VA) TR</t>
  </si>
  <si>
    <t>Jam Nyala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</si>
  <si>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</si>
  <si>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</si>
  <si>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</si>
  <si>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</si>
  <si>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</si>
  <si>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</si>
  <si>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</si>
  <si>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</si>
  <si>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</si>
  <si>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charset val="134"/>
      </rPr>
      <t>Σ</t>
    </r>
    <r>
      <rPr>
        <sz val="10"/>
        <rFont val="Arial"/>
        <charset val="134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</si>
  <si>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</si>
  <si>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</si>
  <si>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</si>
  <si>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</si>
  <si>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</si>
  <si>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Total</t>
  </si>
  <si>
    <t>BP</t>
  </si>
  <si>
    <t>E Sales</t>
  </si>
  <si>
    <t xml:space="preserve">Total Cost </t>
  </si>
  <si>
    <t>Total Benefit</t>
  </si>
  <si>
    <t>BEP</t>
  </si>
  <si>
    <t>PP</t>
  </si>
  <si>
    <t>BCR</t>
  </si>
  <si>
    <t>NPV</t>
  </si>
  <si>
    <t>IRR</t>
  </si>
  <si>
    <t>UNIT INDUK DISTRIBUSI JAWA TENGAH &amp; DI YOGYAKARTA</t>
  </si>
  <si>
    <t>RAB TOTAL</t>
  </si>
  <si>
    <t>UP3 DEMAK</t>
  </si>
  <si>
    <t>RAB NON MDU</t>
  </si>
  <si>
    <t>RENCANA ANGGARAN BIAYA (RAB)</t>
  </si>
  <si>
    <t>DS PEPE TEGOWANU</t>
  </si>
  <si>
    <t>PT. PLN (PERSERO) UP3 DEMAK</t>
  </si>
  <si>
    <t>SAR 2023</t>
  </si>
  <si>
    <t>PEMASANGAN TIANG</t>
  </si>
  <si>
    <t xml:space="preserve">PEKERJAAN PEMASANGAN KONSTRUKSI </t>
  </si>
  <si>
    <t>CC1-A</t>
  </si>
  <si>
    <t>CC7</t>
  </si>
  <si>
    <t>FDG</t>
  </si>
  <si>
    <t>CM5-5</t>
  </si>
  <si>
    <t>CM2-12</t>
  </si>
  <si>
    <t>CM2-11M</t>
  </si>
  <si>
    <t>Stainless Steel Strap 20 X 0.7 mm</t>
  </si>
  <si>
    <t>PEKERJAAN PEMASANGAN GARDU</t>
  </si>
  <si>
    <t>Trafo 3 Fasa 160 KVA 2 Tiang (G313)</t>
  </si>
  <si>
    <t xml:space="preserve">Jumper Wire : </t>
  </si>
  <si>
    <t>v</t>
  </si>
  <si>
    <t>PEKERJAAN PEMASANGAN APP</t>
  </si>
  <si>
    <t>Daya 164.000 VA</t>
  </si>
  <si>
    <t>PEMBONGKARAN</t>
  </si>
  <si>
    <t>SLO</t>
  </si>
  <si>
    <t>PPN 11%</t>
  </si>
  <si>
    <t>Tegowanu, Desember 2023</t>
  </si>
  <si>
    <t>MANAGER ULP TEGOWANU</t>
  </si>
  <si>
    <t>HARY PRATAMA</t>
  </si>
  <si>
    <t>Hasil Ukur Trafo 3 Ph 50 KVA ( X ) di MGN03-314/68/4B</t>
  </si>
  <si>
    <t>X0</t>
  </si>
  <si>
    <t>X1</t>
  </si>
  <si>
    <t>X2</t>
  </si>
  <si>
    <t>X3</t>
  </si>
  <si>
    <t>Keterangan Gambar :</t>
  </si>
  <si>
    <t>SIANG</t>
  </si>
  <si>
    <t>No</t>
  </si>
  <si>
    <t>Nama Material</t>
  </si>
  <si>
    <t>Baru</t>
  </si>
  <si>
    <t>Eksisting</t>
  </si>
  <si>
    <t>MALAM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</si>
  <si>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</si>
  <si>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</si>
  <si>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</si>
  <si>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</si>
  <si>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</si>
  <si>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</si>
  <si>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</si>
  <si>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</si>
  <si>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</si>
  <si>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ABSW</t>
  </si>
  <si>
    <t>Vang Net</t>
  </si>
  <si>
    <t>Schoor</t>
  </si>
  <si>
    <t>Bongkar Pasang Konstruksi :</t>
  </si>
  <si>
    <t>Pasang</t>
  </si>
  <si>
    <t>Bongkar</t>
  </si>
  <si>
    <t xml:space="preserve">CG313 </t>
  </si>
  <si>
    <t>CG 312-A</t>
  </si>
  <si>
    <t>APP 164 KVA</t>
  </si>
  <si>
    <t>APP 105 KVA</t>
  </si>
  <si>
    <t>C12-350E</t>
  </si>
  <si>
    <t>NYY 1X150 mm2</t>
  </si>
  <si>
    <t>PVC 6"</t>
  </si>
  <si>
    <t>BEUGEL BEVESTEGGING 6"</t>
  </si>
  <si>
    <t>SEPATU KABEL CU-CU 150 mm2</t>
  </si>
  <si>
    <t>PAPAN PERINGATAN</t>
  </si>
  <si>
    <t>PENGHALANG PANJAT</t>
  </si>
  <si>
    <t>KNEE PVC 6"</t>
  </si>
  <si>
    <t>Keterangan Tambahan : -7.021231,110.656326</t>
  </si>
  <si>
    <t>Golongan</t>
  </si>
  <si>
    <t>No. Gambar</t>
  </si>
  <si>
    <t>Lembar</t>
  </si>
  <si>
    <t xml:space="preserve">    dr </t>
  </si>
  <si>
    <t>Gambar dari</t>
  </si>
  <si>
    <t>Skala</t>
  </si>
  <si>
    <t>Perihal:</t>
  </si>
  <si>
    <t xml:space="preserve"> Digambar</t>
  </si>
  <si>
    <t>Staf Teknik</t>
  </si>
  <si>
    <t xml:space="preserve"> Diperiksa</t>
  </si>
  <si>
    <t>TL. Teknik</t>
  </si>
  <si>
    <t xml:space="preserve"> Diketahui</t>
  </si>
  <si>
    <t>Manager ULP</t>
  </si>
  <si>
    <t xml:space="preserve"> Disetujui</t>
  </si>
  <si>
    <t>Man. Perencanaan</t>
  </si>
  <si>
    <t>PETA LOKASI PELANGGAN</t>
  </si>
  <si>
    <t>KOORDINAT LOKASI :  -7.021231, 110.656326</t>
  </si>
  <si>
    <t>SINGLE LINE DIAGRAM LOKASI 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</si>
</sst>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7" formatCode="&quot;Rp&quot;#,##0.00;\-&quot;Rp&quot;#,##0.00"/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6" formatCode="General_)"/>
    <numFmt numFmtId="167" formatCode="0.000000%"/>
    <numFmt numFmtId="168" formatCode="_(&quot;$&quot;* #,##0.0_);_(&quot;$&quot;* \(#,##0.0\);_(&quot;$&quot;* &quot;-&quot;?_);_(@_)"/>
    <numFmt numFmtId="169" formatCode="00000"/>
    <numFmt numFmtId="170" formatCode="m/d"/>
    <numFmt numFmtId="171" formatCode="0.0000000000"/>
    <numFmt numFmtId="172" formatCode="d\ayy"/>
    <numFmt numFmtId="173" formatCode="_(* #,##0_);_(* \(#,##0\);_(* &quot;-&quot;_);_(@_)"/>
    <numFmt numFmtId="174" formatCode="dd/mm/yy;@"/>
    <numFmt numFmtId="175" formatCode="&quot;Rp&quot;#,##0.00_);\(&quot;Rp&quot;#,##0.00\)"/>
    <numFmt numFmtId="176" formatCode="_([$Rp-421]* #,##0_);_([$Rp-421]* \(#,##0\);_([$Rp-421]* &quot;-&quot;??_);_(@_)"/>
    <numFmt numFmtId="177" formatCode="_-* #,##0.000_-;\-* #,##0.000_-;_-* &quot;-&quot;_-;_-@_-"/>
    <numFmt numFmtId="178" formatCode="_(&quot;Rp&quot;* #,##0_);_(&quot;Rp&quot;* \(#,##0\);_(&quot;Rp&quot;* &quot;-&quot;???_);_(@_)"/>
    <numFmt numFmtId="179" formatCode="_(* #,##0_);_(* \(#,##0\);_(* &quot;-&quot;??_);_(@_)"/>
    <numFmt numFmtId="180" formatCode="0.000"/>
    <numFmt numFmtId="181" formatCode="_(* #,##0.000_);_(* \(#,##0.000\);_(* &quot;-&quot;??_);_(@_)"/>
    <numFmt numFmtId="182" formatCode="[$-409]d\-mmm\-yy;@"/>
    <numFmt numFmtId="183" formatCode="0.0"/>
    <numFmt numFmtId="184" formatCode="_(* #,##0.000_);_(* \(#,##0.000\);_(* &quot;-&quot;_);_(@_)"/>
    <numFmt numFmtId="185" formatCode="0.E+00"/>
    <numFmt numFmtId="186" formatCode="_(* #,##0.0_);_(* \(#,##0.0\);_(* &quot;-&quot;_);_(@_)"/>
    <numFmt numFmtId="187" formatCode="&quot;IR£&quot;#,##0.00;[Red]\-&quot;IR£&quot;#,##0.00"/>
    <numFmt numFmtId="188" formatCode="_(&quot;$&quot;* #,##0_);_(&quot;$&quot;* \(#,##0\);_(&quot;$&quot;* &quot;-&quot;_);_(@_)"/>
    <numFmt numFmtId="189" formatCode="&quot;$&quot;#,##0\ ;\(&quot;$&quot;#,##0\)"/>
    <numFmt numFmtId="190" formatCode="_(&quot;$&quot;* #,##0.00_);_(&quot;$&quot;* \(#,##0.00\);_(&quot;$&quot;* &quot;-&quot;??_);_(@_)"/>
    <numFmt numFmtId="191" formatCode="m\o\n\th\ \D\,\ \y\y\y\y"/>
    <numFmt numFmtId="192" formatCode="#."/>
    <numFmt numFmtId="193" formatCode="#,#00"/>
    <numFmt numFmtId="194" formatCode="_-* #,##0\ _€_-;\-* #,##0\ _€_-;_-* &quot;-&quot;\ _€_-;_-@_-"/>
    <numFmt numFmtId="195" formatCode="&quot;Rp.&quot;#,##0.00;&quot;Rp.&quot;\-#,##0.00"/>
    <numFmt numFmtId="196" formatCode="0.00_)"/>
    <numFmt numFmtId="197" formatCode="[$-421]dd\ mmmm\ yyyy;@"/>
    <numFmt numFmtId="198" formatCode="_([$Rp-421]* #,##0.00_);_([$Rp-421]* \(#,##0.00\);_([$Rp-421]* &quot;-&quot;??_);_(@_)"/>
    <numFmt numFmtId="199" formatCode="_-&quot;£&quot;* #,##0_-;\-&quot;£&quot;* #,##0_-;_-&quot;£&quot;* &quot;-&quot;_-;_-@_-"/>
    <numFmt numFmtId="200" formatCode="_(* #,##0.0000_);_(* \(#,##0.0000\);_(* &quot;-&quot;??_);_(@_)"/>
    <numFmt numFmtId="201" formatCode="[$-409]d\-mmm\-yyyy;@"/>
    <numFmt numFmtId="202" formatCode="#,##0&quot;NT$&quot;;[Red]\-#,##0&quot;NT$&quot;"/>
    <numFmt numFmtId="203" formatCode="mm/dd/yy"/>
    <numFmt numFmtId="204" formatCode="dddd"/>
    <numFmt numFmtId="205" formatCode="ddd"/>
    <numFmt numFmtId="206" formatCode="#.##0_);\(#.##\)"/>
    <numFmt numFmtId="207" formatCode="0.0%"/>
  </numFmts>
  <fonts count="140">
    <font>
      <sz val="10"/>
      <name val="Arial"/>
      <charset val="134"/>
    </font>
    <font>
      <sz val="10"/>
      <name val="Calibri"/>
      <charset val="134"/>
      <scheme val="minor"/>
    </font>
    <font>
      <b/>
      <sz val="24"/>
      <name val="Calibri"/>
      <charset val="134"/>
      <scheme val="minor"/>
    </font>
    <font>
      <b/>
      <sz val="10"/>
      <name val="Calibri"/>
      <charset val="134"/>
      <scheme val="minor"/>
    </font>
    <font>
      <sz val="8"/>
      <name val="Calibri"/>
      <charset val="134"/>
      <scheme val="minor"/>
    </font>
    <font>
      <b/>
      <sz val="9"/>
      <name val="Calibri"/>
      <charset val="134"/>
      <scheme val="minor"/>
    </font>
    <font>
      <b/>
      <u/>
      <sz val="9"/>
      <name val="Calibri"/>
      <charset val="134"/>
      <scheme val="minor"/>
    </font>
    <font>
      <b/>
      <sz val="12"/>
      <name val="Calibri"/>
      <charset val="134"/>
      <scheme val="minor"/>
    </font>
    <font>
      <b/>
      <sz val="16"/>
      <name val="Calibri"/>
      <charset val="134"/>
      <scheme val="minor"/>
    </font>
    <font>
      <sz val="20"/>
      <name val="Calibri"/>
      <charset val="134"/>
      <scheme val="minor"/>
    </font>
    <font>
      <b/>
      <sz val="18"/>
      <name val="Calibri"/>
      <charset val="134"/>
      <scheme val="minor"/>
    </font>
    <font>
      <sz val="9"/>
      <name val="Calibri"/>
      <charset val="134"/>
      <scheme val="minor"/>
    </font>
    <font>
      <sz val="8"/>
      <color theme="1"/>
      <name val="Arial"/>
      <charset val="134"/>
    </font>
    <font>
      <sz val="9"/>
      <name val="Calibri"/>
      <charset val="134"/>
    </font>
    <font>
      <strike/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9"/>
      <color indexed="10"/>
      <name val="Calibri"/>
      <charset val="134"/>
    </font>
    <font>
      <sz val="9"/>
      <color rgb="FFFF0000"/>
      <name val="Calibri"/>
      <charset val="134"/>
    </font>
    <font>
      <sz val="9"/>
      <color indexed="10"/>
      <name val="Calibri"/>
      <charset val="134"/>
      <scheme val="minor"/>
    </font>
    <font>
      <sz val="8"/>
      <color rgb="FFFF0000"/>
      <name val="Calibri"/>
      <charset val="134"/>
    </font>
    <font>
      <sz val="9"/>
      <color theme="1"/>
      <name val="Calibri"/>
      <charset val="134"/>
    </font>
    <font>
      <sz val="11"/>
      <color indexed="8"/>
      <name val="Times New Roman"/>
      <charset val="134"/>
    </font>
    <font>
      <sz val="11"/>
      <color indexed="10"/>
      <name val="Times New Roman"/>
      <charset val="134"/>
    </font>
    <font>
      <sz val="11"/>
      <color indexed="9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b/>
      <sz val="14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indexed="8"/>
      <name val="Calibri"/>
      <charset val="134"/>
    </font>
    <font>
      <sz val="11"/>
      <name val="Calibri"/>
      <charset val="1"/>
    </font>
    <font>
      <b/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</font>
    <font>
      <sz val="11"/>
      <color indexed="10"/>
      <name val="Calibri"/>
      <charset val="1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indexed="8"/>
      <name val="Times New Roman"/>
      <charset val="134"/>
    </font>
    <font>
      <b/>
      <i/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11"/>
      <color indexed="10"/>
      <name val="Calibri"/>
      <charset val="134"/>
    </font>
    <font>
      <b/>
      <sz val="10"/>
      <name val="Cambria"/>
      <charset val="134"/>
      <scheme val="major"/>
    </font>
    <font>
      <sz val="11"/>
      <name val="Calibri"/>
      <charset val="134"/>
    </font>
    <font>
      <b/>
      <sz val="12"/>
      <color theme="3" tint="-0.249977111117893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b/>
      <sz val="11"/>
      <color theme="3" tint="-0.249977111117893"/>
      <name val="Cambria"/>
      <charset val="134"/>
      <scheme val="major"/>
    </font>
    <font>
      <b/>
      <sz val="10"/>
      <color theme="3" tint="-0.249977111117893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b/>
      <sz val="11"/>
      <color theme="0"/>
      <name val="Cambria"/>
      <charset val="134"/>
      <scheme val="major"/>
    </font>
    <font>
      <b/>
      <i/>
      <sz val="11"/>
      <color rgb="FFFF0000"/>
      <name val="Cambria"/>
      <charset val="134"/>
      <scheme val="major"/>
    </font>
    <font>
      <sz val="11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0"/>
      <name val="Calibri"/>
      <charset val="134"/>
    </font>
    <font>
      <b/>
      <sz val="14"/>
      <color indexed="8"/>
      <name val="Calibri"/>
      <charset val="134"/>
    </font>
    <font>
      <b/>
      <sz val="14"/>
      <name val="Calibri"/>
      <charset val="134"/>
    </font>
    <font>
      <sz val="14"/>
      <name val="Calibri"/>
      <charset val="134"/>
      <scheme val="minor"/>
    </font>
    <font>
      <sz val="12"/>
      <color theme="3" tint="-0.249977111117893"/>
      <name val="Calibri"/>
      <charset val="134"/>
    </font>
    <font>
      <b/>
      <sz val="12"/>
      <color indexed="10"/>
      <name val="Calibri"/>
      <charset val="134"/>
    </font>
    <font>
      <sz val="12"/>
      <color theme="1"/>
      <name val="Calibri"/>
      <charset val="134"/>
    </font>
    <font>
      <i/>
      <sz val="11"/>
      <color rgb="FFFF0000"/>
      <name val="Monotype Corsiva"/>
      <charset val="134"/>
    </font>
    <font>
      <sz val="12"/>
      <color indexed="8"/>
      <name val="Calibri"/>
      <charset val="134"/>
    </font>
    <font>
      <sz val="12"/>
      <color indexed="10"/>
      <name val="Calibri"/>
      <charset val="134"/>
    </font>
    <font>
      <b/>
      <sz val="12"/>
      <name val="Calibri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0"/>
      <name val="Calibri"/>
      <charset val="134"/>
    </font>
    <font>
      <sz val="11"/>
      <color theme="0"/>
      <name val="Calibri"/>
      <charset val="134"/>
      <scheme val="minor"/>
    </font>
    <font>
      <sz val="10"/>
      <name val="Calibri"/>
      <charset val="134"/>
    </font>
    <font>
      <sz val="11"/>
      <color indexed="9"/>
      <name val="Calibri"/>
      <charset val="134"/>
    </font>
    <font>
      <sz val="10"/>
      <color indexed="9"/>
      <name val="Calibri"/>
      <charset val="134"/>
    </font>
    <font>
      <b/>
      <sz val="16"/>
      <name val="Calibri"/>
      <charset val="134"/>
    </font>
    <font>
      <b/>
      <sz val="10"/>
      <name val="Calibri"/>
      <charset val="134"/>
    </font>
    <font>
      <b/>
      <sz val="11"/>
      <color indexed="10"/>
      <name val="Calibri"/>
      <charset val="134"/>
    </font>
    <font>
      <b/>
      <sz val="16"/>
      <color indexed="9"/>
      <name val="Calibri"/>
      <charset val="134"/>
    </font>
    <font>
      <b/>
      <sz val="11"/>
      <color indexed="9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indexed="9"/>
      <name val="Calibri"/>
      <charset val="1"/>
    </font>
    <font>
      <sz val="11"/>
      <color theme="1"/>
      <name val="Calibri"/>
      <charset val="1"/>
      <scheme val="minor"/>
    </font>
    <font>
      <b/>
      <sz val="16"/>
      <color indexed="8"/>
      <name val="Calibri"/>
      <charset val="134"/>
    </font>
    <font>
      <b/>
      <sz val="11"/>
      <name val="Calibri"/>
      <charset val="1"/>
    </font>
    <font>
      <b/>
      <i/>
      <sz val="11"/>
      <color indexed="8"/>
      <name val="Calibri"/>
      <charset val="134"/>
    </font>
    <font>
      <sz val="11"/>
      <color indexed="8"/>
      <name val="Calibri"/>
      <charset val="1"/>
    </font>
    <font>
      <b/>
      <sz val="18"/>
      <color indexed="56"/>
      <name val="Cambria"/>
      <charset val="1"/>
    </font>
    <font>
      <i/>
      <sz val="11"/>
      <color indexed="23"/>
      <name val="Calibri"/>
      <charset val="1"/>
    </font>
    <font>
      <b/>
      <sz val="15"/>
      <color indexed="56"/>
      <name val="Calibri"/>
      <charset val="1"/>
    </font>
    <font>
      <b/>
      <sz val="13"/>
      <color indexed="56"/>
      <name val="Calibri"/>
      <charset val="1"/>
    </font>
    <font>
      <b/>
      <sz val="11"/>
      <color indexed="56"/>
      <name val="Calibri"/>
      <charset val="1"/>
    </font>
    <font>
      <sz val="11"/>
      <color indexed="62"/>
      <name val="Calibri"/>
      <charset val="1"/>
    </font>
    <font>
      <b/>
      <sz val="11"/>
      <color indexed="63"/>
      <name val="Calibri"/>
      <charset val="1"/>
    </font>
    <font>
      <b/>
      <sz val="11"/>
      <color indexed="52"/>
      <name val="Calibri"/>
      <charset val="1"/>
    </font>
    <font>
      <b/>
      <sz val="11"/>
      <color indexed="9"/>
      <name val="Calibri"/>
      <charset val="1"/>
    </font>
    <font>
      <sz val="11"/>
      <color indexed="52"/>
      <name val="Calibri"/>
      <charset val="1"/>
    </font>
    <font>
      <b/>
      <sz val="11"/>
      <color indexed="8"/>
      <name val="Calibri"/>
      <charset val="1"/>
    </font>
    <font>
      <sz val="11"/>
      <color indexed="17"/>
      <name val="Calibri"/>
      <charset val="1"/>
    </font>
    <font>
      <sz val="11"/>
      <color indexed="20"/>
      <name val="Calibri"/>
      <charset val="1"/>
    </font>
    <font>
      <sz val="11"/>
      <color indexed="60"/>
      <name val="Calibri"/>
      <charset val="1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Helv"/>
      <charset val="134"/>
    </font>
    <font>
      <sz val="12"/>
      <name val="Times New Roman"/>
      <charset val="134"/>
    </font>
    <font>
      <sz val="12"/>
      <color indexed="8"/>
      <name val="Calibri"/>
      <charset val="1"/>
    </font>
    <font>
      <sz val="11"/>
      <color indexed="8"/>
      <name val="Trebuchet MS"/>
      <charset val="1"/>
    </font>
    <font>
      <sz val="12"/>
      <name val="Arial Narrow"/>
      <charset val="134"/>
    </font>
    <font>
      <sz val="10"/>
      <color indexed="22"/>
      <name val="MS Sans Serif"/>
      <charset val="134"/>
    </font>
    <font>
      <sz val="10"/>
      <name val="MS Serif"/>
      <charset val="134"/>
    </font>
    <font>
      <sz val="1"/>
      <color indexed="8"/>
      <name val="Courier"/>
      <charset val="134"/>
    </font>
    <font>
      <sz val="1"/>
      <color indexed="16"/>
      <name val="Courier"/>
      <charset val="134"/>
    </font>
    <font>
      <sz val="10"/>
      <name val="Courier"/>
      <charset val="134"/>
    </font>
    <font>
      <sz val="24"/>
      <color indexed="13"/>
      <name val="Arial"/>
      <charset val="134"/>
    </font>
    <font>
      <sz val="10"/>
      <color indexed="16"/>
      <name val="MS Serif"/>
      <charset val="134"/>
    </font>
    <font>
      <i/>
      <sz val="11"/>
      <color rgb="FF7F7F7F"/>
      <name val="Calibri"/>
      <charset val="134"/>
      <scheme val="minor"/>
    </font>
    <font>
      <b/>
      <sz val="1"/>
      <color indexed="8"/>
      <name val="Courier"/>
      <charset val="134"/>
    </font>
    <font>
      <i/>
      <sz val="1"/>
      <color indexed="8"/>
      <name val="Courier"/>
      <charset val="134"/>
    </font>
    <font>
      <b/>
      <sz val="14"/>
      <name val="Arial"/>
      <charset val="134"/>
    </font>
    <font>
      <sz val="10"/>
      <color indexed="10"/>
      <name val="Arial MT Black"/>
      <charset val="134"/>
    </font>
    <font>
      <sz val="8"/>
      <name val="Arial"/>
      <charset val="134"/>
    </font>
    <font>
      <b/>
      <sz val="12"/>
      <name val="Arial"/>
      <charset val="134"/>
    </font>
    <font>
      <u/>
      <sz val="11"/>
      <color theme="10"/>
      <name val="Calibri"/>
      <charset val="1"/>
    </font>
    <font>
      <u/>
      <sz val="6.8"/>
      <color theme="10"/>
      <name val="Arial"/>
      <charset val="134"/>
    </font>
    <font>
      <sz val="7"/>
      <name val="Small Fonts"/>
      <charset val="134"/>
    </font>
    <font>
      <sz val="9"/>
      <name val="Helv"/>
      <charset val="134"/>
    </font>
    <font>
      <sz val="10"/>
      <name val="Helv"/>
      <charset val="134"/>
    </font>
    <font>
      <sz val="10"/>
      <color indexed="0"/>
      <name val="Arial"/>
      <charset val="134"/>
    </font>
    <font>
      <sz val="12"/>
      <name val="Arial"/>
      <charset val="134"/>
    </font>
    <font>
      <sz val="11"/>
      <color indexed="8"/>
      <name val="Cambria"/>
      <charset val="134"/>
    </font>
    <font>
      <sz val="10"/>
      <color theme="1"/>
      <name val="Arial"/>
      <charset val="1"/>
    </font>
    <font>
      <sz val="8"/>
      <name val="Helv"/>
      <charset val="134"/>
    </font>
    <font>
      <b/>
      <i/>
      <sz val="8"/>
      <name val="Arial"/>
      <charset val="134"/>
    </font>
    <font>
      <b/>
      <sz val="9"/>
      <name val="Arial"/>
      <charset val="134"/>
    </font>
    <font>
      <b/>
      <sz val="8"/>
      <color indexed="8"/>
      <name val="Helv"/>
      <charset val="134"/>
    </font>
    <font>
      <sz val="9"/>
      <name val="Tms Rmn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6"/>
        <bgColor indexed="9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10"/>
      </top>
      <bottom style="thin">
        <color indexed="1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auto="1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 style="thin">
        <color auto="1"/>
      </left>
      <right/>
      <top style="thin">
        <color auto="1"/>
      </top>
      <bottom style="thin">
        <color theme="6" tint="-0.24994659260841701"/>
      </bottom>
      <diagonal/>
    </border>
    <border>
      <left/>
      <right/>
      <top style="thin">
        <color auto="1"/>
      </top>
      <bottom style="thin">
        <color theme="6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6" tint="-0.24994659260841701"/>
      </bottom>
      <diagonal/>
    </border>
    <border>
      <left style="thin">
        <color auto="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auto="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/>
      <top style="thin">
        <color theme="6" tint="-0.24994659260841701"/>
      </top>
      <bottom style="thin">
        <color auto="1"/>
      </bottom>
      <diagonal/>
    </border>
    <border>
      <left/>
      <right/>
      <top style="thin">
        <color theme="6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6" tint="-0.2499465926084170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8"/>
      </right>
      <top/>
      <bottom/>
      <diagonal/>
    </border>
  </borders>
  <cellStyleXfs count="3690">
    <xf numFmtId="0" fontId="0" fillId="0" borderId="0"/>
    <xf numFmtId="164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66" fontId="102" fillId="0" borderId="0">
      <alignment horizontal="centerContinuous"/>
    </xf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9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6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25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22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2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4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36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41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28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5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0" fillId="26" borderId="0" applyNumberFormat="0" applyBorder="0" applyAlignment="0" applyProtection="0"/>
    <xf numFmtId="0" fontId="103" fillId="0" borderId="0" applyFill="0" applyBorder="0" applyAlignment="0"/>
    <xf numFmtId="167" fontId="139" fillId="0" borderId="0" applyFill="0" applyBorder="0" applyAlignment="0"/>
    <xf numFmtId="167" fontId="139" fillId="0" borderId="0" applyFill="0" applyBorder="0" applyAlignment="0"/>
    <xf numFmtId="168" fontId="139" fillId="0" borderId="0" applyFill="0" applyBorder="0" applyAlignment="0"/>
    <xf numFmtId="168" fontId="139" fillId="0" borderId="0" applyFill="0" applyBorder="0" applyAlignment="0"/>
    <xf numFmtId="169" fontId="139" fillId="0" borderId="0" applyFill="0" applyBorder="0" applyAlignment="0"/>
    <xf numFmtId="169" fontId="139" fillId="0" borderId="0" applyFill="0" applyBorder="0" applyAlignment="0"/>
    <xf numFmtId="170" fontId="139" fillId="0" borderId="0" applyFill="0" applyBorder="0" applyAlignment="0"/>
    <xf numFmtId="170" fontId="139" fillId="0" borderId="0" applyFill="0" applyBorder="0" applyAlignment="0"/>
    <xf numFmtId="171" fontId="139" fillId="0" borderId="0" applyFill="0" applyBorder="0" applyAlignment="0"/>
    <xf numFmtId="171" fontId="139" fillId="0" borderId="0" applyFill="0" applyBorder="0" applyAlignment="0"/>
    <xf numFmtId="172" fontId="139" fillId="0" borderId="0" applyFill="0" applyBorder="0" applyAlignment="0"/>
    <xf numFmtId="172" fontId="139" fillId="0" borderId="0" applyFill="0" applyBorder="0" applyAlignment="0"/>
    <xf numFmtId="167" fontId="139" fillId="0" borderId="0" applyFill="0" applyBorder="0" applyAlignment="0"/>
    <xf numFmtId="167" fontId="139" fillId="0" borderId="0" applyFill="0" applyBorder="0" applyAlignment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5" fillId="23" borderId="90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96" fillId="24" borderId="92" applyNumberFormat="0" applyAlignment="0" applyProtection="0"/>
    <xf numFmtId="0" fontId="104" fillId="0" borderId="0"/>
    <xf numFmtId="0" fontId="104" fillId="0" borderId="0"/>
    <xf numFmtId="0" fontId="104" fillId="0" borderId="0"/>
    <xf numFmtId="164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87" fillId="0" borderId="0" applyFont="0" applyFill="0" applyBorder="0" applyAlignment="0" applyProtection="0"/>
    <xf numFmtId="174" fontId="139" fillId="0" borderId="0" applyFont="0" applyFill="0" applyBorder="0" applyAlignment="0" applyProtection="0"/>
    <xf numFmtId="174" fontId="139" fillId="0" borderId="0" applyFont="0" applyFill="0" applyBorder="0" applyAlignment="0" applyProtection="0"/>
    <xf numFmtId="174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4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175" fontId="139" fillId="0" borderId="0" applyFont="0" applyFill="0" applyBorder="0" applyAlignment="0" applyProtection="0"/>
    <xf numFmtId="175" fontId="139" fillId="0" borderId="0" applyFont="0" applyFill="0" applyBorder="0" applyAlignment="0" applyProtection="0"/>
    <xf numFmtId="7" fontId="139" fillId="0" borderId="0" applyFont="0" applyFill="0" applyBorder="0" applyAlignment="0" applyProtection="0"/>
    <xf numFmtId="7" fontId="139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6" fontId="139" fillId="0" borderId="0" applyFont="0" applyFill="0" applyBorder="0" applyAlignment="0" applyProtection="0"/>
    <xf numFmtId="176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6" fontId="139" fillId="0" borderId="0" applyFont="0" applyFill="0" applyBorder="0" applyAlignment="0" applyProtection="0"/>
    <xf numFmtId="176" fontId="139" fillId="0" borderId="0" applyFont="0" applyFill="0" applyBorder="0" applyAlignment="0" applyProtection="0"/>
    <xf numFmtId="176" fontId="139" fillId="0" borderId="0" applyFont="0" applyFill="0" applyBorder="0" applyAlignment="0" applyProtection="0"/>
    <xf numFmtId="176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7" fontId="139" fillId="0" borderId="0" applyFont="0" applyFill="0" applyBorder="0" applyAlignment="0" applyProtection="0"/>
    <xf numFmtId="177" fontId="139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05" fillId="0" borderId="0" applyFont="0" applyFill="0" applyBorder="0" applyAlignment="0" applyProtection="0"/>
    <xf numFmtId="173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105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87" fillId="0" borderId="0" applyFont="0" applyFill="0" applyBorder="0" applyAlignment="0" applyProtection="0"/>
    <xf numFmtId="178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8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0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07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173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41" fontId="139" fillId="0" borderId="0" applyFont="0" applyFill="0" applyBorder="0" applyAlignment="0" applyProtection="0"/>
    <xf numFmtId="171" fontId="139" fillId="0" borderId="0" applyFont="0" applyFill="0" applyBorder="0" applyAlignment="0" applyProtection="0"/>
    <xf numFmtId="171" fontId="139" fillId="0" borderId="0" applyFont="0" applyFill="0" applyBorder="0" applyAlignment="0" applyProtection="0"/>
    <xf numFmtId="179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79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76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76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80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80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81" fontId="139" fillId="0" borderId="0" applyFont="0" applyFill="0" applyBorder="0" applyAlignment="0" applyProtection="0"/>
    <xf numFmtId="181" fontId="139" fillId="0" borderId="0" applyFont="0" applyFill="0" applyBorder="0" applyAlignment="0" applyProtection="0"/>
    <xf numFmtId="182" fontId="139" fillId="0" borderId="0" applyFont="0" applyFill="0" applyBorder="0" applyAlignment="0" applyProtection="0"/>
    <xf numFmtId="182" fontId="139" fillId="0" borderId="0" applyFont="0" applyFill="0" applyBorder="0" applyAlignment="0" applyProtection="0"/>
    <xf numFmtId="182" fontId="139" fillId="0" borderId="0" applyFont="0" applyFill="0" applyBorder="0" applyAlignment="0" applyProtection="0"/>
    <xf numFmtId="182" fontId="139" fillId="0" borderId="0" applyFont="0" applyFill="0" applyBorder="0" applyAlignment="0" applyProtection="0"/>
    <xf numFmtId="182" fontId="139" fillId="0" borderId="0" applyFont="0" applyFill="0" applyBorder="0" applyAlignment="0" applyProtection="0"/>
    <xf numFmtId="182" fontId="139" fillId="0" borderId="0" applyFont="0" applyFill="0" applyBorder="0" applyAlignment="0" applyProtection="0"/>
    <xf numFmtId="181" fontId="139" fillId="0" borderId="0" applyFont="0" applyFill="0" applyBorder="0" applyAlignment="0" applyProtection="0"/>
    <xf numFmtId="176" fontId="139" fillId="0" borderId="0" applyFont="0" applyFill="0" applyBorder="0" applyAlignment="0" applyProtection="0"/>
    <xf numFmtId="176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83" fontId="139" fillId="0" borderId="0" applyFont="0" applyFill="0" applyBorder="0" applyAlignment="0" applyProtection="0"/>
    <xf numFmtId="183" fontId="139" fillId="0" borderId="0" applyFont="0" applyFill="0" applyBorder="0" applyAlignment="0" applyProtection="0"/>
    <xf numFmtId="183" fontId="139" fillId="0" borderId="0" applyFont="0" applyFill="0" applyBorder="0" applyAlignment="0" applyProtection="0"/>
    <xf numFmtId="183" fontId="139" fillId="0" borderId="0" applyFont="0" applyFill="0" applyBorder="0" applyAlignment="0" applyProtection="0"/>
    <xf numFmtId="183" fontId="139" fillId="0" borderId="0" applyFont="0" applyFill="0" applyBorder="0" applyAlignment="0" applyProtection="0"/>
    <xf numFmtId="183" fontId="139" fillId="0" borderId="0" applyFont="0" applyFill="0" applyBorder="0" applyAlignment="0" applyProtection="0"/>
    <xf numFmtId="181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85" fontId="139" fillId="0" borderId="0" applyFont="0" applyFill="0" applyBorder="0" applyAlignment="0" applyProtection="0"/>
    <xf numFmtId="186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76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76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139" fillId="0" borderId="0" applyFont="0" applyFill="0" applyBorder="0" applyAlignment="0" applyProtection="0"/>
    <xf numFmtId="164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164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39" fillId="0" borderId="0" applyFont="0" applyFill="0" applyBorder="0" applyAlignment="0" applyProtection="0"/>
    <xf numFmtId="16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3" fontId="109" fillId="0" borderId="0" applyFont="0" applyFill="0" applyBorder="0" applyAlignment="0" applyProtection="0"/>
    <xf numFmtId="0" fontId="110" fillId="0" borderId="0" applyNumberFormat="0" applyAlignment="0">
      <alignment horizontal="left"/>
    </xf>
    <xf numFmtId="0" fontId="104" fillId="0" borderId="0"/>
    <xf numFmtId="0" fontId="104" fillId="0" borderId="0"/>
    <xf numFmtId="187" fontId="139" fillId="0" borderId="9"/>
    <xf numFmtId="187" fontId="139" fillId="0" borderId="9"/>
    <xf numFmtId="188" fontId="87" fillId="0" borderId="0" applyFont="0" applyFill="0" applyBorder="0" applyAlignment="0" applyProtection="0"/>
    <xf numFmtId="188" fontId="87" fillId="0" borderId="0" applyFont="0" applyFill="0" applyBorder="0" applyAlignment="0" applyProtection="0"/>
    <xf numFmtId="188" fontId="87" fillId="0" borderId="0" applyFont="0" applyFill="0" applyBorder="0" applyAlignment="0" applyProtection="0"/>
    <xf numFmtId="188" fontId="87" fillId="0" borderId="0" applyFont="0" applyFill="0" applyBorder="0" applyAlignment="0" applyProtection="0"/>
    <xf numFmtId="167" fontId="139" fillId="0" borderId="0" applyFont="0" applyFill="0" applyBorder="0" applyAlignment="0" applyProtection="0"/>
    <xf numFmtId="167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90" fontId="139" fillId="0" borderId="0" applyFont="0" applyFill="0" applyBorder="0" applyAlignment="0" applyProtection="0"/>
    <xf numFmtId="190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39" fillId="0" borderId="0" applyFont="0" applyFill="0" applyBorder="0" applyAlignment="0" applyProtection="0"/>
    <xf numFmtId="189" fontId="109" fillId="0" borderId="0" applyFont="0" applyFill="0" applyBorder="0" applyAlignment="0" applyProtection="0"/>
    <xf numFmtId="191" fontId="111" fillId="0" borderId="0">
      <protection locked="0"/>
    </xf>
    <xf numFmtId="14" fontId="103" fillId="0" borderId="0" applyFill="0" applyBorder="0" applyAlignment="0"/>
    <xf numFmtId="192" fontId="112" fillId="0" borderId="0">
      <protection locked="0"/>
    </xf>
    <xf numFmtId="0" fontId="113" fillId="0" borderId="0"/>
    <xf numFmtId="0" fontId="113" fillId="0" borderId="95"/>
    <xf numFmtId="0" fontId="113" fillId="0" borderId="95"/>
    <xf numFmtId="0" fontId="113" fillId="0" borderId="95"/>
    <xf numFmtId="0" fontId="113" fillId="0" borderId="95"/>
    <xf numFmtId="0" fontId="114" fillId="42" borderId="0"/>
    <xf numFmtId="171" fontId="139" fillId="0" borderId="0" applyFill="0" applyBorder="0" applyAlignment="0"/>
    <xf numFmtId="171" fontId="139" fillId="0" borderId="0" applyFill="0" applyBorder="0" applyAlignment="0"/>
    <xf numFmtId="167" fontId="139" fillId="0" borderId="0" applyFill="0" applyBorder="0" applyAlignment="0"/>
    <xf numFmtId="167" fontId="139" fillId="0" borderId="0" applyFill="0" applyBorder="0" applyAlignment="0"/>
    <xf numFmtId="171" fontId="139" fillId="0" borderId="0" applyFill="0" applyBorder="0" applyAlignment="0"/>
    <xf numFmtId="171" fontId="139" fillId="0" borderId="0" applyFill="0" applyBorder="0" applyAlignment="0"/>
    <xf numFmtId="172" fontId="139" fillId="0" borderId="0" applyFill="0" applyBorder="0" applyAlignment="0"/>
    <xf numFmtId="172" fontId="139" fillId="0" borderId="0" applyFill="0" applyBorder="0" applyAlignment="0"/>
    <xf numFmtId="167" fontId="139" fillId="0" borderId="0" applyFill="0" applyBorder="0" applyAlignment="0"/>
    <xf numFmtId="167" fontId="139" fillId="0" borderId="0" applyFill="0" applyBorder="0" applyAlignment="0"/>
    <xf numFmtId="0" fontId="115" fillId="0" borderId="0" applyNumberFormat="0" applyAlignment="0">
      <alignment horizontal="left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17" fillId="0" borderId="0">
      <protection locked="0"/>
    </xf>
    <xf numFmtId="0" fontId="111" fillId="0" borderId="0">
      <protection locked="0"/>
    </xf>
    <xf numFmtId="0" fontId="111" fillId="0" borderId="0">
      <protection locked="0"/>
    </xf>
    <xf numFmtId="0" fontId="111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8" fillId="0" borderId="0">
      <protection locked="0"/>
    </xf>
    <xf numFmtId="193" fontId="111" fillId="0" borderId="0">
      <protection locked="0"/>
    </xf>
    <xf numFmtId="0" fontId="119" fillId="0" borderId="96"/>
    <xf numFmtId="0" fontId="119" fillId="0" borderId="96"/>
    <xf numFmtId="0" fontId="119" fillId="0" borderId="96"/>
    <xf numFmtId="0" fontId="119" fillId="0" borderId="96"/>
    <xf numFmtId="0" fontId="119" fillId="0" borderId="95"/>
    <xf numFmtId="0" fontId="119" fillId="0" borderId="95"/>
    <xf numFmtId="0" fontId="119" fillId="43" borderId="95"/>
    <xf numFmtId="0" fontId="119" fillId="43" borderId="95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99" fillId="25" borderId="0" applyNumberFormat="0" applyBorder="0" applyAlignment="0" applyProtection="0"/>
    <xf numFmtId="0" fontId="120" fillId="0" borderId="0" applyNumberFormat="0"/>
    <xf numFmtId="38" fontId="121" fillId="23" borderId="0" applyNumberFormat="0" applyBorder="0" applyAlignment="0" applyProtection="0"/>
    <xf numFmtId="0" fontId="122" fillId="0" borderId="82" applyNumberFormat="0" applyAlignment="0" applyProtection="0">
      <alignment horizontal="left" vertical="center"/>
    </xf>
    <xf numFmtId="0" fontId="122" fillId="0" borderId="18">
      <alignment horizontal="left" vertical="center"/>
    </xf>
    <xf numFmtId="0" fontId="122" fillId="0" borderId="18">
      <alignment horizontal="left" vertical="center"/>
    </xf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0" fillId="0" borderId="87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1" fillId="0" borderId="88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89" applyNumberFormat="0" applyFill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92" fontId="117" fillId="0" borderId="0">
      <protection locked="0"/>
    </xf>
    <xf numFmtId="192" fontId="117" fillId="0" borderId="0"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10" fontId="121" fillId="21" borderId="9" applyNumberFormat="0" applyBorder="0" applyAlignment="0" applyProtection="0"/>
    <xf numFmtId="10" fontId="121" fillId="21" borderId="9" applyNumberFormat="0" applyBorder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0" fontId="93" fillId="22" borderId="90" applyNumberFormat="0" applyAlignment="0" applyProtection="0"/>
    <xf numFmtId="171" fontId="139" fillId="0" borderId="0" applyFill="0" applyBorder="0" applyAlignment="0"/>
    <xf numFmtId="171" fontId="139" fillId="0" borderId="0" applyFill="0" applyBorder="0" applyAlignment="0"/>
    <xf numFmtId="167" fontId="139" fillId="0" borderId="0" applyFill="0" applyBorder="0" applyAlignment="0"/>
    <xf numFmtId="167" fontId="139" fillId="0" borderId="0" applyFill="0" applyBorder="0" applyAlignment="0"/>
    <xf numFmtId="171" fontId="139" fillId="0" borderId="0" applyFill="0" applyBorder="0" applyAlignment="0"/>
    <xf numFmtId="171" fontId="139" fillId="0" borderId="0" applyFill="0" applyBorder="0" applyAlignment="0"/>
    <xf numFmtId="172" fontId="139" fillId="0" borderId="0" applyFill="0" applyBorder="0" applyAlignment="0"/>
    <xf numFmtId="172" fontId="139" fillId="0" borderId="0" applyFill="0" applyBorder="0" applyAlignment="0"/>
    <xf numFmtId="167" fontId="139" fillId="0" borderId="0" applyFill="0" applyBorder="0" applyAlignment="0"/>
    <xf numFmtId="167" fontId="139" fillId="0" borderId="0" applyFill="0" applyBorder="0" applyAlignment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0" fontId="97" fillId="0" borderId="93" applyNumberFormat="0" applyFill="0" applyAlignment="0" applyProtection="0"/>
    <xf numFmtId="194" fontId="139" fillId="0" borderId="0" applyFont="0" applyFill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0" fontId="101" fillId="27" borderId="0" applyNumberFormat="0" applyBorder="0" applyAlignment="0" applyProtection="0"/>
    <xf numFmtId="37" fontId="125" fillId="0" borderId="0"/>
    <xf numFmtId="195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195" fontId="139" fillId="0" borderId="0"/>
    <xf numFmtId="195" fontId="139" fillId="0" borderId="0"/>
    <xf numFmtId="195" fontId="139" fillId="0" borderId="0"/>
    <xf numFmtId="195" fontId="139" fillId="0" borderId="0"/>
    <xf numFmtId="195" fontId="139" fillId="0" borderId="0"/>
    <xf numFmtId="195" fontId="139" fillId="0" borderId="0"/>
    <xf numFmtId="195" fontId="139" fillId="0" borderId="0"/>
    <xf numFmtId="195" fontId="139" fillId="0" borderId="0"/>
    <xf numFmtId="166" fontId="126" fillId="0" borderId="0"/>
    <xf numFmtId="166" fontId="127" fillId="0" borderId="0"/>
    <xf numFmtId="166" fontId="127" fillId="0" borderId="0"/>
    <xf numFmtId="0" fontId="105" fillId="0" borderId="0"/>
    <xf numFmtId="0" fontId="83" fillId="0" borderId="0"/>
    <xf numFmtId="0" fontId="139" fillId="0" borderId="0"/>
    <xf numFmtId="0" fontId="139" fillId="0" borderId="0"/>
    <xf numFmtId="0" fontId="108" fillId="0" borderId="0"/>
    <xf numFmtId="0" fontId="139" fillId="0" borderId="0"/>
    <xf numFmtId="12" fontId="139" fillId="0" borderId="0"/>
    <xf numFmtId="12" fontId="139" fillId="0" borderId="0"/>
    <xf numFmtId="0" fontId="83" fillId="0" borderId="0"/>
    <xf numFmtId="0" fontId="83" fillId="0" borderId="0"/>
    <xf numFmtId="0" fontId="83" fillId="0" borderId="0"/>
    <xf numFmtId="0" fontId="8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28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7" fillId="0" borderId="0"/>
    <xf numFmtId="0" fontId="139" fillId="0" borderId="0"/>
    <xf numFmtId="0" fontId="139" fillId="0" borderId="0"/>
    <xf numFmtId="0" fontId="87" fillId="0" borderId="0"/>
    <xf numFmtId="0" fontId="139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3" fillId="0" borderId="0"/>
    <xf numFmtId="0" fontId="83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 applyProtection="0"/>
    <xf numFmtId="0" fontId="139" fillId="0" borderId="0" applyProtection="0"/>
    <xf numFmtId="0" fontId="139" fillId="0" borderId="0"/>
    <xf numFmtId="0" fontId="139" fillId="0" borderId="0"/>
    <xf numFmtId="0" fontId="83" fillId="0" borderId="0"/>
    <xf numFmtId="0" fontId="83" fillId="0" borderId="0"/>
    <xf numFmtId="0" fontId="83" fillId="0" borderId="0"/>
    <xf numFmtId="0" fontId="13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39" fillId="0" borderId="0"/>
    <xf numFmtId="0" fontId="108" fillId="0" borderId="0"/>
    <xf numFmtId="0" fontId="139" fillId="0" borderId="0"/>
    <xf numFmtId="0" fontId="83" fillId="0" borderId="0"/>
    <xf numFmtId="0" fontId="139" fillId="0" borderId="0"/>
    <xf numFmtId="0" fontId="83" fillId="0" borderId="0"/>
    <xf numFmtId="0" fontId="139" fillId="0" borderId="0"/>
    <xf numFmtId="0" fontId="139" fillId="0" borderId="0"/>
    <xf numFmtId="0" fontId="87" fillId="0" borderId="0"/>
    <xf numFmtId="0" fontId="139" fillId="0" borderId="0"/>
    <xf numFmtId="0" fontId="139" fillId="0" borderId="0"/>
    <xf numFmtId="0" fontId="139" fillId="0" borderId="0"/>
    <xf numFmtId="0" fontId="87" fillId="0" borderId="0"/>
    <xf numFmtId="0" fontId="83" fillId="0" borderId="0"/>
    <xf numFmtId="0" fontId="139" fillId="0" borderId="0"/>
    <xf numFmtId="0" fontId="139" fillId="0" borderId="0"/>
    <xf numFmtId="0" fontId="87" fillId="0" borderId="0"/>
    <xf numFmtId="0" fontId="139" fillId="0" borderId="0"/>
    <xf numFmtId="0" fontId="139" fillId="0" borderId="0"/>
    <xf numFmtId="0" fontId="83" fillId="0" borderId="0"/>
    <xf numFmtId="0" fontId="139" fillId="0" borderId="0"/>
    <xf numFmtId="0" fontId="139" fillId="0" borderId="0"/>
    <xf numFmtId="0" fontId="87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06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139" fillId="0" borderId="0"/>
    <xf numFmtId="0" fontId="87" fillId="0" borderId="0"/>
    <xf numFmtId="0" fontId="87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03" fillId="0" borderId="0">
      <alignment vertical="top"/>
    </xf>
    <xf numFmtId="0" fontId="87" fillId="0" borderId="0"/>
    <xf numFmtId="0" fontId="87" fillId="0" borderId="0"/>
    <xf numFmtId="0" fontId="87" fillId="0" borderId="0"/>
    <xf numFmtId="0" fontId="87" fillId="0" borderId="0"/>
    <xf numFmtId="0" fontId="139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03" fillId="0" borderId="0">
      <alignment vertical="top"/>
    </xf>
    <xf numFmtId="0" fontId="103" fillId="0" borderId="0">
      <alignment vertical="top"/>
    </xf>
    <xf numFmtId="0" fontId="87" fillId="0" borderId="0"/>
    <xf numFmtId="0" fontId="87" fillId="0" borderId="0"/>
    <xf numFmtId="196" fontId="129" fillId="0" borderId="0"/>
    <xf numFmtId="0" fontId="83" fillId="0" borderId="0"/>
    <xf numFmtId="0" fontId="83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3" fillId="0" borderId="0"/>
    <xf numFmtId="0" fontId="87" fillId="0" borderId="0"/>
    <xf numFmtId="0" fontId="87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 applyNumberFormat="0" applyFont="0" applyFill="0" applyAlignment="0" applyProtection="0"/>
    <xf numFmtId="0" fontId="139" fillId="0" borderId="0" applyNumberFormat="0" applyFont="0" applyFill="0" applyAlignment="0" applyProtection="0"/>
    <xf numFmtId="0" fontId="139" fillId="0" borderId="0"/>
    <xf numFmtId="0" fontId="139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39" fillId="0" borderId="0" applyNumberFormat="0" applyFont="0" applyFill="0" applyAlignment="0" applyProtection="0"/>
    <xf numFmtId="0" fontId="127" fillId="0" borderId="0"/>
    <xf numFmtId="0" fontId="127" fillId="0" borderId="0"/>
    <xf numFmtId="0" fontId="139" fillId="0" borderId="0" applyNumberFormat="0" applyFont="0" applyFill="0" applyAlignment="0" applyProtection="0"/>
    <xf numFmtId="0" fontId="139" fillId="0" borderId="0"/>
    <xf numFmtId="0" fontId="83" fillId="0" borderId="0"/>
    <xf numFmtId="181" fontId="127" fillId="0" borderId="0"/>
    <xf numFmtId="0" fontId="127" fillId="0" borderId="0"/>
    <xf numFmtId="197" fontId="127" fillId="0" borderId="0"/>
    <xf numFmtId="198" fontId="127" fillId="0" borderId="0"/>
    <xf numFmtId="0" fontId="127" fillId="0" borderId="0"/>
    <xf numFmtId="199" fontId="127" fillId="0" borderId="0"/>
    <xf numFmtId="199" fontId="127" fillId="0" borderId="0"/>
    <xf numFmtId="199" fontId="127" fillId="0" borderId="0"/>
    <xf numFmtId="197" fontId="127" fillId="0" borderId="0"/>
    <xf numFmtId="0" fontId="127" fillId="0" borderId="0"/>
    <xf numFmtId="0" fontId="139" fillId="0" borderId="0"/>
    <xf numFmtId="0" fontId="139" fillId="0" borderId="0"/>
    <xf numFmtId="181" fontId="12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2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83" fillId="0" borderId="0"/>
    <xf numFmtId="0" fontId="139" fillId="0" borderId="0" applyNumberFormat="0" applyFont="0" applyFill="0" applyAlignment="0" applyProtection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 applyNumberFormat="0" applyFont="0" applyFill="0" applyAlignment="0" applyProtection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7" fillId="0" borderId="0"/>
    <xf numFmtId="200" fontId="127" fillId="0" borderId="0"/>
    <xf numFmtId="0" fontId="87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7" fillId="0" borderId="0"/>
    <xf numFmtId="0" fontId="87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7" fillId="0" borderId="0"/>
    <xf numFmtId="0" fontId="8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199" fontId="127" fillId="0" borderId="0"/>
    <xf numFmtId="199" fontId="127" fillId="0" borderId="0"/>
    <xf numFmtId="199" fontId="127" fillId="0" borderId="0"/>
    <xf numFmtId="199" fontId="127" fillId="0" borderId="0"/>
    <xf numFmtId="201" fontId="127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7" fillId="0" borderId="0"/>
    <xf numFmtId="0" fontId="87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7" fillId="0" borderId="0"/>
    <xf numFmtId="0" fontId="87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139" fillId="0" borderId="0"/>
    <xf numFmtId="0" fontId="139" fillId="0" borderId="0"/>
    <xf numFmtId="0" fontId="130" fillId="0" borderId="0"/>
    <xf numFmtId="0" fontId="130" fillId="0" borderId="0"/>
    <xf numFmtId="0" fontId="130" fillId="0" borderId="0"/>
    <xf numFmtId="0" fontId="87" fillId="0" borderId="0"/>
    <xf numFmtId="0" fontId="130" fillId="0" borderId="0"/>
    <xf numFmtId="0" fontId="87" fillId="0" borderId="0"/>
    <xf numFmtId="0" fontId="139" fillId="0" borderId="0"/>
    <xf numFmtId="0" fontId="139" fillId="0" borderId="0"/>
    <xf numFmtId="0" fontId="87" fillId="0" borderId="0"/>
    <xf numFmtId="0" fontId="139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03" fillId="0" borderId="0">
      <alignment vertical="top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139" fillId="0" borderId="0"/>
    <xf numFmtId="0" fontId="12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196" fontId="129" fillId="0" borderId="0"/>
    <xf numFmtId="0" fontId="139" fillId="0" borderId="0"/>
    <xf numFmtId="0" fontId="139" fillId="0" borderId="0" applyProtection="0"/>
    <xf numFmtId="0" fontId="83" fillId="0" borderId="0"/>
    <xf numFmtId="0" fontId="83" fillId="0" borderId="0"/>
    <xf numFmtId="0" fontId="83" fillId="0" borderId="0"/>
    <xf numFmtId="0" fontId="139" fillId="0" borderId="0"/>
    <xf numFmtId="0" fontId="139" fillId="0" borderId="0" applyProtection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102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34" fillId="0" borderId="0"/>
    <xf numFmtId="0" fontId="139" fillId="0" borderId="0"/>
    <xf numFmtId="0" fontId="139" fillId="0" borderId="0"/>
    <xf numFmtId="0" fontId="8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3" fillId="0" borderId="0">
      <alignment vertical="top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139" fillId="0" borderId="0"/>
    <xf numFmtId="0" fontId="139" fillId="0" borderId="0"/>
    <xf numFmtId="0" fontId="83" fillId="0" borderId="0"/>
    <xf numFmtId="0" fontId="83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8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1" fillId="0" borderId="0"/>
    <xf numFmtId="0" fontId="139" fillId="0" borderId="0"/>
    <xf numFmtId="0" fontId="139" fillId="0" borderId="0"/>
    <xf numFmtId="0" fontId="87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4" fillId="0" borderId="0"/>
    <xf numFmtId="0" fontId="87" fillId="0" borderId="0"/>
    <xf numFmtId="0" fontId="8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6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39" fillId="0" borderId="0"/>
    <xf numFmtId="0" fontId="139" fillId="0" borderId="0"/>
    <xf numFmtId="0" fontId="139" fillId="0" borderId="0"/>
    <xf numFmtId="0" fontId="139" fillId="0" borderId="0" applyProtection="0"/>
    <xf numFmtId="0" fontId="139" fillId="0" borderId="0" applyProtection="0"/>
    <xf numFmtId="0" fontId="139" fillId="0" borderId="0"/>
    <xf numFmtId="0" fontId="139" fillId="0" borderId="0"/>
    <xf numFmtId="0" fontId="139" fillId="0" borderId="0"/>
    <xf numFmtId="196" fontId="129" fillId="0" borderId="0"/>
    <xf numFmtId="196" fontId="129" fillId="0" borderId="0"/>
    <xf numFmtId="0" fontId="34" fillId="0" borderId="0"/>
    <xf numFmtId="0" fontId="34" fillId="0" borderId="0"/>
    <xf numFmtId="0" fontId="34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39" fillId="0" borderId="0"/>
    <xf numFmtId="0" fontId="13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3" fillId="0" borderId="0">
      <alignment vertical="top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83" fillId="0" borderId="0"/>
    <xf numFmtId="0" fontId="83" fillId="0" borderId="0"/>
    <xf numFmtId="0" fontId="139" fillId="0" borderId="0"/>
    <xf numFmtId="0" fontId="139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0" fontId="139" fillId="21" borderId="86" applyNumberFormat="0" applyFont="0" applyAlignment="0" applyProtection="0"/>
    <xf numFmtId="0" fontId="139" fillId="21" borderId="86" applyNumberFormat="0" applyFont="0" applyAlignment="0" applyProtection="0"/>
    <xf numFmtId="0" fontId="139" fillId="21" borderId="86" applyNumberFormat="0" applyFont="0" applyAlignment="0" applyProtection="0"/>
    <xf numFmtId="0" fontId="139" fillId="21" borderId="86" applyNumberFormat="0" applyFont="0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0" fontId="87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196" fontId="129" fillId="44" borderId="86" applyAlignment="0" applyProtection="0"/>
    <xf numFmtId="0" fontId="139" fillId="21" borderId="86" applyNumberFormat="0" applyFont="0" applyAlignment="0" applyProtection="0"/>
    <xf numFmtId="196" fontId="129" fillId="44" borderId="86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0" fontId="94" fillId="23" borderId="91" applyNumberFormat="0" applyAlignment="0" applyProtection="0"/>
    <xf numFmtId="170" fontId="139" fillId="0" borderId="0" applyFont="0" applyFill="0" applyBorder="0" applyAlignment="0" applyProtection="0"/>
    <xf numFmtId="170" fontId="139" fillId="0" borderId="0" applyFont="0" applyFill="0" applyBorder="0" applyAlignment="0" applyProtection="0"/>
    <xf numFmtId="202" fontId="139" fillId="0" borderId="0" applyFont="0" applyFill="0" applyBorder="0" applyAlignment="0" applyProtection="0"/>
    <xf numFmtId="202" fontId="139" fillId="0" borderId="0" applyFont="0" applyFill="0" applyBorder="0" applyAlignment="0" applyProtection="0"/>
    <xf numFmtId="10" fontId="139" fillId="0" borderId="0" applyFont="0" applyFill="0" applyBorder="0" applyAlignment="0" applyProtection="0"/>
    <xf numFmtId="10" fontId="139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39" fillId="0" borderId="0" applyFont="0" applyFill="0" applyBorder="0" applyAlignment="0" applyProtection="0"/>
    <xf numFmtId="171" fontId="139" fillId="0" borderId="0" applyFill="0" applyBorder="0" applyAlignment="0"/>
    <xf numFmtId="171" fontId="139" fillId="0" borderId="0" applyFill="0" applyBorder="0" applyAlignment="0"/>
    <xf numFmtId="167" fontId="139" fillId="0" borderId="0" applyFill="0" applyBorder="0" applyAlignment="0"/>
    <xf numFmtId="167" fontId="139" fillId="0" borderId="0" applyFill="0" applyBorder="0" applyAlignment="0"/>
    <xf numFmtId="171" fontId="139" fillId="0" borderId="0" applyFill="0" applyBorder="0" applyAlignment="0"/>
    <xf numFmtId="171" fontId="139" fillId="0" borderId="0" applyFill="0" applyBorder="0" applyAlignment="0"/>
    <xf numFmtId="172" fontId="139" fillId="0" borderId="0" applyFill="0" applyBorder="0" applyAlignment="0"/>
    <xf numFmtId="172" fontId="139" fillId="0" borderId="0" applyFill="0" applyBorder="0" applyAlignment="0"/>
    <xf numFmtId="167" fontId="139" fillId="0" borderId="0" applyFill="0" applyBorder="0" applyAlignment="0"/>
    <xf numFmtId="167" fontId="139" fillId="0" borderId="0" applyFill="0" applyBorder="0" applyAlignment="0"/>
    <xf numFmtId="0" fontId="113" fillId="0" borderId="0"/>
    <xf numFmtId="203" fontId="132" fillId="0" borderId="0" applyNumberFormat="0" applyFill="0" applyBorder="0" applyAlignment="0" applyProtection="0">
      <alignment horizontal="left"/>
    </xf>
    <xf numFmtId="0" fontId="133" fillId="0" borderId="97"/>
    <xf numFmtId="0" fontId="133" fillId="0" borderId="97"/>
    <xf numFmtId="0" fontId="134" fillId="0" borderId="98"/>
    <xf numFmtId="0" fontId="134" fillId="0" borderId="98"/>
    <xf numFmtId="40" fontId="135" fillId="0" borderId="0" applyBorder="0">
      <alignment horizontal="right"/>
    </xf>
    <xf numFmtId="49" fontId="103" fillId="0" borderId="0" applyFill="0" applyBorder="0" applyAlignment="0"/>
    <xf numFmtId="204" fontId="139" fillId="0" borderId="0" applyFill="0" applyBorder="0" applyAlignment="0"/>
    <xf numFmtId="204" fontId="139" fillId="0" borderId="0" applyFill="0" applyBorder="0" applyAlignment="0"/>
    <xf numFmtId="205" fontId="139" fillId="0" borderId="0" applyFill="0" applyBorder="0" applyAlignment="0"/>
    <xf numFmtId="205" fontId="139" fillId="0" borderId="0" applyFill="0" applyBorder="0" applyAlignment="0"/>
    <xf numFmtId="206" fontId="136" fillId="0" borderId="99" applyFont="0" applyBorder="0" applyAlignment="0">
      <alignment horizontal="right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98" fillId="0" borderId="94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672">
    <xf numFmtId="0" fontId="0" fillId="0" borderId="0" xfId="0"/>
    <xf numFmtId="0" fontId="0" fillId="0" borderId="0" xfId="0" applyAlignment="1">
      <alignment shrinkToFit="1"/>
    </xf>
    <xf numFmtId="0" fontId="1" fillId="2" borderId="0" xfId="2193" applyFont="1" applyFill="1"/>
    <xf numFmtId="0" fontId="1" fillId="2" borderId="1" xfId="2193" applyFont="1" applyFill="1" applyBorder="1"/>
    <xf numFmtId="0" fontId="1" fillId="2" borderId="2" xfId="2193" applyFont="1" applyFill="1" applyBorder="1"/>
    <xf numFmtId="0" fontId="1" fillId="2" borderId="3" xfId="2193" applyFont="1" applyFill="1" applyBorder="1"/>
    <xf numFmtId="0" fontId="3" fillId="2" borderId="0" xfId="2193" applyFont="1" applyFill="1"/>
    <xf numFmtId="0" fontId="4" fillId="2" borderId="0" xfId="2193" applyFont="1" applyFill="1"/>
    <xf numFmtId="0" fontId="5" fillId="2" borderId="0" xfId="2193" applyFont="1" applyFill="1" applyAlignment="1">
      <alignment vertical="center"/>
    </xf>
    <xf numFmtId="0" fontId="3" fillId="2" borderId="0" xfId="2193" applyFont="1" applyFill="1" applyAlignment="1">
      <alignment horizontal="center"/>
    </xf>
    <xf numFmtId="0" fontId="5" fillId="2" borderId="0" xfId="2193" applyFont="1" applyFill="1" applyAlignment="1">
      <alignment horizontal="center" vertical="center"/>
    </xf>
    <xf numFmtId="0" fontId="6" fillId="2" borderId="0" xfId="2193" applyFont="1" applyFill="1" applyAlignment="1">
      <alignment vertical="center"/>
    </xf>
    <xf numFmtId="0" fontId="1" fillId="2" borderId="6" xfId="2193" applyFont="1" applyFill="1" applyBorder="1"/>
    <xf numFmtId="0" fontId="1" fillId="2" borderId="7" xfId="2193" applyFont="1" applyFill="1" applyBorder="1"/>
    <xf numFmtId="0" fontId="7" fillId="2" borderId="0" xfId="2193" applyFont="1" applyFill="1" applyAlignment="1">
      <alignment vertical="center"/>
    </xf>
    <xf numFmtId="0" fontId="8" fillId="2" borderId="0" xfId="2193" applyFont="1" applyFill="1" applyAlignment="1">
      <alignment horizontal="center" vertical="center"/>
    </xf>
    <xf numFmtId="0" fontId="2" fillId="2" borderId="0" xfId="2193" applyFont="1" applyFill="1" applyAlignment="1">
      <alignment vertical="center"/>
    </xf>
    <xf numFmtId="0" fontId="5" fillId="2" borderId="7" xfId="2193" applyFont="1" applyFill="1" applyBorder="1" applyAlignment="1">
      <alignment vertical="center"/>
    </xf>
    <xf numFmtId="0" fontId="5" fillId="2" borderId="7" xfId="2193" applyFont="1" applyFill="1" applyBorder="1" applyAlignment="1">
      <alignment horizontal="center" vertical="center"/>
    </xf>
    <xf numFmtId="0" fontId="6" fillId="2" borderId="7" xfId="2193" applyFont="1" applyFill="1" applyBorder="1" applyAlignment="1">
      <alignment vertical="center"/>
    </xf>
    <xf numFmtId="0" fontId="1" fillId="2" borderId="4" xfId="2193" applyFont="1" applyFill="1" applyBorder="1"/>
    <xf numFmtId="0" fontId="1" fillId="2" borderId="5" xfId="2193" applyFont="1" applyFill="1" applyBorder="1"/>
    <xf numFmtId="0" fontId="5" fillId="2" borderId="5" xfId="2193" applyFont="1" applyFill="1" applyBorder="1" applyAlignment="1">
      <alignment vertical="center"/>
    </xf>
    <xf numFmtId="0" fontId="5" fillId="2" borderId="5" xfId="2193" applyFont="1" applyFill="1" applyBorder="1" applyAlignment="1">
      <alignment horizontal="center" vertical="center"/>
    </xf>
    <xf numFmtId="0" fontId="5" fillId="2" borderId="8" xfId="2193" applyFont="1" applyFill="1" applyBorder="1" applyAlignment="1">
      <alignment vertical="center"/>
    </xf>
    <xf numFmtId="0" fontId="1" fillId="2" borderId="8" xfId="2193" applyFont="1" applyFill="1" applyBorder="1"/>
    <xf numFmtId="0" fontId="1" fillId="0" borderId="0" xfId="2193" applyFont="1"/>
    <xf numFmtId="0" fontId="1" fillId="0" borderId="1" xfId="2193" applyFont="1" applyBorder="1"/>
    <xf numFmtId="0" fontId="1" fillId="0" borderId="2" xfId="2193" applyFont="1" applyBorder="1"/>
    <xf numFmtId="0" fontId="1" fillId="0" borderId="3" xfId="2193" applyFont="1" applyBorder="1"/>
    <xf numFmtId="0" fontId="9" fillId="0" borderId="0" xfId="2193" applyFont="1"/>
    <xf numFmtId="0" fontId="4" fillId="0" borderId="0" xfId="2193" applyFont="1"/>
    <xf numFmtId="0" fontId="1" fillId="0" borderId="4" xfId="2193" applyFont="1" applyBorder="1"/>
    <xf numFmtId="0" fontId="1" fillId="0" borderId="5" xfId="2193" applyFont="1" applyBorder="1"/>
    <xf numFmtId="0" fontId="1" fillId="0" borderId="6" xfId="2193" applyFont="1" applyBorder="1"/>
    <xf numFmtId="0" fontId="1" fillId="0" borderId="7" xfId="2193" applyFont="1" applyBorder="1"/>
    <xf numFmtId="0" fontId="2" fillId="3" borderId="0" xfId="2193" applyFont="1" applyFill="1" applyAlignment="1">
      <alignment vertical="center"/>
    </xf>
    <xf numFmtId="0" fontId="3" fillId="0" borderId="0" xfId="2193" applyFont="1"/>
    <xf numFmtId="0" fontId="5" fillId="0" borderId="0" xfId="2193" applyFont="1" applyAlignment="1">
      <alignment vertical="center"/>
    </xf>
    <xf numFmtId="0" fontId="5" fillId="0" borderId="7" xfId="2193" applyFont="1" applyBorder="1" applyAlignment="1">
      <alignment vertical="center"/>
    </xf>
    <xf numFmtId="0" fontId="3" fillId="0" borderId="5" xfId="2193" applyFont="1" applyBorder="1" applyAlignment="1">
      <alignment horizontal="center"/>
    </xf>
    <xf numFmtId="0" fontId="3" fillId="0" borderId="5" xfId="2193" applyFont="1" applyBorder="1"/>
    <xf numFmtId="0" fontId="5" fillId="0" borderId="5" xfId="2193" applyFont="1" applyBorder="1" applyAlignment="1">
      <alignment vertical="center"/>
    </xf>
    <xf numFmtId="0" fontId="5" fillId="0" borderId="5" xfId="2193" applyFont="1" applyBorder="1" applyAlignment="1">
      <alignment horizontal="center" vertical="center"/>
    </xf>
    <xf numFmtId="0" fontId="5" fillId="0" borderId="8" xfId="2193" applyFont="1" applyBorder="1" applyAlignment="1">
      <alignment vertical="center"/>
    </xf>
    <xf numFmtId="0" fontId="5" fillId="0" borderId="0" xfId="2193" applyFont="1" applyAlignment="1">
      <alignment horizontal="center" vertical="center"/>
    </xf>
    <xf numFmtId="0" fontId="7" fillId="0" borderId="0" xfId="2193" applyFont="1" applyAlignment="1">
      <alignment vertical="center"/>
    </xf>
    <xf numFmtId="0" fontId="2" fillId="0" borderId="0" xfId="2193" applyFont="1" applyAlignment="1">
      <alignment vertical="center"/>
    </xf>
    <xf numFmtId="0" fontId="8" fillId="0" borderId="0" xfId="2193" applyFont="1" applyAlignment="1">
      <alignment horizontal="center" vertical="center"/>
    </xf>
    <xf numFmtId="0" fontId="1" fillId="0" borderId="0" xfId="2193" applyFont="1" applyAlignment="1">
      <alignment horizontal="center"/>
    </xf>
    <xf numFmtId="0" fontId="1" fillId="0" borderId="0" xfId="2193" applyFont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2" fillId="0" borderId="0" xfId="2253" applyFont="1" applyAlignment="1">
      <alignment vertical="center"/>
    </xf>
    <xf numFmtId="0" fontId="13" fillId="0" borderId="0" xfId="2192" applyFont="1" applyAlignment="1">
      <alignment horizontal="center"/>
    </xf>
    <xf numFmtId="0" fontId="13" fillId="0" borderId="9" xfId="2192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0" fontId="11" fillId="2" borderId="30" xfId="0" applyFont="1" applyFill="1" applyBorder="1" applyAlignment="1">
      <alignment horizontal="center"/>
    </xf>
    <xf numFmtId="0" fontId="11" fillId="2" borderId="0" xfId="0" applyFont="1" applyFill="1" applyAlignment="1">
      <alignment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8" fillId="2" borderId="22" xfId="0" applyFont="1" applyFill="1" applyBorder="1" applyAlignment="1">
      <alignment horizontal="center" vertical="center"/>
    </xf>
    <xf numFmtId="0" fontId="18" fillId="2" borderId="3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8" fillId="2" borderId="39" xfId="0" applyFont="1" applyFill="1" applyBorder="1" applyAlignment="1">
      <alignment horizontal="center" vertical="center"/>
    </xf>
    <xf numFmtId="49" fontId="11" fillId="2" borderId="18" xfId="0" applyNumberFormat="1" applyFont="1" applyFill="1" applyBorder="1" applyAlignment="1">
      <alignment horizontal="center" vertical="top" wrapText="1"/>
    </xf>
    <xf numFmtId="49" fontId="11" fillId="2" borderId="11" xfId="0" applyNumberFormat="1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vertical="top" wrapText="1"/>
    </xf>
    <xf numFmtId="0" fontId="11" fillId="2" borderId="35" xfId="0" applyFont="1" applyFill="1" applyBorder="1" applyAlignment="1">
      <alignment vertical="top" wrapText="1"/>
    </xf>
    <xf numFmtId="0" fontId="19" fillId="2" borderId="40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9" fillId="2" borderId="41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top" wrapText="1"/>
    </xf>
    <xf numFmtId="0" fontId="15" fillId="2" borderId="43" xfId="0" applyFont="1" applyFill="1" applyBorder="1" applyAlignment="1">
      <alignment horizontal="center" vertical="top" wrapText="1"/>
    </xf>
    <xf numFmtId="20" fontId="11" fillId="2" borderId="35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vertical="center"/>
    </xf>
    <xf numFmtId="0" fontId="11" fillId="2" borderId="34" xfId="0" applyFont="1" applyFill="1" applyBorder="1" applyAlignment="1">
      <alignment vertical="center"/>
    </xf>
    <xf numFmtId="0" fontId="25" fillId="0" borderId="0" xfId="2385" applyFont="1" applyAlignment="1">
      <alignment horizontal="center"/>
    </xf>
    <xf numFmtId="0" fontId="26" fillId="0" borderId="0" xfId="2385" applyFont="1" applyAlignment="1">
      <alignment horizontal="center" vertical="center"/>
    </xf>
    <xf numFmtId="3" fontId="26" fillId="0" borderId="0" xfId="2385" applyNumberFormat="1" applyFont="1" applyAlignment="1">
      <alignment horizontal="center" vertical="center"/>
    </xf>
    <xf numFmtId="0" fontId="24" fillId="0" borderId="0" xfId="2385" applyFont="1" applyAlignment="1">
      <alignment horizontal="center" vertical="center"/>
    </xf>
    <xf numFmtId="0" fontId="26" fillId="0" borderId="0" xfId="2385" applyFont="1" applyAlignment="1">
      <alignment horizontal="center"/>
    </xf>
    <xf numFmtId="0" fontId="28" fillId="0" borderId="0" xfId="2385" applyFont="1" applyAlignment="1">
      <alignment horizontal="left" vertical="center"/>
    </xf>
    <xf numFmtId="0" fontId="28" fillId="0" borderId="0" xfId="2385" applyFont="1" applyAlignment="1">
      <alignment vertical="center"/>
    </xf>
    <xf numFmtId="0" fontId="29" fillId="0" borderId="0" xfId="2438" applyFont="1" applyAlignment="1">
      <alignment horizontal="center" vertical="center"/>
    </xf>
    <xf numFmtId="164" fontId="30" fillId="0" borderId="0" xfId="2438" applyNumberFormat="1" applyFont="1"/>
    <xf numFmtId="0" fontId="30" fillId="0" borderId="0" xfId="2385" applyFont="1" applyAlignment="1">
      <alignment horizontal="left" vertical="center"/>
    </xf>
    <xf numFmtId="0" fontId="30" fillId="0" borderId="0" xfId="2385" applyFont="1" applyAlignment="1">
      <alignment horizontal="center" vertical="center"/>
    </xf>
    <xf numFmtId="0" fontId="31" fillId="0" borderId="0" xfId="2385" applyFont="1" applyAlignment="1">
      <alignment horizontal="left" vertical="top" wrapText="1"/>
    </xf>
    <xf numFmtId="0" fontId="31" fillId="0" borderId="0" xfId="2385" applyFont="1" applyAlignment="1">
      <alignment horizontal="left" vertical="center"/>
    </xf>
    <xf numFmtId="3" fontId="32" fillId="0" borderId="0" xfId="2385" applyNumberFormat="1" applyFont="1" applyAlignment="1">
      <alignment horizontal="center" vertical="center"/>
    </xf>
    <xf numFmtId="0" fontId="33" fillId="3" borderId="46" xfId="2385" applyFont="1" applyFill="1" applyBorder="1" applyAlignment="1">
      <alignment horizontal="center" vertical="center"/>
    </xf>
    <xf numFmtId="0" fontId="33" fillId="3" borderId="47" xfId="2385" applyFont="1" applyFill="1" applyBorder="1" applyAlignment="1">
      <alignment horizontal="center" vertical="center"/>
    </xf>
    <xf numFmtId="0" fontId="33" fillId="3" borderId="48" xfId="2385" applyFont="1" applyFill="1" applyBorder="1" applyAlignment="1">
      <alignment horizontal="center" vertical="center"/>
    </xf>
    <xf numFmtId="0" fontId="33" fillId="3" borderId="47" xfId="2385" applyFont="1" applyFill="1" applyBorder="1" applyAlignment="1">
      <alignment horizontal="center" vertical="center" wrapText="1"/>
    </xf>
    <xf numFmtId="0" fontId="33" fillId="3" borderId="49" xfId="2385" applyFont="1" applyFill="1" applyBorder="1" applyAlignment="1">
      <alignment horizontal="center" vertical="center"/>
    </xf>
    <xf numFmtId="0" fontId="33" fillId="3" borderId="50" xfId="2385" applyFont="1" applyFill="1" applyBorder="1" applyAlignment="1">
      <alignment horizontal="center" vertical="center"/>
    </xf>
    <xf numFmtId="0" fontId="33" fillId="3" borderId="9" xfId="2385" applyFont="1" applyFill="1" applyBorder="1" applyAlignment="1">
      <alignment horizontal="center" vertical="center"/>
    </xf>
    <xf numFmtId="0" fontId="33" fillId="3" borderId="50" xfId="2385" applyFont="1" applyFill="1" applyBorder="1" applyAlignment="1">
      <alignment horizontal="center" vertical="center" wrapText="1"/>
    </xf>
    <xf numFmtId="0" fontId="33" fillId="3" borderId="51" xfId="2438" applyFont="1" applyFill="1" applyBorder="1" applyAlignment="1">
      <alignment horizontal="center" vertical="center" wrapText="1"/>
    </xf>
    <xf numFmtId="0" fontId="33" fillId="3" borderId="52" xfId="2385" applyFont="1" applyFill="1" applyBorder="1" applyAlignment="1">
      <alignment horizontal="center" vertical="center"/>
    </xf>
    <xf numFmtId="0" fontId="33" fillId="3" borderId="52" xfId="2385" applyFont="1" applyFill="1" applyBorder="1" applyAlignment="1">
      <alignment horizontal="center" vertical="center" wrapText="1"/>
    </xf>
    <xf numFmtId="0" fontId="33" fillId="3" borderId="52" xfId="2438" applyFont="1" applyFill="1" applyBorder="1" applyAlignment="1">
      <alignment horizontal="center" vertical="center" wrapText="1"/>
    </xf>
    <xf numFmtId="0" fontId="28" fillId="0" borderId="53" xfId="2386" applyFont="1" applyBorder="1" applyAlignment="1">
      <alignment horizontal="center" vertical="center"/>
    </xf>
    <xf numFmtId="0" fontId="28" fillId="0" borderId="50" xfId="2386" applyFont="1" applyBorder="1" applyAlignment="1">
      <alignment horizontal="left" vertical="center" wrapText="1"/>
    </xf>
    <xf numFmtId="0" fontId="26" fillId="0" borderId="50" xfId="2385" applyFont="1" applyBorder="1" applyAlignment="1">
      <alignment horizontal="center" vertical="center" wrapText="1"/>
    </xf>
    <xf numFmtId="0" fontId="23" fillId="0" borderId="50" xfId="2385" applyFont="1" applyBorder="1" applyAlignment="1">
      <alignment horizontal="center" vertical="center"/>
    </xf>
    <xf numFmtId="3" fontId="23" fillId="0" borderId="50" xfId="2385" applyNumberFormat="1" applyFont="1" applyBorder="1" applyAlignment="1">
      <alignment horizontal="center" vertical="center"/>
    </xf>
    <xf numFmtId="3" fontId="26" fillId="0" borderId="50" xfId="2385" applyNumberFormat="1" applyFont="1" applyBorder="1" applyAlignment="1">
      <alignment horizontal="center" vertical="center"/>
    </xf>
    <xf numFmtId="0" fontId="28" fillId="0" borderId="53" xfId="2439" applyFont="1" applyBorder="1" applyAlignment="1">
      <alignment horizontal="center" vertical="center"/>
    </xf>
    <xf numFmtId="0" fontId="28" fillId="0" borderId="50" xfId="2193" applyFont="1" applyBorder="1" applyAlignment="1">
      <alignment horizontal="left" vertical="center" wrapText="1"/>
    </xf>
    <xf numFmtId="0" fontId="27" fillId="0" borderId="50" xfId="2439" applyFont="1" applyBorder="1" applyAlignment="1">
      <alignment horizontal="center" vertical="center"/>
    </xf>
    <xf numFmtId="0" fontId="27" fillId="0" borderId="53" xfId="2439" applyFont="1" applyBorder="1" applyAlignment="1">
      <alignment horizontal="center" vertical="center"/>
    </xf>
    <xf numFmtId="0" fontId="26" fillId="0" borderId="50" xfId="2193" applyFont="1" applyBorder="1" applyAlignment="1">
      <alignment horizontal="left" vertical="center" wrapText="1"/>
    </xf>
    <xf numFmtId="0" fontId="33" fillId="0" borderId="53" xfId="2439" applyFont="1" applyBorder="1" applyAlignment="1">
      <alignment horizontal="center" vertical="center"/>
    </xf>
    <xf numFmtId="0" fontId="23" fillId="0" borderId="50" xfId="2386" applyFont="1" applyBorder="1" applyAlignment="1">
      <alignment horizontal="center" vertical="center"/>
    </xf>
    <xf numFmtId="0" fontId="34" fillId="0" borderId="53" xfId="2438" applyFont="1" applyBorder="1" applyAlignment="1">
      <alignment horizontal="center" vertical="center"/>
    </xf>
    <xf numFmtId="0" fontId="27" fillId="0" borderId="50" xfId="2438" applyFont="1" applyBorder="1" applyAlignment="1">
      <alignment vertical="center" wrapText="1"/>
    </xf>
    <xf numFmtId="0" fontId="35" fillId="0" borderId="50" xfId="2385" applyFont="1" applyBorder="1" applyAlignment="1">
      <alignment horizontal="center" vertical="center"/>
    </xf>
    <xf numFmtId="0" fontId="34" fillId="0" borderId="50" xfId="2438" applyFont="1" applyBorder="1" applyAlignment="1">
      <alignment horizontal="center" vertical="center"/>
    </xf>
    <xf numFmtId="0" fontId="26" fillId="0" borderId="50" xfId="2386" applyFont="1" applyBorder="1" applyAlignment="1">
      <alignment horizontal="left" vertical="center" wrapText="1"/>
    </xf>
    <xf numFmtId="0" fontId="30" fillId="4" borderId="9" xfId="2385" applyFont="1" applyFill="1" applyBorder="1" applyAlignment="1">
      <alignment horizontal="center" vertical="center"/>
    </xf>
    <xf numFmtId="3" fontId="36" fillId="0" borderId="0" xfId="2385" applyNumberFormat="1" applyFont="1" applyAlignment="1">
      <alignment horizontal="left" vertical="center"/>
    </xf>
    <xf numFmtId="0" fontId="37" fillId="0" borderId="0" xfId="2385" applyFont="1" applyAlignment="1">
      <alignment horizontal="center" vertical="center"/>
    </xf>
    <xf numFmtId="3" fontId="28" fillId="0" borderId="0" xfId="2385" applyNumberFormat="1" applyFont="1" applyAlignment="1">
      <alignment horizontal="left" vertical="center"/>
    </xf>
    <xf numFmtId="0" fontId="33" fillId="3" borderId="54" xfId="2385" applyFont="1" applyFill="1" applyBorder="1" applyAlignment="1">
      <alignment horizontal="center" vertical="center"/>
    </xf>
    <xf numFmtId="0" fontId="30" fillId="0" borderId="0" xfId="2385" applyFont="1" applyAlignment="1">
      <alignment horizontal="center"/>
    </xf>
    <xf numFmtId="0" fontId="28" fillId="0" borderId="0" xfId="2385" applyFont="1" applyAlignment="1">
      <alignment horizontal="center"/>
    </xf>
    <xf numFmtId="0" fontId="33" fillId="3" borderId="35" xfId="2385" applyFont="1" applyFill="1" applyBorder="1" applyAlignment="1">
      <alignment horizontal="center" vertical="center"/>
    </xf>
    <xf numFmtId="3" fontId="26" fillId="0" borderId="0" xfId="2385" applyNumberFormat="1" applyFont="1" applyAlignment="1">
      <alignment vertical="center"/>
    </xf>
    <xf numFmtId="3" fontId="26" fillId="0" borderId="55" xfId="2385" applyNumberFormat="1" applyFont="1" applyBorder="1" applyAlignment="1">
      <alignment horizontal="center" vertical="center"/>
    </xf>
    <xf numFmtId="3" fontId="26" fillId="0" borderId="0" xfId="2385" applyNumberFormat="1" applyFont="1" applyAlignment="1">
      <alignment horizontal="center"/>
    </xf>
    <xf numFmtId="3" fontId="24" fillId="0" borderId="0" xfId="2385" applyNumberFormat="1" applyFont="1" applyAlignment="1">
      <alignment horizontal="center" vertical="center"/>
    </xf>
    <xf numFmtId="3" fontId="25" fillId="0" borderId="0" xfId="2385" applyNumberFormat="1" applyFont="1" applyAlignment="1">
      <alignment horizontal="center"/>
    </xf>
    <xf numFmtId="0" fontId="30" fillId="0" borderId="0" xfId="2385" applyFont="1"/>
    <xf numFmtId="0" fontId="30" fillId="0" borderId="0" xfId="2385" applyFont="1" applyAlignment="1">
      <alignment horizontal="center" vertical="center" wrapText="1"/>
    </xf>
    <xf numFmtId="0" fontId="28" fillId="0" borderId="0" xfId="2385" applyFont="1" applyAlignment="1">
      <alignment horizontal="center" vertical="center" wrapText="1"/>
    </xf>
    <xf numFmtId="3" fontId="25" fillId="0" borderId="0" xfId="2385" applyNumberFormat="1" applyFont="1" applyAlignment="1">
      <alignment horizontal="center" vertical="center"/>
    </xf>
    <xf numFmtId="0" fontId="35" fillId="0" borderId="50" xfId="2385" applyFont="1" applyBorder="1" applyAlignment="1">
      <alignment horizontal="center" vertical="center" wrapText="1"/>
    </xf>
    <xf numFmtId="0" fontId="33" fillId="0" borderId="53" xfId="2438" applyFont="1" applyFill="1" applyBorder="1" applyAlignment="1">
      <alignment horizontal="center" vertical="center"/>
    </xf>
    <xf numFmtId="0" fontId="33" fillId="0" borderId="50" xfId="2438" applyFont="1" applyFill="1" applyBorder="1" applyAlignment="1">
      <alignment vertical="center" wrapText="1"/>
    </xf>
    <xf numFmtId="0" fontId="34" fillId="0" borderId="53" xfId="2438" applyFont="1" applyFill="1" applyBorder="1" applyAlignment="1">
      <alignment horizontal="center" vertical="center"/>
    </xf>
    <xf numFmtId="0" fontId="27" fillId="0" borderId="50" xfId="2438" applyFont="1" applyFill="1" applyBorder="1" applyAlignment="1">
      <alignment vertical="center" wrapText="1"/>
    </xf>
    <xf numFmtId="0" fontId="35" fillId="0" borderId="50" xfId="2385" applyFont="1" applyFill="1" applyBorder="1" applyAlignment="1">
      <alignment horizontal="center" vertical="center"/>
    </xf>
    <xf numFmtId="0" fontId="38" fillId="0" borderId="53" xfId="2438" applyFont="1" applyFill="1" applyBorder="1" applyAlignment="1">
      <alignment horizontal="center" vertical="center"/>
    </xf>
    <xf numFmtId="0" fontId="26" fillId="0" borderId="50" xfId="0" applyFont="1" applyBorder="1" applyAlignment="1">
      <alignment horizontal="left" vertical="center" wrapText="1"/>
    </xf>
    <xf numFmtId="3" fontId="35" fillId="0" borderId="50" xfId="2369" applyNumberFormat="1" applyFont="1" applyFill="1" applyBorder="1" applyAlignment="1">
      <alignment horizontal="center" vertical="center"/>
    </xf>
    <xf numFmtId="0" fontId="27" fillId="2" borderId="50" xfId="2438" applyFont="1" applyFill="1" applyBorder="1" applyAlignment="1">
      <alignment vertical="center" wrapText="1"/>
    </xf>
    <xf numFmtId="0" fontId="23" fillId="2" borderId="50" xfId="2386" applyFont="1" applyFill="1" applyBorder="1" applyAlignment="1">
      <alignment horizontal="center" vertical="center"/>
    </xf>
    <xf numFmtId="0" fontId="26" fillId="0" borderId="50" xfId="2192" applyFont="1" applyBorder="1" applyAlignment="1">
      <alignment horizontal="left" vertical="center" wrapText="1"/>
    </xf>
    <xf numFmtId="0" fontId="35" fillId="2" borderId="50" xfId="2385" applyFont="1" applyFill="1" applyBorder="1" applyAlignment="1">
      <alignment horizontal="center" vertical="center"/>
    </xf>
    <xf numFmtId="0" fontId="27" fillId="0" borderId="53" xfId="2438" applyFont="1" applyBorder="1" applyAlignment="1">
      <alignment horizontal="center" vertical="center"/>
    </xf>
    <xf numFmtId="0" fontId="33" fillId="0" borderId="53" xfId="2438" applyFont="1" applyBorder="1" applyAlignment="1">
      <alignment horizontal="center" vertical="center"/>
    </xf>
    <xf numFmtId="0" fontId="33" fillId="0" borderId="50" xfId="2438" applyFont="1" applyBorder="1" applyAlignment="1">
      <alignment vertical="center" wrapText="1"/>
    </xf>
    <xf numFmtId="0" fontId="39" fillId="0" borderId="53" xfId="2438" applyFont="1" applyBorder="1" applyAlignment="1">
      <alignment horizontal="center" vertical="center"/>
    </xf>
    <xf numFmtId="0" fontId="39" fillId="0" borderId="50" xfId="2438" applyFont="1" applyBorder="1" applyAlignment="1">
      <alignment horizontal="left" vertical="center" wrapText="1"/>
    </xf>
    <xf numFmtId="0" fontId="27" fillId="0" borderId="50" xfId="2438" applyFont="1" applyBorder="1" applyAlignment="1">
      <alignment horizontal="left" vertical="center" wrapText="1"/>
    </xf>
    <xf numFmtId="0" fontId="26" fillId="0" borderId="53" xfId="2438" applyFont="1" applyBorder="1" applyAlignment="1">
      <alignment horizontal="center" vertical="center"/>
    </xf>
    <xf numFmtId="0" fontId="30" fillId="0" borderId="53" xfId="2438" applyFont="1" applyBorder="1" applyAlignment="1">
      <alignment horizontal="center" vertical="center"/>
    </xf>
    <xf numFmtId="0" fontId="30" fillId="0" borderId="50" xfId="2438" applyFont="1" applyBorder="1" applyAlignment="1">
      <alignment vertical="center" wrapText="1"/>
    </xf>
    <xf numFmtId="0" fontId="23" fillId="0" borderId="50" xfId="2438" applyFont="1" applyBorder="1" applyAlignment="1">
      <alignment horizontal="center" vertical="center"/>
    </xf>
    <xf numFmtId="0" fontId="23" fillId="0" borderId="49" xfId="2438" applyFont="1" applyBorder="1" applyAlignment="1">
      <alignment horizontal="center" vertical="center"/>
    </xf>
    <xf numFmtId="0" fontId="23" fillId="0" borderId="9" xfId="2438" applyFont="1" applyBorder="1" applyAlignment="1">
      <alignment vertical="center" wrapText="1"/>
    </xf>
    <xf numFmtId="0" fontId="26" fillId="0" borderId="9" xfId="2385" applyFont="1" applyBorder="1" applyAlignment="1">
      <alignment horizontal="center" vertical="center" wrapText="1"/>
    </xf>
    <xf numFmtId="0" fontId="23" fillId="0" borderId="9" xfId="2385" applyFont="1" applyBorder="1" applyAlignment="1">
      <alignment horizontal="center" vertical="center"/>
    </xf>
    <xf numFmtId="0" fontId="23" fillId="0" borderId="9" xfId="2438" applyFont="1" applyBorder="1" applyAlignment="1">
      <alignment horizontal="center" vertical="center"/>
    </xf>
    <xf numFmtId="207" fontId="23" fillId="0" borderId="9" xfId="2385" applyNumberFormat="1" applyFont="1" applyBorder="1" applyAlignment="1">
      <alignment horizontal="center" vertical="center"/>
    </xf>
    <xf numFmtId="3" fontId="26" fillId="0" borderId="9" xfId="2385" applyNumberFormat="1" applyFont="1" applyBorder="1" applyAlignment="1">
      <alignment horizontal="center" vertical="center"/>
    </xf>
    <xf numFmtId="0" fontId="23" fillId="0" borderId="53" xfId="2438" applyFont="1" applyBorder="1" applyAlignment="1">
      <alignment horizontal="center" vertical="center"/>
    </xf>
    <xf numFmtId="0" fontId="23" fillId="0" borderId="50" xfId="2438" applyFont="1" applyBorder="1" applyAlignment="1">
      <alignment vertical="center" wrapText="1"/>
    </xf>
    <xf numFmtId="0" fontId="26" fillId="0" borderId="56" xfId="2385" applyFont="1" applyBorder="1" applyAlignment="1">
      <alignment horizontal="center" vertical="center"/>
    </xf>
    <xf numFmtId="0" fontId="26" fillId="0" borderId="57" xfId="2385" applyFont="1" applyBorder="1" applyAlignment="1">
      <alignment horizontal="left" vertical="center"/>
    </xf>
    <xf numFmtId="0" fontId="26" fillId="0" borderId="57" xfId="2385" applyFont="1" applyBorder="1" applyAlignment="1">
      <alignment vertical="center"/>
    </xf>
    <xf numFmtId="0" fontId="23" fillId="0" borderId="57" xfId="2385" applyFont="1" applyBorder="1" applyAlignment="1">
      <alignment horizontal="center" vertical="center"/>
    </xf>
    <xf numFmtId="3" fontId="26" fillId="0" borderId="57" xfId="2385" applyNumberFormat="1" applyFont="1" applyBorder="1" applyAlignment="1">
      <alignment horizontal="center" vertical="center"/>
    </xf>
    <xf numFmtId="0" fontId="27" fillId="0" borderId="1" xfId="2385" applyFont="1" applyBorder="1" applyAlignment="1">
      <alignment horizontal="center" vertical="center"/>
    </xf>
    <xf numFmtId="37" fontId="27" fillId="0" borderId="2" xfId="2385" applyNumberFormat="1" applyFont="1" applyBorder="1" applyAlignment="1">
      <alignment horizontal="center"/>
    </xf>
    <xf numFmtId="37" fontId="30" fillId="0" borderId="58" xfId="2385" applyNumberFormat="1" applyFont="1" applyBorder="1" applyAlignment="1">
      <alignment horizontal="center"/>
    </xf>
    <xf numFmtId="37" fontId="27" fillId="0" borderId="58" xfId="2385" applyNumberFormat="1" applyFont="1" applyBorder="1" applyAlignment="1">
      <alignment horizontal="center"/>
    </xf>
    <xf numFmtId="0" fontId="27" fillId="0" borderId="3" xfId="2385" applyFont="1" applyBorder="1" applyAlignment="1">
      <alignment horizontal="center" vertical="center"/>
    </xf>
    <xf numFmtId="37" fontId="27" fillId="0" borderId="0" xfId="2385" applyNumberFormat="1" applyFont="1" applyAlignment="1">
      <alignment horizontal="center"/>
    </xf>
    <xf numFmtId="37" fontId="30" fillId="0" borderId="59" xfId="2385" applyNumberFormat="1" applyFont="1" applyBorder="1" applyAlignment="1">
      <alignment horizontal="center"/>
    </xf>
    <xf numFmtId="37" fontId="27" fillId="0" borderId="59" xfId="2385" applyNumberFormat="1" applyFont="1" applyBorder="1" applyAlignment="1">
      <alignment horizontal="center"/>
    </xf>
    <xf numFmtId="37" fontId="40" fillId="0" borderId="5" xfId="2385" applyNumberFormat="1" applyFont="1" applyBorder="1" applyAlignment="1">
      <alignment horizontal="center"/>
    </xf>
    <xf numFmtId="37" fontId="40" fillId="0" borderId="60" xfId="2385" applyNumberFormat="1" applyFont="1" applyBorder="1" applyAlignment="1">
      <alignment horizontal="center"/>
    </xf>
    <xf numFmtId="37" fontId="40" fillId="0" borderId="61" xfId="2385" applyNumberFormat="1" applyFont="1" applyBorder="1" applyAlignment="1">
      <alignment horizontal="center"/>
    </xf>
    <xf numFmtId="0" fontId="41" fillId="0" borderId="1" xfId="2385" applyFont="1" applyBorder="1" applyAlignment="1">
      <alignment horizontal="left" vertical="center" wrapText="1"/>
    </xf>
    <xf numFmtId="0" fontId="41" fillId="0" borderId="2" xfId="2385" applyFont="1" applyBorder="1" applyAlignment="1">
      <alignment horizontal="left" vertical="center" wrapText="1"/>
    </xf>
    <xf numFmtId="0" fontId="41" fillId="0" borderId="3" xfId="2385" applyFont="1" applyBorder="1" applyAlignment="1">
      <alignment horizontal="left" vertical="center" wrapText="1"/>
    </xf>
    <xf numFmtId="0" fontId="41" fillId="0" borderId="0" xfId="2385" applyFont="1" applyAlignment="1">
      <alignment horizontal="left" vertical="center" wrapText="1"/>
    </xf>
    <xf numFmtId="0" fontId="40" fillId="0" borderId="4" xfId="2385" applyFont="1" applyBorder="1" applyAlignment="1">
      <alignment vertical="center"/>
    </xf>
    <xf numFmtId="0" fontId="27" fillId="0" borderId="5" xfId="2385" applyFont="1" applyBorder="1"/>
    <xf numFmtId="0" fontId="27" fillId="0" borderId="5" xfId="2385" applyFont="1" applyBorder="1" applyAlignment="1">
      <alignment horizontal="center"/>
    </xf>
    <xf numFmtId="0" fontId="27" fillId="0" borderId="5" xfId="2385" applyFont="1" applyBorder="1" applyAlignment="1">
      <alignment horizontal="right"/>
    </xf>
    <xf numFmtId="0" fontId="26" fillId="0" borderId="0" xfId="2385" applyFont="1" applyAlignment="1">
      <alignment horizontal="left" vertical="center"/>
    </xf>
    <xf numFmtId="0" fontId="23" fillId="0" borderId="0" xfId="2385" applyFont="1" applyAlignment="1">
      <alignment horizontal="center" vertical="center"/>
    </xf>
    <xf numFmtId="0" fontId="23" fillId="0" borderId="0" xfId="2438" applyFont="1" applyAlignment="1">
      <alignment horizontal="center" vertical="center"/>
    </xf>
    <xf numFmtId="173" fontId="23" fillId="0" borderId="0" xfId="2438" applyNumberFormat="1" applyFont="1" applyAlignment="1">
      <alignment vertical="center"/>
    </xf>
    <xf numFmtId="0" fontId="27" fillId="0" borderId="0" xfId="2438" applyFont="1" applyAlignment="1">
      <alignment horizontal="right"/>
    </xf>
    <xf numFmtId="0" fontId="23" fillId="0" borderId="0" xfId="2438" applyFont="1" applyAlignment="1">
      <alignment vertical="center"/>
    </xf>
    <xf numFmtId="3" fontId="26" fillId="0" borderId="35" xfId="2385" applyNumberFormat="1" applyFont="1" applyBorder="1" applyAlignment="1">
      <alignment horizontal="center" vertical="center"/>
    </xf>
    <xf numFmtId="3" fontId="26" fillId="0" borderId="62" xfId="2385" applyNumberFormat="1" applyFont="1" applyBorder="1" applyAlignment="1">
      <alignment horizontal="center" vertical="center"/>
    </xf>
    <xf numFmtId="41" fontId="24" fillId="0" borderId="0" xfId="3" applyFont="1" applyAlignment="1">
      <alignment horizontal="center" vertical="center"/>
    </xf>
    <xf numFmtId="0" fontId="41" fillId="0" borderId="6" xfId="2385" applyFont="1" applyBorder="1" applyAlignment="1">
      <alignment horizontal="left" vertical="center" wrapText="1"/>
    </xf>
    <xf numFmtId="0" fontId="41" fillId="0" borderId="7" xfId="2385" applyFont="1" applyBorder="1" applyAlignment="1">
      <alignment horizontal="left" vertical="center" wrapText="1"/>
    </xf>
    <xf numFmtId="0" fontId="27" fillId="0" borderId="8" xfId="2385" applyFont="1" applyBorder="1" applyAlignment="1">
      <alignment horizontal="right"/>
    </xf>
    <xf numFmtId="0" fontId="27" fillId="0" borderId="0" xfId="2438" applyFont="1" applyAlignment="1">
      <alignment horizontal="center" vertical="center"/>
    </xf>
    <xf numFmtId="0" fontId="28" fillId="0" borderId="0" xfId="2430" applyFont="1" applyAlignment="1">
      <alignment horizontal="center" vertical="center"/>
    </xf>
    <xf numFmtId="0" fontId="42" fillId="0" borderId="0" xfId="2430" applyFont="1" applyAlignment="1">
      <alignment horizontal="center" vertical="center"/>
    </xf>
    <xf numFmtId="0" fontId="34" fillId="0" borderId="0" xfId="2293"/>
    <xf numFmtId="0" fontId="43" fillId="0" borderId="0" xfId="2293" applyFont="1"/>
    <xf numFmtId="164" fontId="34" fillId="0" borderId="0" xfId="2293" applyNumberFormat="1"/>
    <xf numFmtId="0" fontId="31" fillId="0" borderId="14" xfId="2293" applyFont="1" applyBorder="1" applyAlignment="1">
      <alignment horizontal="left"/>
    </xf>
    <xf numFmtId="0" fontId="39" fillId="0" borderId="0" xfId="2293" applyFont="1"/>
    <xf numFmtId="0" fontId="34" fillId="5" borderId="9" xfId="2293" applyFill="1" applyBorder="1" applyAlignment="1">
      <alignment horizontal="center" vertical="center"/>
    </xf>
    <xf numFmtId="1" fontId="34" fillId="0" borderId="0" xfId="2293" applyNumberFormat="1"/>
    <xf numFmtId="0" fontId="34" fillId="0" borderId="9" xfId="2293" applyBorder="1"/>
    <xf numFmtId="164" fontId="0" fillId="6" borderId="9" xfId="1669" applyFont="1" applyFill="1" applyBorder="1" applyProtection="1">
      <protection locked="0"/>
    </xf>
    <xf numFmtId="164" fontId="34" fillId="0" borderId="9" xfId="2293" applyNumberFormat="1" applyBorder="1"/>
    <xf numFmtId="164" fontId="44" fillId="0" borderId="9" xfId="1669" applyFont="1" applyBorder="1" applyProtection="1"/>
    <xf numFmtId="164" fontId="0" fillId="0" borderId="9" xfId="1669" applyFont="1" applyBorder="1" applyProtection="1"/>
    <xf numFmtId="164" fontId="0" fillId="0" borderId="9" xfId="1669" applyFont="1" applyFill="1" applyBorder="1" applyProtection="1"/>
    <xf numFmtId="0" fontId="45" fillId="0" borderId="0" xfId="2293" applyFont="1"/>
    <xf numFmtId="0" fontId="45" fillId="0" borderId="9" xfId="2293" applyFont="1" applyBorder="1" applyAlignment="1">
      <alignment horizontal="center"/>
    </xf>
    <xf numFmtId="0" fontId="45" fillId="0" borderId="0" xfId="2293" applyFont="1" applyAlignment="1">
      <alignment horizontal="center"/>
    </xf>
    <xf numFmtId="0" fontId="34" fillId="5" borderId="9" xfId="2293" applyFill="1" applyBorder="1" applyAlignment="1">
      <alignment vertical="center"/>
    </xf>
    <xf numFmtId="164" fontId="39" fillId="0" borderId="9" xfId="2293" applyNumberFormat="1" applyFont="1" applyBorder="1"/>
    <xf numFmtId="173" fontId="34" fillId="0" borderId="9" xfId="2293" applyNumberFormat="1" applyBorder="1"/>
    <xf numFmtId="164" fontId="45" fillId="0" borderId="9" xfId="2293" applyNumberFormat="1" applyFont="1" applyBorder="1"/>
    <xf numFmtId="0" fontId="34" fillId="7" borderId="0" xfId="2293" applyFill="1"/>
    <xf numFmtId="164" fontId="45" fillId="0" borderId="0" xfId="2293" applyNumberFormat="1" applyFont="1"/>
    <xf numFmtId="0" fontId="34" fillId="7" borderId="9" xfId="2293" applyFill="1" applyBorder="1"/>
    <xf numFmtId="0" fontId="34" fillId="5" borderId="0" xfId="2293" applyFill="1"/>
    <xf numFmtId="0" fontId="43" fillId="5" borderId="0" xfId="2293" applyFont="1" applyFill="1"/>
    <xf numFmtId="0" fontId="35" fillId="0" borderId="0" xfId="2293" applyFont="1" applyAlignment="1">
      <alignment horizontal="center" vertical="center" wrapText="1"/>
    </xf>
    <xf numFmtId="0" fontId="34" fillId="0" borderId="0" xfId="2293" applyAlignment="1">
      <alignment horizontal="center" vertical="center"/>
    </xf>
    <xf numFmtId="0" fontId="43" fillId="0" borderId="9" xfId="2293" applyFont="1" applyBorder="1"/>
    <xf numFmtId="179" fontId="34" fillId="7" borderId="9" xfId="2293" applyNumberFormat="1" applyFill="1" applyBorder="1" applyAlignment="1">
      <alignment horizontal="right"/>
    </xf>
    <xf numFmtId="43" fontId="34" fillId="0" borderId="0" xfId="2293" applyNumberFormat="1"/>
    <xf numFmtId="164" fontId="34" fillId="7" borderId="9" xfId="2293" applyNumberFormat="1" applyFill="1" applyBorder="1" applyAlignment="1">
      <alignment horizontal="right"/>
    </xf>
    <xf numFmtId="164" fontId="0" fillId="7" borderId="9" xfId="1669" applyFont="1" applyFill="1" applyBorder="1" applyProtection="1"/>
    <xf numFmtId="40" fontId="34" fillId="7" borderId="9" xfId="2293" applyNumberFormat="1" applyFill="1" applyBorder="1"/>
    <xf numFmtId="10" fontId="34" fillId="7" borderId="9" xfId="2293" applyNumberFormat="1" applyFill="1" applyBorder="1"/>
    <xf numFmtId="0" fontId="34" fillId="8" borderId="63" xfId="2300" applyFill="1" applyBorder="1" applyAlignment="1">
      <alignment horizontal="center" vertical="center"/>
    </xf>
    <xf numFmtId="0" fontId="46" fillId="9" borderId="0" xfId="2300" applyFont="1" applyFill="1" applyAlignment="1">
      <alignment horizontal="left" vertical="center"/>
    </xf>
    <xf numFmtId="0" fontId="46" fillId="9" borderId="0" xfId="2300" applyFont="1" applyFill="1" applyAlignment="1">
      <alignment horizontal="center" vertical="center"/>
    </xf>
    <xf numFmtId="0" fontId="47" fillId="9" borderId="0" xfId="2300" applyFont="1" applyFill="1" applyAlignment="1">
      <alignment horizontal="center" vertical="center"/>
    </xf>
    <xf numFmtId="0" fontId="48" fillId="9" borderId="0" xfId="2300" applyFont="1" applyFill="1" applyAlignment="1">
      <alignment horizontal="left" vertical="center"/>
    </xf>
    <xf numFmtId="0" fontId="48" fillId="9" borderId="0" xfId="2300" applyFont="1" applyFill="1" applyAlignment="1">
      <alignment horizontal="center" vertical="center"/>
    </xf>
    <xf numFmtId="0" fontId="48" fillId="9" borderId="0" xfId="2300" applyFont="1" applyFill="1" applyAlignment="1">
      <alignment horizontal="right" vertical="center"/>
    </xf>
    <xf numFmtId="9" fontId="49" fillId="9" borderId="0" xfId="3497" applyFont="1" applyFill="1" applyBorder="1" applyAlignment="1" applyProtection="1">
      <alignment horizontal="right" vertical="center"/>
    </xf>
    <xf numFmtId="179" fontId="48" fillId="10" borderId="0" xfId="1670" applyNumberFormat="1" applyFont="1" applyFill="1" applyBorder="1" applyAlignment="1" applyProtection="1">
      <alignment horizontal="right" vertical="center"/>
    </xf>
    <xf numFmtId="0" fontId="39" fillId="0" borderId="0" xfId="2300" applyFont="1" applyAlignment="1">
      <alignment horizontal="left" vertical="center"/>
    </xf>
    <xf numFmtId="164" fontId="49" fillId="9" borderId="0" xfId="1670" applyFont="1" applyFill="1" applyBorder="1" applyAlignment="1" applyProtection="1">
      <alignment horizontal="right" vertical="center"/>
    </xf>
    <xf numFmtId="10" fontId="49" fillId="9" borderId="0" xfId="3497" applyNumberFormat="1" applyFont="1" applyFill="1" applyBorder="1" applyAlignment="1" applyProtection="1">
      <alignment horizontal="right" vertical="center"/>
    </xf>
    <xf numFmtId="179" fontId="48" fillId="9" borderId="0" xfId="1670" applyNumberFormat="1" applyFont="1" applyFill="1" applyBorder="1" applyAlignment="1" applyProtection="1">
      <alignment horizontal="right" vertical="center"/>
    </xf>
    <xf numFmtId="164" fontId="48" fillId="9" borderId="0" xfId="1670" applyFont="1" applyFill="1" applyBorder="1" applyAlignment="1" applyProtection="1">
      <alignment horizontal="right" vertical="center"/>
    </xf>
    <xf numFmtId="0" fontId="50" fillId="0" borderId="64" xfId="2300" applyFont="1" applyBorder="1" applyAlignment="1">
      <alignment horizontal="left" vertical="center"/>
    </xf>
    <xf numFmtId="0" fontId="50" fillId="0" borderId="0" xfId="2300" applyFont="1" applyAlignment="1">
      <alignment horizontal="left" vertical="center"/>
    </xf>
    <xf numFmtId="0" fontId="51" fillId="11" borderId="65" xfId="2300" applyFont="1" applyFill="1" applyBorder="1" applyAlignment="1">
      <alignment horizontal="left" vertical="center"/>
    </xf>
    <xf numFmtId="0" fontId="51" fillId="11" borderId="66" xfId="2300" applyFont="1" applyFill="1" applyBorder="1" applyAlignment="1">
      <alignment horizontal="center" vertical="center"/>
    </xf>
    <xf numFmtId="164" fontId="52" fillId="12" borderId="67" xfId="1670" applyFont="1" applyFill="1" applyBorder="1" applyAlignment="1" applyProtection="1">
      <alignment horizontal="right" vertical="center" wrapText="1"/>
      <protection locked="0"/>
    </xf>
    <xf numFmtId="0" fontId="53" fillId="0" borderId="0" xfId="2300" applyFont="1" applyAlignment="1">
      <alignment horizontal="left" vertical="center"/>
    </xf>
    <xf numFmtId="0" fontId="51" fillId="11" borderId="68" xfId="2300" applyFont="1" applyFill="1" applyBorder="1" applyAlignment="1">
      <alignment horizontal="left" vertical="center"/>
    </xf>
    <xf numFmtId="0" fontId="51" fillId="11" borderId="69" xfId="2300" applyFont="1" applyFill="1" applyBorder="1" applyAlignment="1">
      <alignment horizontal="center" vertical="center"/>
    </xf>
    <xf numFmtId="164" fontId="52" fillId="12" borderId="70" xfId="1670" applyFont="1" applyFill="1" applyBorder="1" applyAlignment="1" applyProtection="1">
      <alignment horizontal="right" vertical="center"/>
      <protection locked="0"/>
    </xf>
    <xf numFmtId="179" fontId="52" fillId="12" borderId="70" xfId="1670" applyNumberFormat="1" applyFont="1" applyFill="1" applyBorder="1" applyAlignment="1" applyProtection="1">
      <alignment horizontal="right" vertical="center"/>
      <protection locked="0"/>
    </xf>
    <xf numFmtId="0" fontId="51" fillId="11" borderId="71" xfId="2300" applyFont="1" applyFill="1" applyBorder="1" applyAlignment="1">
      <alignment horizontal="left" vertical="center"/>
    </xf>
    <xf numFmtId="0" fontId="51" fillId="11" borderId="72" xfId="2300" applyFont="1" applyFill="1" applyBorder="1" applyAlignment="1">
      <alignment horizontal="center" vertical="center"/>
    </xf>
    <xf numFmtId="179" fontId="52" fillId="12" borderId="73" xfId="1670" applyNumberFormat="1" applyFont="1" applyFill="1" applyBorder="1" applyAlignment="1" applyProtection="1">
      <alignment horizontal="right" vertical="center"/>
      <protection locked="0"/>
    </xf>
    <xf numFmtId="0" fontId="34" fillId="0" borderId="0" xfId="2300" applyFont="1" applyAlignment="1">
      <alignment horizontal="center" vertical="center"/>
    </xf>
    <xf numFmtId="0" fontId="55" fillId="13" borderId="0" xfId="2295" applyFont="1" applyFill="1" applyAlignment="1">
      <alignment horizontal="left" vertical="center" wrapText="1"/>
    </xf>
    <xf numFmtId="0" fontId="56" fillId="0" borderId="0" xfId="2295" applyFont="1" applyAlignment="1">
      <alignment horizontal="left" vertical="center" wrapText="1"/>
    </xf>
    <xf numFmtId="0" fontId="54" fillId="0" borderId="3" xfId="2295" applyFont="1" applyBorder="1" applyAlignment="1">
      <alignment vertical="center" wrapText="1"/>
    </xf>
    <xf numFmtId="0" fontId="57" fillId="14" borderId="74" xfId="2295" applyFont="1" applyFill="1" applyBorder="1" applyAlignment="1">
      <alignment horizontal="center" vertical="center" wrapText="1"/>
    </xf>
    <xf numFmtId="0" fontId="57" fillId="14" borderId="75" xfId="2295" applyFont="1" applyFill="1" applyBorder="1" applyAlignment="1">
      <alignment horizontal="center" vertical="center" wrapText="1"/>
    </xf>
    <xf numFmtId="0" fontId="57" fillId="14" borderId="76" xfId="2295" applyFont="1" applyFill="1" applyBorder="1" applyAlignment="1">
      <alignment horizontal="center" vertical="center" wrapText="1"/>
    </xf>
    <xf numFmtId="0" fontId="57" fillId="0" borderId="0" xfId="2295" applyFont="1" applyAlignment="1">
      <alignment horizontal="center" vertical="center" wrapText="1"/>
    </xf>
    <xf numFmtId="0" fontId="58" fillId="0" borderId="0" xfId="2295" applyFont="1" applyAlignment="1">
      <alignment vertical="center" wrapText="1"/>
    </xf>
    <xf numFmtId="0" fontId="34" fillId="0" borderId="3" xfId="2295" applyBorder="1" applyAlignment="1">
      <alignment vertical="center" wrapText="1"/>
    </xf>
    <xf numFmtId="0" fontId="59" fillId="3" borderId="77" xfId="2295" applyFont="1" applyFill="1" applyBorder="1" applyAlignment="1">
      <alignment vertical="center" wrapText="1"/>
    </xf>
    <xf numFmtId="0" fontId="59" fillId="0" borderId="18" xfId="2295" applyFont="1" applyBorder="1" applyAlignment="1">
      <alignment horizontal="center" vertical="center" wrapText="1"/>
    </xf>
    <xf numFmtId="43" fontId="59" fillId="3" borderId="18" xfId="2295" applyNumberFormat="1" applyFont="1" applyFill="1" applyBorder="1" applyAlignment="1">
      <alignment horizontal="center" vertical="center" wrapText="1"/>
    </xf>
    <xf numFmtId="0" fontId="59" fillId="3" borderId="37" xfId="2295" applyFont="1" applyFill="1" applyBorder="1" applyAlignment="1">
      <alignment horizontal="center" vertical="center" wrapText="1"/>
    </xf>
    <xf numFmtId="0" fontId="60" fillId="0" borderId="0" xfId="2295" applyFont="1" applyAlignment="1">
      <alignment horizontal="center" vertical="center" wrapText="1"/>
    </xf>
    <xf numFmtId="1" fontId="59" fillId="3" borderId="18" xfId="2295" applyNumberFormat="1" applyFont="1" applyFill="1" applyBorder="1" applyAlignment="1">
      <alignment horizontal="center" vertical="center" wrapText="1"/>
    </xf>
    <xf numFmtId="1" fontId="59" fillId="3" borderId="37" xfId="2295" applyNumberFormat="1" applyFont="1" applyFill="1" applyBorder="1" applyAlignment="1">
      <alignment horizontal="center" vertical="center" wrapText="1"/>
    </xf>
    <xf numFmtId="0" fontId="61" fillId="3" borderId="18" xfId="2295" applyFont="1" applyFill="1" applyBorder="1" applyAlignment="1">
      <alignment horizontal="center" vertical="center" wrapText="1"/>
    </xf>
    <xf numFmtId="0" fontId="61" fillId="3" borderId="37" xfId="2295" applyFont="1" applyFill="1" applyBorder="1" applyAlignment="1">
      <alignment horizontal="center" vertical="center" wrapText="1"/>
    </xf>
    <xf numFmtId="0" fontId="62" fillId="0" borderId="0" xfId="2295" applyFont="1" applyAlignment="1">
      <alignment vertical="center" wrapText="1"/>
    </xf>
    <xf numFmtId="1" fontId="60" fillId="0" borderId="0" xfId="2295" applyNumberFormat="1" applyFont="1" applyAlignment="1">
      <alignment horizontal="center" vertical="center" wrapText="1"/>
    </xf>
    <xf numFmtId="0" fontId="61" fillId="3" borderId="61" xfId="2295" applyFont="1" applyFill="1" applyBorder="1" applyAlignment="1">
      <alignment vertical="center" wrapText="1"/>
    </xf>
    <xf numFmtId="0" fontId="63" fillId="0" borderId="32" xfId="2295" applyFont="1" applyBorder="1" applyAlignment="1">
      <alignment horizontal="center" vertical="center" wrapText="1"/>
    </xf>
    <xf numFmtId="2" fontId="61" fillId="3" borderId="32" xfId="2295" applyNumberFormat="1" applyFont="1" applyFill="1" applyBorder="1" applyAlignment="1">
      <alignment horizontal="center" vertical="center" wrapText="1"/>
    </xf>
    <xf numFmtId="2" fontId="61" fillId="3" borderId="78" xfId="2295" applyNumberFormat="1" applyFont="1" applyFill="1" applyBorder="1" applyAlignment="1">
      <alignment horizontal="center" vertical="center" wrapText="1"/>
    </xf>
    <xf numFmtId="2" fontId="64" fillId="0" borderId="0" xfId="2295" applyNumberFormat="1" applyFont="1" applyAlignment="1">
      <alignment horizontal="center" vertical="center" wrapText="1"/>
    </xf>
    <xf numFmtId="1" fontId="64" fillId="0" borderId="0" xfId="2295" applyNumberFormat="1" applyFont="1" applyAlignment="1">
      <alignment horizontal="center" vertical="center" wrapText="1"/>
    </xf>
    <xf numFmtId="0" fontId="61" fillId="0" borderId="0" xfId="2295" applyFont="1" applyAlignment="1">
      <alignment vertical="center" wrapText="1"/>
    </xf>
    <xf numFmtId="0" fontId="63" fillId="0" borderId="0" xfId="2295" applyFont="1" applyAlignment="1">
      <alignment horizontal="center" vertical="center" wrapText="1"/>
    </xf>
    <xf numFmtId="2" fontId="61" fillId="0" borderId="0" xfId="2295" applyNumberFormat="1" applyFont="1" applyAlignment="1">
      <alignment horizontal="center" vertical="center" wrapText="1"/>
    </xf>
    <xf numFmtId="0" fontId="65" fillId="0" borderId="0" xfId="2295" applyFont="1" applyAlignment="1">
      <alignment vertical="center" wrapText="1"/>
    </xf>
    <xf numFmtId="0" fontId="59" fillId="0" borderId="46" xfId="2295" applyFont="1" applyBorder="1" applyAlignment="1">
      <alignment vertical="center" wrapText="1"/>
    </xf>
    <xf numFmtId="0" fontId="59" fillId="0" borderId="48" xfId="2295" applyFont="1" applyBorder="1" applyAlignment="1">
      <alignment horizontal="center" vertical="center" wrapText="1"/>
    </xf>
    <xf numFmtId="43" fontId="59" fillId="15" borderId="79" xfId="2295" applyNumberFormat="1" applyFont="1" applyFill="1" applyBorder="1" applyAlignment="1">
      <alignment horizontal="center" vertical="center" wrapText="1"/>
    </xf>
    <xf numFmtId="43" fontId="59" fillId="15" borderId="76" xfId="2295" applyNumberFormat="1" applyFont="1" applyFill="1" applyBorder="1" applyAlignment="1">
      <alignment horizontal="center" vertical="center" wrapText="1"/>
    </xf>
    <xf numFmtId="0" fontId="59" fillId="0" borderId="49" xfId="2295" applyFont="1" applyBorder="1" applyAlignment="1">
      <alignment vertical="center" wrapText="1"/>
    </xf>
    <xf numFmtId="0" fontId="59" fillId="0" borderId="9" xfId="2295" applyFont="1" applyBorder="1" applyAlignment="1">
      <alignment horizontal="center" vertical="center" wrapText="1"/>
    </xf>
    <xf numFmtId="1" fontId="59" fillId="0" borderId="9" xfId="2295" applyNumberFormat="1" applyFont="1" applyBorder="1" applyAlignment="1">
      <alignment horizontal="center" vertical="center" wrapText="1"/>
    </xf>
    <xf numFmtId="1" fontId="59" fillId="0" borderId="35" xfId="2295" applyNumberFormat="1" applyFont="1" applyBorder="1" applyAlignment="1">
      <alignment horizontal="center" vertical="center" wrapText="1"/>
    </xf>
    <xf numFmtId="0" fontId="66" fillId="15" borderId="9" xfId="2295" applyFont="1" applyFill="1" applyBorder="1" applyAlignment="1">
      <alignment horizontal="center" vertical="center" wrapText="1"/>
    </xf>
    <xf numFmtId="0" fontId="66" fillId="15" borderId="35" xfId="2295" applyFont="1" applyFill="1" applyBorder="1" applyAlignment="1">
      <alignment horizontal="center" vertical="center" wrapText="1"/>
    </xf>
    <xf numFmtId="0" fontId="67" fillId="0" borderId="0" xfId="2295" applyFont="1" applyAlignment="1">
      <alignment horizontal="center" vertical="center" wrapText="1"/>
    </xf>
    <xf numFmtId="1" fontId="61" fillId="0" borderId="10" xfId="2295" applyNumberFormat="1" applyFont="1" applyBorder="1" applyAlignment="1">
      <alignment vertical="center" wrapText="1"/>
    </xf>
    <xf numFmtId="1" fontId="61" fillId="0" borderId="37" xfId="2295" applyNumberFormat="1" applyFont="1" applyBorder="1" applyAlignment="1">
      <alignment vertical="center" wrapText="1"/>
    </xf>
    <xf numFmtId="1" fontId="61" fillId="0" borderId="9" xfId="2295" applyNumberFormat="1" applyFont="1" applyBorder="1" applyAlignment="1">
      <alignment horizontal="center" vertical="center" wrapText="1"/>
    </xf>
    <xf numFmtId="1" fontId="61" fillId="0" borderId="35" xfId="2295" applyNumberFormat="1" applyFont="1" applyBorder="1" applyAlignment="1">
      <alignment horizontal="center" vertical="center" wrapText="1"/>
    </xf>
    <xf numFmtId="2" fontId="61" fillId="0" borderId="9" xfId="2295" applyNumberFormat="1" applyFont="1" applyBorder="1" applyAlignment="1">
      <alignment horizontal="center" vertical="center" wrapText="1"/>
    </xf>
    <xf numFmtId="2" fontId="61" fillId="0" borderId="35" xfId="2295" applyNumberFormat="1" applyFont="1" applyBorder="1" applyAlignment="1">
      <alignment horizontal="center" vertical="center" wrapText="1"/>
    </xf>
    <xf numFmtId="1" fontId="68" fillId="0" borderId="0" xfId="2295" applyNumberFormat="1" applyFont="1" applyAlignment="1">
      <alignment horizontal="center" vertical="center" wrapText="1"/>
    </xf>
    <xf numFmtId="0" fontId="61" fillId="0" borderId="49" xfId="2295" applyFont="1" applyBorder="1" applyAlignment="1">
      <alignment vertical="center" wrapText="1"/>
    </xf>
    <xf numFmtId="0" fontId="63" fillId="0" borderId="9" xfId="2295" applyFont="1" applyBorder="1" applyAlignment="1">
      <alignment horizontal="center" vertical="center" wrapText="1"/>
    </xf>
    <xf numFmtId="0" fontId="61" fillId="0" borderId="80" xfId="2295" applyFont="1" applyBorder="1" applyAlignment="1">
      <alignment vertical="center" wrapText="1"/>
    </xf>
    <xf numFmtId="0" fontId="63" fillId="0" borderId="44" xfId="2295" applyFont="1" applyBorder="1" applyAlignment="1">
      <alignment horizontal="center" vertical="center" wrapText="1"/>
    </xf>
    <xf numFmtId="9" fontId="61" fillId="0" borderId="44" xfId="2" applyFont="1" applyFill="1" applyBorder="1" applyAlignment="1">
      <alignment horizontal="center" vertical="center" wrapText="1"/>
    </xf>
    <xf numFmtId="9" fontId="61" fillId="0" borderId="45" xfId="2" applyFont="1" applyFill="1" applyBorder="1" applyAlignment="1">
      <alignment horizontal="center" vertical="center" wrapText="1"/>
    </xf>
    <xf numFmtId="0" fontId="69" fillId="0" borderId="0" xfId="2295" applyFont="1" applyAlignment="1">
      <alignment vertical="center" wrapText="1"/>
    </xf>
    <xf numFmtId="0" fontId="69" fillId="0" borderId="0" xfId="2295" applyFont="1" applyAlignment="1">
      <alignment horizontal="center" vertical="center" wrapText="1"/>
    </xf>
    <xf numFmtId="9" fontId="69" fillId="0" borderId="0" xfId="2" applyFont="1" applyFill="1" applyBorder="1" applyAlignment="1">
      <alignment horizontal="center" vertical="center" wrapText="1"/>
    </xf>
    <xf numFmtId="2" fontId="69" fillId="0" borderId="0" xfId="2295" applyNumberFormat="1" applyFont="1" applyAlignment="1">
      <alignment horizontal="center" vertical="center" wrapText="1"/>
    </xf>
    <xf numFmtId="1" fontId="69" fillId="0" borderId="0" xfId="2295" applyNumberFormat="1" applyFont="1" applyAlignment="1">
      <alignment horizontal="center" vertical="center" wrapText="1"/>
    </xf>
    <xf numFmtId="0" fontId="70" fillId="0" borderId="0" xfId="2295" applyFont="1" applyAlignment="1">
      <alignment vertical="center" wrapText="1"/>
    </xf>
    <xf numFmtId="9" fontId="61" fillId="0" borderId="0" xfId="2" applyFont="1" applyFill="1" applyBorder="1" applyAlignment="1">
      <alignment horizontal="center" vertical="center" wrapText="1"/>
    </xf>
    <xf numFmtId="0" fontId="34" fillId="0" borderId="81" xfId="2295" applyBorder="1" applyAlignment="1">
      <alignment horizontal="center" vertical="center" wrapText="1"/>
    </xf>
    <xf numFmtId="0" fontId="34" fillId="0" borderId="82" xfId="2295" applyBorder="1" applyAlignment="1">
      <alignment horizontal="center" vertical="center" wrapText="1"/>
    </xf>
    <xf numFmtId="0" fontId="34" fillId="0" borderId="83" xfId="2295" applyBorder="1" applyAlignment="1">
      <alignment horizontal="center" vertical="center" wrapText="1"/>
    </xf>
    <xf numFmtId="2" fontId="34" fillId="0" borderId="0" xfId="2295" applyNumberFormat="1" applyAlignment="1">
      <alignment vertical="center" wrapText="1"/>
    </xf>
    <xf numFmtId="1" fontId="34" fillId="0" borderId="0" xfId="2295" applyNumberFormat="1" applyAlignment="1">
      <alignment vertical="center" wrapText="1"/>
    </xf>
    <xf numFmtId="0" fontId="56" fillId="0" borderId="0" xfId="2295" applyFont="1" applyAlignment="1">
      <alignment vertical="center" wrapText="1"/>
    </xf>
    <xf numFmtId="0" fontId="57" fillId="16" borderId="74" xfId="2295" applyFont="1" applyFill="1" applyBorder="1" applyAlignment="1">
      <alignment horizontal="center" vertical="center" wrapText="1"/>
    </xf>
    <xf numFmtId="0" fontId="57" fillId="16" borderId="75" xfId="2295" applyFont="1" applyFill="1" applyBorder="1" applyAlignment="1">
      <alignment horizontal="center" vertical="center" wrapText="1"/>
    </xf>
    <xf numFmtId="0" fontId="57" fillId="16" borderId="76" xfId="2295" applyFont="1" applyFill="1" applyBorder="1" applyAlignment="1">
      <alignment horizontal="center" vertical="center" wrapText="1"/>
    </xf>
    <xf numFmtId="0" fontId="59" fillId="17" borderId="77" xfId="2295" applyFont="1" applyFill="1" applyBorder="1" applyAlignment="1">
      <alignment vertical="center" wrapText="1"/>
    </xf>
    <xf numFmtId="43" fontId="59" fillId="17" borderId="18" xfId="2295" applyNumberFormat="1" applyFont="1" applyFill="1" applyBorder="1" applyAlignment="1">
      <alignment horizontal="center" vertical="center" wrapText="1"/>
    </xf>
    <xf numFmtId="0" fontId="59" fillId="17" borderId="37" xfId="2295" applyFont="1" applyFill="1" applyBorder="1" applyAlignment="1">
      <alignment horizontal="center" vertical="center" wrapText="1"/>
    </xf>
    <xf numFmtId="1" fontId="61" fillId="17" borderId="18" xfId="2295" applyNumberFormat="1" applyFont="1" applyFill="1" applyBorder="1" applyAlignment="1">
      <alignment horizontal="center" vertical="center" wrapText="1"/>
    </xf>
    <xf numFmtId="1" fontId="61" fillId="17" borderId="37" xfId="2295" applyNumberFormat="1" applyFont="1" applyFill="1" applyBorder="1" applyAlignment="1">
      <alignment horizontal="center" vertical="center" wrapText="1"/>
    </xf>
    <xf numFmtId="0" fontId="61" fillId="17" borderId="18" xfId="2295" applyFont="1" applyFill="1" applyBorder="1" applyAlignment="1">
      <alignment horizontal="center" vertical="center" wrapText="1"/>
    </xf>
    <xf numFmtId="0" fontId="61" fillId="17" borderId="37" xfId="2295" applyFont="1" applyFill="1" applyBorder="1" applyAlignment="1">
      <alignment horizontal="center" vertical="center" wrapText="1"/>
    </xf>
    <xf numFmtId="0" fontId="34" fillId="0" borderId="0" xfId="2295" applyFont="1" applyAlignment="1">
      <alignment vertical="center" wrapText="1"/>
    </xf>
    <xf numFmtId="0" fontId="61" fillId="17" borderId="61" xfId="2295" applyFont="1" applyFill="1" applyBorder="1" applyAlignment="1">
      <alignment vertical="center" wrapText="1"/>
    </xf>
    <xf numFmtId="2" fontId="61" fillId="17" borderId="32" xfId="2295" applyNumberFormat="1" applyFont="1" applyFill="1" applyBorder="1" applyAlignment="1">
      <alignment horizontal="center" vertical="center" wrapText="1"/>
    </xf>
    <xf numFmtId="2" fontId="61" fillId="17" borderId="78" xfId="2295" applyNumberFormat="1" applyFont="1" applyFill="1" applyBorder="1" applyAlignment="1">
      <alignment horizontal="center" vertical="center" wrapText="1"/>
    </xf>
    <xf numFmtId="0" fontId="59" fillId="3" borderId="46" xfId="2295" applyFont="1" applyFill="1" applyBorder="1" applyAlignment="1">
      <alignment vertical="center" wrapText="1"/>
    </xf>
    <xf numFmtId="0" fontId="59" fillId="3" borderId="49" xfId="2295" applyFont="1" applyFill="1" applyBorder="1" applyAlignment="1">
      <alignment vertical="center" wrapText="1"/>
    </xf>
    <xf numFmtId="2" fontId="61" fillId="18" borderId="9" xfId="2295" applyNumberFormat="1" applyFont="1" applyFill="1" applyBorder="1" applyAlignment="1">
      <alignment horizontal="center" vertical="center" wrapText="1"/>
    </xf>
    <xf numFmtId="2" fontId="61" fillId="18" borderId="35" xfId="2295" applyNumberFormat="1" applyFont="1" applyFill="1" applyBorder="1" applyAlignment="1">
      <alignment horizontal="center" vertical="center" wrapText="1"/>
    </xf>
    <xf numFmtId="2" fontId="61" fillId="3" borderId="9" xfId="2295" applyNumberFormat="1" applyFont="1" applyFill="1" applyBorder="1" applyAlignment="1">
      <alignment horizontal="center" vertical="center" wrapText="1"/>
    </xf>
    <xf numFmtId="2" fontId="61" fillId="3" borderId="35" xfId="2295" applyNumberFormat="1" applyFont="1" applyFill="1" applyBorder="1" applyAlignment="1">
      <alignment horizontal="center" vertical="center" wrapText="1"/>
    </xf>
    <xf numFmtId="0" fontId="61" fillId="3" borderId="49" xfId="2295" applyFont="1" applyFill="1" applyBorder="1" applyAlignment="1">
      <alignment vertical="center" wrapText="1"/>
    </xf>
    <xf numFmtId="0" fontId="61" fillId="3" borderId="80" xfId="2295" applyFont="1" applyFill="1" applyBorder="1" applyAlignment="1">
      <alignment vertical="center" wrapText="1"/>
    </xf>
    <xf numFmtId="9" fontId="61" fillId="3" borderId="44" xfId="2" applyFont="1" applyFill="1" applyBorder="1" applyAlignment="1">
      <alignment horizontal="center" vertical="center" wrapText="1"/>
    </xf>
    <xf numFmtId="9" fontId="61" fillId="3" borderId="45" xfId="2" applyFont="1" applyFill="1" applyBorder="1" applyAlignment="1">
      <alignment horizontal="center" vertical="center" wrapText="1"/>
    </xf>
    <xf numFmtId="179" fontId="45" fillId="0" borderId="0" xfId="1074" applyFont="1" applyFill="1" applyAlignment="1">
      <alignment horizontal="center" wrapText="1"/>
    </xf>
    <xf numFmtId="0" fontId="72" fillId="0" borderId="0" xfId="2190" applyFont="1" applyAlignment="1">
      <alignment horizontal="center" wrapText="1"/>
    </xf>
    <xf numFmtId="0" fontId="73" fillId="0" borderId="0" xfId="2190" applyFont="1" applyAlignment="1">
      <alignment horizontal="center" wrapText="1"/>
    </xf>
    <xf numFmtId="0" fontId="73" fillId="0" borderId="0" xfId="2190" applyFont="1" applyAlignment="1">
      <alignment wrapText="1"/>
    </xf>
    <xf numFmtId="0" fontId="71" fillId="0" borderId="0" xfId="2190" applyFont="1" applyAlignment="1">
      <alignment wrapText="1"/>
    </xf>
    <xf numFmtId="0" fontId="36" fillId="0" borderId="0" xfId="2190" applyFont="1" applyAlignment="1">
      <alignment horizontal="left" vertical="center" wrapText="1"/>
    </xf>
    <xf numFmtId="0" fontId="36" fillId="0" borderId="0" xfId="2190" applyFont="1" applyAlignment="1">
      <alignment horizontal="left" vertical="center"/>
    </xf>
    <xf numFmtId="0" fontId="74" fillId="0" borderId="0" xfId="2190" applyFont="1" applyAlignment="1">
      <alignment wrapText="1"/>
    </xf>
    <xf numFmtId="0" fontId="74" fillId="0" borderId="0" xfId="2190" applyFont="1" applyAlignment="1">
      <alignment horizontal="center" wrapText="1"/>
    </xf>
    <xf numFmtId="0" fontId="36" fillId="0" borderId="0" xfId="2190" applyFont="1" applyAlignment="1">
      <alignment horizontal="center" wrapText="1"/>
    </xf>
    <xf numFmtId="0" fontId="36" fillId="0" borderId="0" xfId="2190" applyFont="1" applyAlignment="1">
      <alignment horizontal="center" vertical="center" wrapText="1"/>
    </xf>
    <xf numFmtId="3" fontId="36" fillId="0" borderId="0" xfId="2190" applyNumberFormat="1" applyFont="1" applyAlignment="1">
      <alignment horizontal="center" vertical="center" wrapText="1"/>
    </xf>
    <xf numFmtId="179" fontId="36" fillId="0" borderId="0" xfId="1074" applyFont="1" applyFill="1" applyAlignment="1">
      <alignment horizontal="center" wrapText="1"/>
    </xf>
    <xf numFmtId="0" fontId="36" fillId="0" borderId="15" xfId="2190" applyFont="1" applyBorder="1" applyAlignment="1">
      <alignment horizontal="center" vertical="center" wrapText="1"/>
    </xf>
    <xf numFmtId="0" fontId="36" fillId="0" borderId="9" xfId="2190" applyFont="1" applyBorder="1" applyAlignment="1">
      <alignment horizontal="center" vertical="center" wrapText="1"/>
    </xf>
    <xf numFmtId="0" fontId="75" fillId="0" borderId="9" xfId="2190" applyFont="1" applyBorder="1" applyAlignment="1">
      <alignment horizontal="center" vertical="center" wrapText="1"/>
    </xf>
    <xf numFmtId="3" fontId="36" fillId="0" borderId="9" xfId="2190" applyNumberFormat="1" applyFont="1" applyBorder="1" applyAlignment="1">
      <alignment horizontal="center" vertical="center" wrapText="1"/>
    </xf>
    <xf numFmtId="179" fontId="36" fillId="0" borderId="9" xfId="1074" applyFont="1" applyFill="1" applyBorder="1" applyAlignment="1">
      <alignment horizontal="center" vertical="center" wrapText="1"/>
    </xf>
    <xf numFmtId="0" fontId="43" fillId="0" borderId="15" xfId="2190" applyFont="1" applyBorder="1" applyAlignment="1">
      <alignment horizontal="center" wrapText="1"/>
    </xf>
    <xf numFmtId="4" fontId="76" fillId="0" borderId="9" xfId="2190" applyNumberFormat="1" applyFont="1" applyBorder="1" applyAlignment="1">
      <alignment horizontal="center" vertical="center" wrapText="1"/>
    </xf>
    <xf numFmtId="0" fontId="45" fillId="0" borderId="15" xfId="2190" applyFont="1" applyBorder="1" applyAlignment="1">
      <alignment horizontal="center" vertical="center" wrapText="1"/>
    </xf>
    <xf numFmtId="0" fontId="36" fillId="0" borderId="9" xfId="2190" applyFont="1" applyBorder="1" applyAlignment="1">
      <alignment horizontal="center" vertical="center"/>
    </xf>
    <xf numFmtId="0" fontId="36" fillId="0" borderId="9" xfId="2190" applyFont="1" applyBorder="1" applyAlignment="1">
      <alignment horizontal="left" vertical="center" wrapText="1"/>
    </xf>
    <xf numFmtId="179" fontId="36" fillId="0" borderId="9" xfId="1075" applyNumberFormat="1" applyFont="1" applyFill="1" applyBorder="1" applyAlignment="1">
      <alignment horizontal="center" vertical="center" wrapText="1"/>
    </xf>
    <xf numFmtId="0" fontId="45" fillId="0" borderId="50" xfId="2190" applyFont="1" applyBorder="1" applyAlignment="1">
      <alignment horizontal="center" vertical="center"/>
    </xf>
    <xf numFmtId="0" fontId="45" fillId="0" borderId="50" xfId="2190" applyFont="1" applyBorder="1" applyAlignment="1">
      <alignment horizontal="left" wrapText="1"/>
    </xf>
    <xf numFmtId="0" fontId="71" fillId="0" borderId="50" xfId="2190" applyFont="1" applyBorder="1" applyAlignment="1">
      <alignment horizontal="center" wrapText="1"/>
    </xf>
    <xf numFmtId="0" fontId="45" fillId="0" borderId="50" xfId="2190" applyFont="1" applyBorder="1" applyAlignment="1">
      <alignment horizontal="center" vertical="center" wrapText="1"/>
    </xf>
    <xf numFmtId="3" fontId="45" fillId="0" borderId="50" xfId="2190" applyNumberFormat="1" applyFont="1" applyBorder="1" applyAlignment="1">
      <alignment horizontal="center" vertical="center" wrapText="1"/>
    </xf>
    <xf numFmtId="179" fontId="45" fillId="0" borderId="50" xfId="1075" applyNumberFormat="1" applyFont="1" applyFill="1" applyBorder="1" applyAlignment="1">
      <alignment horizontal="center" vertical="center" wrapText="1"/>
    </xf>
    <xf numFmtId="0" fontId="45" fillId="0" borderId="50" xfId="2193" applyFont="1" applyBorder="1" applyAlignment="1">
      <alignment horizontal="center" vertical="center"/>
    </xf>
    <xf numFmtId="0" fontId="45" fillId="0" borderId="50" xfId="2193" applyFont="1" applyBorder="1" applyAlignment="1">
      <alignment horizontal="left" vertical="center" wrapText="1"/>
    </xf>
    <xf numFmtId="0" fontId="71" fillId="0" borderId="50" xfId="2192" applyFont="1" applyBorder="1" applyAlignment="1">
      <alignment horizontal="center" wrapText="1"/>
    </xf>
    <xf numFmtId="0" fontId="45" fillId="0" borderId="50" xfId="2192" applyFont="1" applyBorder="1" applyAlignment="1">
      <alignment horizontal="center" vertical="center" wrapText="1"/>
    </xf>
    <xf numFmtId="3" fontId="45" fillId="0" borderId="50" xfId="2192" applyNumberFormat="1" applyFont="1" applyBorder="1" applyAlignment="1">
      <alignment horizontal="center" vertical="center" wrapText="1"/>
    </xf>
    <xf numFmtId="3" fontId="45" fillId="0" borderId="50" xfId="2193" applyNumberFormat="1" applyFont="1" applyBorder="1" applyAlignment="1">
      <alignment horizontal="center" vertical="center" wrapText="1"/>
    </xf>
    <xf numFmtId="179" fontId="45" fillId="0" borderId="50" xfId="1077" applyNumberFormat="1" applyFont="1" applyFill="1" applyBorder="1" applyAlignment="1" applyProtection="1">
      <alignment horizontal="center" vertical="center" wrapText="1"/>
    </xf>
    <xf numFmtId="0" fontId="43" fillId="0" borderId="15" xfId="2190" applyFont="1" applyBorder="1" applyAlignment="1">
      <alignment horizontal="center" vertical="center" wrapText="1"/>
    </xf>
    <xf numFmtId="0" fontId="77" fillId="0" borderId="0" xfId="2190" applyFont="1" applyAlignment="1">
      <alignment horizontal="center" wrapText="1"/>
    </xf>
    <xf numFmtId="0" fontId="78" fillId="0" borderId="0" xfId="2190" applyFont="1" applyAlignment="1">
      <alignment horizontal="center" wrapText="1"/>
    </xf>
    <xf numFmtId="3" fontId="79" fillId="19" borderId="9" xfId="2190" applyNumberFormat="1" applyFont="1" applyFill="1" applyBorder="1" applyAlignment="1">
      <alignment horizontal="center" vertical="center" wrapText="1"/>
    </xf>
    <xf numFmtId="0" fontId="78" fillId="0" borderId="0" xfId="2190" applyFont="1" applyAlignment="1">
      <alignment horizontal="center" vertical="center" wrapText="1"/>
    </xf>
    <xf numFmtId="0" fontId="72" fillId="0" borderId="0" xfId="2190" applyFont="1" applyAlignment="1">
      <alignment horizontal="center" vertical="center" wrapText="1"/>
    </xf>
    <xf numFmtId="0" fontId="73" fillId="0" borderId="0" xfId="2190" applyFont="1" applyAlignment="1">
      <alignment horizontal="center" vertical="center" wrapText="1"/>
    </xf>
    <xf numFmtId="0" fontId="72" fillId="0" borderId="0" xfId="2190" applyFont="1" applyAlignment="1">
      <alignment horizontal="center"/>
    </xf>
    <xf numFmtId="0" fontId="72" fillId="0" borderId="0" xfId="2190" applyFont="1" applyAlignment="1">
      <alignment horizontal="center" vertical="center"/>
    </xf>
    <xf numFmtId="0" fontId="72" fillId="0" borderId="0" xfId="2190" applyFont="1" applyAlignment="1">
      <alignment vertical="center" wrapText="1"/>
    </xf>
    <xf numFmtId="0" fontId="72" fillId="0" borderId="0" xfId="718" applyNumberFormat="1" applyFont="1" applyFill="1" applyBorder="1" applyAlignment="1">
      <alignment horizontal="center" wrapText="1"/>
    </xf>
    <xf numFmtId="0" fontId="45" fillId="0" borderId="50" xfId="2193" applyFont="1" applyBorder="1" applyAlignment="1">
      <alignment horizontal="center" vertical="center" wrapText="1"/>
    </xf>
    <xf numFmtId="0" fontId="45" fillId="2" borderId="50" xfId="2193" applyFont="1" applyFill="1" applyBorder="1" applyAlignment="1">
      <alignment horizontal="left" vertical="center" wrapText="1"/>
    </xf>
    <xf numFmtId="0" fontId="80" fillId="0" borderId="50" xfId="2193" applyFont="1" applyBorder="1" applyAlignment="1">
      <alignment horizontal="left" vertical="center" wrapText="1"/>
    </xf>
    <xf numFmtId="173" fontId="45" fillId="0" borderId="50" xfId="2193" applyNumberFormat="1" applyFont="1" applyBorder="1" applyAlignment="1">
      <alignment horizontal="center" vertical="center" wrapText="1"/>
    </xf>
    <xf numFmtId="164" fontId="81" fillId="0" borderId="0" xfId="1" applyFont="1" applyFill="1" applyAlignment="1">
      <alignment horizontal="left" wrapText="1"/>
    </xf>
    <xf numFmtId="18" fontId="45" fillId="0" borderId="15" xfId="2190" applyNumberFormat="1" applyFont="1" applyBorder="1" applyAlignment="1">
      <alignment horizontal="center" vertical="center" wrapText="1"/>
    </xf>
    <xf numFmtId="179" fontId="43" fillId="0" borderId="50" xfId="1077" applyNumberFormat="1" applyFont="1" applyFill="1" applyBorder="1" applyAlignment="1" applyProtection="1">
      <alignment horizontal="center" vertical="center" wrapText="1"/>
    </xf>
    <xf numFmtId="173" fontId="73" fillId="0" borderId="0" xfId="2190" applyNumberFormat="1" applyFont="1" applyAlignment="1">
      <alignment wrapText="1"/>
    </xf>
    <xf numFmtId="173" fontId="73" fillId="0" borderId="0" xfId="718" applyNumberFormat="1" applyFont="1" applyFill="1" applyAlignment="1">
      <alignment wrapText="1"/>
    </xf>
    <xf numFmtId="0" fontId="73" fillId="0" borderId="0" xfId="2190" applyFont="1" applyAlignment="1">
      <alignment vertical="top" wrapText="1"/>
    </xf>
    <xf numFmtId="0" fontId="71" fillId="0" borderId="0" xfId="2190" applyFont="1" applyAlignment="1">
      <alignment vertical="top" wrapText="1"/>
    </xf>
    <xf numFmtId="173" fontId="45" fillId="0" borderId="50" xfId="2192" applyNumberFormat="1" applyFont="1" applyBorder="1" applyAlignment="1">
      <alignment horizontal="center" vertical="center" wrapText="1"/>
    </xf>
    <xf numFmtId="173" fontId="45" fillId="0" borderId="15" xfId="2190" applyNumberFormat="1" applyFont="1" applyBorder="1" applyAlignment="1">
      <alignment horizontal="center" vertical="center" wrapText="1"/>
    </xf>
    <xf numFmtId="179" fontId="45" fillId="0" borderId="50" xfId="1101" applyFont="1" applyFill="1" applyBorder="1" applyAlignment="1" applyProtection="1">
      <alignment horizontal="center" vertical="center" wrapText="1"/>
    </xf>
    <xf numFmtId="0" fontId="34" fillId="0" borderId="50" xfId="2439" applyFont="1" applyBorder="1" applyAlignment="1">
      <alignment horizontal="left" vertical="center" wrapText="1"/>
    </xf>
    <xf numFmtId="17" fontId="45" fillId="0" borderId="15" xfId="2190" applyNumberFormat="1" applyFont="1" applyBorder="1" applyAlignment="1">
      <alignment horizontal="center" vertical="center" wrapText="1"/>
    </xf>
    <xf numFmtId="3" fontId="45" fillId="0" borderId="0" xfId="2193" applyNumberFormat="1" applyFont="1" applyAlignment="1">
      <alignment horizontal="center" vertical="center" wrapText="1"/>
    </xf>
    <xf numFmtId="0" fontId="45" fillId="0" borderId="50" xfId="2193" applyFont="1" applyBorder="1" applyAlignment="1">
      <alignment horizontal="left" wrapText="1"/>
    </xf>
    <xf numFmtId="0" fontId="139" fillId="0" borderId="0" xfId="2435"/>
    <xf numFmtId="3" fontId="80" fillId="0" borderId="50" xfId="2193" applyNumberFormat="1" applyFont="1" applyBorder="1" applyAlignment="1">
      <alignment horizontal="center" vertical="center" wrapText="1"/>
    </xf>
    <xf numFmtId="207" fontId="45" fillId="0" borderId="50" xfId="3555" applyNumberFormat="1" applyFont="1" applyFill="1" applyBorder="1" applyAlignment="1">
      <alignment horizontal="center" vertical="center" wrapText="1"/>
    </xf>
    <xf numFmtId="179" fontId="45" fillId="0" borderId="50" xfId="1101" applyFont="1" applyFill="1" applyBorder="1" applyAlignment="1">
      <alignment horizontal="center" vertical="center" wrapText="1"/>
    </xf>
    <xf numFmtId="207" fontId="45" fillId="0" borderId="50" xfId="3555" applyNumberFormat="1" applyFont="1" applyBorder="1" applyAlignment="1">
      <alignment horizontal="center" vertical="center" wrapText="1"/>
    </xf>
    <xf numFmtId="179" fontId="45" fillId="0" borderId="50" xfId="1074" applyFont="1" applyFill="1" applyBorder="1" applyAlignment="1">
      <alignment horizontal="center" vertical="center" wrapText="1"/>
    </xf>
    <xf numFmtId="0" fontId="45" fillId="0" borderId="50" xfId="2192" applyFont="1" applyBorder="1" applyAlignment="1">
      <alignment horizontal="center" vertical="center"/>
    </xf>
    <xf numFmtId="0" fontId="45" fillId="0" borderId="50" xfId="2192" applyFont="1" applyBorder="1" applyAlignment="1">
      <alignment horizontal="left" wrapText="1"/>
    </xf>
    <xf numFmtId="0" fontId="38" fillId="0" borderId="50" xfId="2386" applyFont="1" applyBorder="1" applyAlignment="1">
      <alignment vertical="top" wrapText="1"/>
    </xf>
    <xf numFmtId="179" fontId="45" fillId="0" borderId="52" xfId="1074" applyFont="1" applyFill="1" applyBorder="1" applyAlignment="1">
      <alignment horizontal="center" vertical="center" wrapText="1"/>
    </xf>
    <xf numFmtId="3" fontId="35" fillId="0" borderId="50" xfId="2386" applyNumberFormat="1" applyFont="1" applyBorder="1" applyAlignment="1">
      <alignment horizontal="center" vertical="center"/>
    </xf>
    <xf numFmtId="173" fontId="45" fillId="0" borderId="0" xfId="718" applyNumberFormat="1" applyFont="1" applyFill="1" applyBorder="1" applyAlignment="1">
      <alignment horizontal="center" wrapText="1"/>
    </xf>
    <xf numFmtId="0" fontId="35" fillId="0" borderId="50" xfId="2386" applyFont="1" applyBorder="1" applyAlignment="1">
      <alignment horizontal="center" vertical="center"/>
    </xf>
    <xf numFmtId="173" fontId="45" fillId="0" borderId="0" xfId="2190" applyNumberFormat="1" applyFont="1" applyAlignment="1">
      <alignment horizontal="center" wrapText="1"/>
    </xf>
    <xf numFmtId="0" fontId="72" fillId="0" borderId="0" xfId="718" applyNumberFormat="1" applyFont="1" applyFill="1" applyAlignment="1">
      <alignment horizontal="center" wrapText="1"/>
    </xf>
    <xf numFmtId="0" fontId="73" fillId="0" borderId="0" xfId="718" applyNumberFormat="1" applyFont="1" applyFill="1" applyAlignment="1">
      <alignment horizontal="center" wrapText="1"/>
    </xf>
    <xf numFmtId="0" fontId="45" fillId="0" borderId="50" xfId="2189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5" fillId="0" borderId="0" xfId="2385" applyFont="1" applyAlignment="1">
      <alignment horizontal="center"/>
    </xf>
    <xf numFmtId="0" fontId="82" fillId="0" borderId="0" xfId="2385" applyFont="1" applyAlignment="1">
      <alignment horizontal="center"/>
    </xf>
    <xf numFmtId="0" fontId="32" fillId="0" borderId="0" xfId="2385" applyFont="1" applyAlignment="1">
      <alignment horizontal="center" vertical="center"/>
    </xf>
    <xf numFmtId="0" fontId="32" fillId="0" borderId="0" xfId="2385" applyFont="1" applyAlignment="1">
      <alignment vertical="center"/>
    </xf>
    <xf numFmtId="0" fontId="83" fillId="0" borderId="0" xfId="2385" applyAlignment="1">
      <alignment horizontal="center" vertical="center"/>
    </xf>
    <xf numFmtId="0" fontId="83" fillId="0" borderId="0" xfId="2385" applyAlignment="1">
      <alignment horizontal="center"/>
    </xf>
    <xf numFmtId="164" fontId="36" fillId="0" borderId="0" xfId="2385" applyNumberFormat="1" applyFont="1" applyAlignment="1">
      <alignment horizontal="left" vertical="center"/>
    </xf>
    <xf numFmtId="0" fontId="36" fillId="0" borderId="0" xfId="2385" applyFont="1" applyAlignment="1">
      <alignment vertical="center"/>
    </xf>
    <xf numFmtId="0" fontId="84" fillId="0" borderId="0" xfId="2438" applyFont="1" applyAlignment="1">
      <alignment horizontal="center" vertical="center"/>
    </xf>
    <xf numFmtId="164" fontId="31" fillId="0" borderId="0" xfId="2438" applyNumberFormat="1" applyFont="1"/>
    <xf numFmtId="0" fontId="31" fillId="0" borderId="0" xfId="2385" applyFont="1" applyAlignment="1">
      <alignment horizontal="center" vertical="center"/>
    </xf>
    <xf numFmtId="0" fontId="36" fillId="0" borderId="46" xfId="2385" applyFont="1" applyBorder="1" applyAlignment="1">
      <alignment horizontal="center" vertical="center"/>
    </xf>
    <xf numFmtId="0" fontId="36" fillId="0" borderId="47" xfId="2385" applyFont="1" applyBorder="1" applyAlignment="1">
      <alignment horizontal="center" vertical="center"/>
    </xf>
    <xf numFmtId="0" fontId="31" fillId="0" borderId="48" xfId="2385" applyFont="1" applyBorder="1" applyAlignment="1">
      <alignment horizontal="center" vertical="center"/>
    </xf>
    <xf numFmtId="0" fontId="36" fillId="0" borderId="47" xfId="2385" applyFont="1" applyBorder="1" applyAlignment="1">
      <alignment horizontal="center" vertical="center" wrapText="1"/>
    </xf>
    <xf numFmtId="0" fontId="36" fillId="0" borderId="49" xfId="2385" applyFont="1" applyBorder="1" applyAlignment="1">
      <alignment horizontal="center" vertical="center"/>
    </xf>
    <xf numFmtId="0" fontId="36" fillId="0" borderId="50" xfId="2385" applyFont="1" applyBorder="1" applyAlignment="1">
      <alignment horizontal="center" vertical="center"/>
    </xf>
    <xf numFmtId="0" fontId="31" fillId="0" borderId="9" xfId="2385" applyFont="1" applyBorder="1" applyAlignment="1">
      <alignment horizontal="center" vertical="center"/>
    </xf>
    <xf numFmtId="0" fontId="36" fillId="0" borderId="50" xfId="2385" applyFont="1" applyBorder="1" applyAlignment="1">
      <alignment horizontal="center" vertical="center" wrapText="1"/>
    </xf>
    <xf numFmtId="0" fontId="31" fillId="0" borderId="51" xfId="2438" applyFont="1" applyBorder="1" applyAlignment="1">
      <alignment horizontal="center" vertical="center" wrapText="1"/>
    </xf>
    <xf numFmtId="0" fontId="36" fillId="0" borderId="52" xfId="2385" applyFont="1" applyBorder="1" applyAlignment="1">
      <alignment horizontal="center" vertical="center"/>
    </xf>
    <xf numFmtId="0" fontId="36" fillId="0" borderId="52" xfId="2385" applyFont="1" applyBorder="1" applyAlignment="1">
      <alignment horizontal="center" vertical="center" wrapText="1"/>
    </xf>
    <xf numFmtId="0" fontId="31" fillId="0" borderId="52" xfId="2438" applyFont="1" applyBorder="1" applyAlignment="1">
      <alignment horizontal="center" vertical="center" wrapText="1"/>
    </xf>
    <xf numFmtId="0" fontId="45" fillId="0" borderId="53" xfId="2385" applyFont="1" applyBorder="1" applyAlignment="1">
      <alignment horizontal="center" vertical="center"/>
    </xf>
    <xf numFmtId="0" fontId="45" fillId="0" borderId="50" xfId="2385" applyFont="1" applyBorder="1" applyAlignment="1">
      <alignment horizontal="left" vertical="center" wrapText="1"/>
    </xf>
    <xf numFmtId="0" fontId="45" fillId="0" borderId="50" xfId="2385" applyFont="1" applyBorder="1" applyAlignment="1">
      <alignment horizontal="center" vertical="center" wrapText="1"/>
    </xf>
    <xf numFmtId="3" fontId="35" fillId="0" borderId="50" xfId="2385" applyNumberFormat="1" applyFont="1" applyBorder="1" applyAlignment="1">
      <alignment horizontal="center" vertical="center"/>
    </xf>
    <xf numFmtId="3" fontId="45" fillId="0" borderId="50" xfId="2385" applyNumberFormat="1" applyFont="1" applyBorder="1" applyAlignment="1">
      <alignment horizontal="center" vertical="center"/>
    </xf>
    <xf numFmtId="0" fontId="31" fillId="0" borderId="53" xfId="2438" applyFont="1" applyBorder="1" applyAlignment="1">
      <alignment horizontal="center" vertical="center"/>
    </xf>
    <xf numFmtId="0" fontId="31" fillId="0" borderId="50" xfId="2438" applyFont="1" applyBorder="1" applyAlignment="1">
      <alignment vertical="center" wrapText="1"/>
    </xf>
    <xf numFmtId="0" fontId="35" fillId="0" borderId="50" xfId="2438" applyFont="1" applyBorder="1" applyAlignment="1">
      <alignment horizontal="center" vertical="center"/>
    </xf>
    <xf numFmtId="0" fontId="35" fillId="0" borderId="53" xfId="2438" applyFont="1" applyBorder="1" applyAlignment="1">
      <alignment horizontal="center" vertical="center"/>
    </xf>
    <xf numFmtId="0" fontId="31" fillId="0" borderId="0" xfId="2385" applyFont="1"/>
    <xf numFmtId="0" fontId="31" fillId="0" borderId="54" xfId="2385" applyFont="1" applyBorder="1" applyAlignment="1">
      <alignment horizontal="center" vertical="center"/>
    </xf>
    <xf numFmtId="0" fontId="31" fillId="0" borderId="0" xfId="2385" applyFont="1" applyAlignment="1">
      <alignment horizontal="center"/>
    </xf>
    <xf numFmtId="0" fontId="31" fillId="0" borderId="35" xfId="2385" applyFont="1" applyBorder="1" applyAlignment="1">
      <alignment horizontal="center" vertical="center"/>
    </xf>
    <xf numFmtId="3" fontId="45" fillId="0" borderId="0" xfId="2385" applyNumberFormat="1" applyFont="1" applyAlignment="1">
      <alignment vertical="center"/>
    </xf>
    <xf numFmtId="3" fontId="45" fillId="0" borderId="55" xfId="2385" applyNumberFormat="1" applyFont="1" applyBorder="1" applyAlignment="1">
      <alignment horizontal="center" vertical="center"/>
    </xf>
    <xf numFmtId="0" fontId="43" fillId="0" borderId="0" xfId="2385" applyFont="1" applyAlignment="1">
      <alignment horizontal="center" vertical="center"/>
    </xf>
    <xf numFmtId="3" fontId="43" fillId="0" borderId="0" xfId="2385" applyNumberFormat="1" applyFont="1" applyAlignment="1">
      <alignment horizontal="center" vertical="center"/>
    </xf>
    <xf numFmtId="0" fontId="32" fillId="0" borderId="0" xfId="2385" applyFont="1" applyAlignment="1">
      <alignment horizontal="center"/>
    </xf>
    <xf numFmtId="3" fontId="82" fillId="0" borderId="0" xfId="2385" applyNumberFormat="1" applyFont="1" applyAlignment="1">
      <alignment horizontal="center"/>
    </xf>
    <xf numFmtId="0" fontId="31" fillId="0" borderId="0" xfId="2385" applyFont="1" applyAlignment="1">
      <alignment horizontal="center" vertical="center" wrapText="1"/>
    </xf>
    <xf numFmtId="0" fontId="85" fillId="0" borderId="0" xfId="2385" applyFont="1" applyAlignment="1">
      <alignment horizontal="center" vertical="center" wrapText="1"/>
    </xf>
    <xf numFmtId="3" fontId="45" fillId="0" borderId="0" xfId="2385" applyNumberFormat="1" applyFont="1" applyAlignment="1">
      <alignment horizontal="center" vertical="center"/>
    </xf>
    <xf numFmtId="0" fontId="72" fillId="0" borderId="50" xfId="2438" applyFont="1" applyBorder="1" applyAlignment="1">
      <alignment vertical="center" wrapText="1"/>
    </xf>
    <xf numFmtId="0" fontId="72" fillId="0" borderId="50" xfId="2385" applyFont="1" applyBorder="1" applyAlignment="1">
      <alignment horizontal="center" vertical="center" wrapText="1"/>
    </xf>
    <xf numFmtId="0" fontId="45" fillId="0" borderId="56" xfId="2385" applyFont="1" applyBorder="1" applyAlignment="1">
      <alignment horizontal="center" vertical="center"/>
    </xf>
    <xf numFmtId="0" fontId="45" fillId="0" borderId="57" xfId="2385" applyFont="1" applyBorder="1" applyAlignment="1">
      <alignment horizontal="left" vertical="center"/>
    </xf>
    <xf numFmtId="0" fontId="45" fillId="0" borderId="57" xfId="2385" applyFont="1" applyBorder="1" applyAlignment="1">
      <alignment vertical="center"/>
    </xf>
    <xf numFmtId="0" fontId="35" fillId="0" borderId="57" xfId="2385" applyFont="1" applyBorder="1" applyAlignment="1">
      <alignment horizontal="center" vertical="center"/>
    </xf>
    <xf numFmtId="3" fontId="45" fillId="0" borderId="57" xfId="2385" applyNumberFormat="1" applyFont="1" applyBorder="1" applyAlignment="1">
      <alignment horizontal="center" vertical="center"/>
    </xf>
    <xf numFmtId="0" fontId="83" fillId="0" borderId="1" xfId="2385" applyBorder="1" applyAlignment="1">
      <alignment horizontal="center" vertical="center"/>
    </xf>
    <xf numFmtId="37" fontId="83" fillId="0" borderId="2" xfId="2385" applyNumberFormat="1" applyBorder="1" applyAlignment="1">
      <alignment horizontal="center"/>
    </xf>
    <xf numFmtId="37" fontId="31" fillId="0" borderId="58" xfId="2385" applyNumberFormat="1" applyFont="1" applyBorder="1" applyAlignment="1">
      <alignment horizontal="center"/>
    </xf>
    <xf numFmtId="37" fontId="83" fillId="0" borderId="58" xfId="2385" applyNumberFormat="1" applyBorder="1" applyAlignment="1">
      <alignment horizontal="center"/>
    </xf>
    <xf numFmtId="0" fontId="83" fillId="0" borderId="3" xfId="2385" applyBorder="1" applyAlignment="1">
      <alignment horizontal="center" vertical="center"/>
    </xf>
    <xf numFmtId="37" fontId="83" fillId="0" borderId="0" xfId="2385" applyNumberFormat="1" applyAlignment="1">
      <alignment horizontal="center"/>
    </xf>
    <xf numFmtId="37" fontId="31" fillId="0" borderId="59" xfId="2385" applyNumberFormat="1" applyFont="1" applyBorder="1" applyAlignment="1">
      <alignment horizontal="center"/>
    </xf>
    <xf numFmtId="37" fontId="83" fillId="0" borderId="59" xfId="2385" applyNumberFormat="1" applyBorder="1" applyAlignment="1">
      <alignment horizontal="center"/>
    </xf>
    <xf numFmtId="37" fontId="86" fillId="0" borderId="5" xfId="2385" applyNumberFormat="1" applyFont="1" applyBorder="1" applyAlignment="1">
      <alignment horizontal="center"/>
    </xf>
    <xf numFmtId="37" fontId="86" fillId="0" borderId="60" xfId="2385" applyNumberFormat="1" applyFont="1" applyBorder="1" applyAlignment="1">
      <alignment horizontal="center"/>
    </xf>
    <xf numFmtId="37" fontId="86" fillId="0" borderId="61" xfId="2385" applyNumberFormat="1" applyFont="1" applyBorder="1" applyAlignment="1">
      <alignment horizontal="center"/>
    </xf>
    <xf numFmtId="0" fontId="86" fillId="0" borderId="1" xfId="2385" applyFont="1" applyBorder="1" applyAlignment="1">
      <alignment horizontal="left" vertical="center"/>
    </xf>
    <xf numFmtId="0" fontId="86" fillId="0" borderId="2" xfId="2385" applyFont="1" applyBorder="1" applyAlignment="1">
      <alignment horizontal="left" vertical="center"/>
    </xf>
    <xf numFmtId="0" fontId="86" fillId="0" borderId="3" xfId="2385" applyFont="1" applyBorder="1" applyAlignment="1">
      <alignment horizontal="left" vertical="center"/>
    </xf>
    <xf numFmtId="0" fontId="86" fillId="0" borderId="0" xfId="2385" applyFont="1" applyAlignment="1">
      <alignment horizontal="left" vertical="center"/>
    </xf>
    <xf numFmtId="0" fontId="86" fillId="0" borderId="4" xfId="2385" applyFont="1" applyBorder="1" applyAlignment="1">
      <alignment vertical="center"/>
    </xf>
    <xf numFmtId="0" fontId="83" fillId="0" borderId="5" xfId="2385" applyBorder="1"/>
    <xf numFmtId="0" fontId="83" fillId="0" borderId="5" xfId="2385" applyBorder="1" applyAlignment="1">
      <alignment horizontal="center"/>
    </xf>
    <xf numFmtId="0" fontId="83" fillId="0" borderId="5" xfId="2385" applyBorder="1" applyAlignment="1">
      <alignment horizontal="right"/>
    </xf>
    <xf numFmtId="0" fontId="45" fillId="0" borderId="0" xfId="2385" applyFont="1" applyAlignment="1">
      <alignment horizontal="center" vertical="center"/>
    </xf>
    <xf numFmtId="0" fontId="45" fillId="0" borderId="0" xfId="2385" applyFont="1" applyAlignment="1">
      <alignment horizontal="left" vertical="center"/>
    </xf>
    <xf numFmtId="0" fontId="45" fillId="0" borderId="0" xfId="2385" applyFont="1" applyAlignment="1">
      <alignment vertical="center"/>
    </xf>
    <xf numFmtId="0" fontId="35" fillId="0" borderId="0" xfId="2385" applyFont="1" applyAlignment="1">
      <alignment horizontal="center" vertical="center"/>
    </xf>
    <xf numFmtId="0" fontId="87" fillId="0" borderId="0" xfId="2438" applyFont="1" applyAlignment="1">
      <alignment horizontal="center" vertical="center"/>
    </xf>
    <xf numFmtId="0" fontId="83" fillId="0" borderId="0" xfId="2438" applyAlignment="1">
      <alignment horizontal="right"/>
    </xf>
    <xf numFmtId="3" fontId="45" fillId="0" borderId="62" xfId="2385" applyNumberFormat="1" applyFont="1" applyBorder="1" applyAlignment="1">
      <alignment horizontal="center" vertical="center"/>
    </xf>
    <xf numFmtId="37" fontId="35" fillId="0" borderId="0" xfId="2385" applyNumberFormat="1" applyFont="1" applyAlignment="1">
      <alignment horizontal="center"/>
    </xf>
    <xf numFmtId="0" fontId="86" fillId="0" borderId="6" xfId="2385" applyFont="1" applyBorder="1" applyAlignment="1">
      <alignment horizontal="left" vertical="center"/>
    </xf>
    <xf numFmtId="0" fontId="86" fillId="0" borderId="7" xfId="2385" applyFont="1" applyBorder="1" applyAlignment="1">
      <alignment horizontal="left" vertical="center"/>
    </xf>
    <xf numFmtId="0" fontId="72" fillId="0" borderId="0" xfId="2385" applyFont="1" applyAlignment="1">
      <alignment horizontal="center" vertical="center"/>
    </xf>
    <xf numFmtId="0" fontId="83" fillId="0" borderId="8" xfId="2385" applyBorder="1" applyAlignment="1">
      <alignment horizontal="right"/>
    </xf>
    <xf numFmtId="0" fontId="83" fillId="0" borderId="0" xfId="2438" applyAlignment="1">
      <alignment horizontal="center" vertical="center"/>
    </xf>
    <xf numFmtId="37" fontId="86" fillId="0" borderId="0" xfId="2385" applyNumberFormat="1" applyFont="1" applyAlignment="1">
      <alignment horizontal="center"/>
    </xf>
    <xf numFmtId="0" fontId="72" fillId="0" borderId="53" xfId="2438" applyFont="1" applyBorder="1" applyAlignment="1">
      <alignment horizontal="center" vertical="center"/>
    </xf>
    <xf numFmtId="3" fontId="82" fillId="0" borderId="0" xfId="2385" applyNumberFormat="1" applyFont="1" applyAlignment="1">
      <alignment horizontal="center" vertical="center"/>
    </xf>
    <xf numFmtId="0" fontId="85" fillId="0" borderId="0" xfId="2385" applyFont="1" applyAlignment="1">
      <alignment horizontal="center" vertical="center"/>
    </xf>
    <xf numFmtId="0" fontId="85" fillId="0" borderId="0" xfId="2385" applyFont="1" applyAlignment="1">
      <alignment vertical="center"/>
    </xf>
    <xf numFmtId="0" fontId="82" fillId="0" borderId="0" xfId="2385" applyFont="1" applyAlignment="1">
      <alignment horizontal="center" vertical="center"/>
    </xf>
    <xf numFmtId="0" fontId="82" fillId="0" borderId="0" xfId="2385" applyFont="1" applyAlignment="1">
      <alignment vertical="center"/>
    </xf>
    <xf numFmtId="0" fontId="82" fillId="0" borderId="0" xfId="2386" applyFont="1" applyAlignment="1">
      <alignment horizontal="center"/>
    </xf>
    <xf numFmtId="0" fontId="32" fillId="0" borderId="0" xfId="2386" applyFont="1" applyAlignment="1">
      <alignment horizontal="center" vertical="center"/>
    </xf>
    <xf numFmtId="0" fontId="32" fillId="0" borderId="0" xfId="2386" applyFont="1" applyAlignment="1">
      <alignment vertical="center"/>
    </xf>
    <xf numFmtId="0" fontId="36" fillId="0" borderId="0" xfId="2386" applyFont="1" applyAlignment="1">
      <alignment horizontal="left" vertical="center"/>
    </xf>
    <xf numFmtId="0" fontId="36" fillId="0" borderId="0" xfId="2386" applyFont="1" applyAlignment="1">
      <alignment vertical="center"/>
    </xf>
    <xf numFmtId="0" fontId="32" fillId="0" borderId="0" xfId="2247" applyFont="1"/>
    <xf numFmtId="164" fontId="36" fillId="0" borderId="0" xfId="2386" applyNumberFormat="1" applyFont="1" applyAlignment="1">
      <alignment horizontal="left" vertical="center"/>
    </xf>
    <xf numFmtId="164" fontId="31" fillId="0" borderId="0" xfId="2439" applyNumberFormat="1" applyFont="1" applyAlignment="1">
      <alignment horizontal="left" vertical="center"/>
    </xf>
    <xf numFmtId="0" fontId="84" fillId="0" borderId="0" xfId="2439" applyFont="1" applyAlignment="1">
      <alignment horizontal="center" vertical="center"/>
    </xf>
    <xf numFmtId="0" fontId="36" fillId="20" borderId="9" xfId="2386" applyFont="1" applyFill="1" applyBorder="1" applyAlignment="1">
      <alignment horizontal="center" vertical="center"/>
    </xf>
    <xf numFmtId="0" fontId="31" fillId="20" borderId="9" xfId="2386" applyFont="1" applyFill="1" applyBorder="1" applyAlignment="1">
      <alignment horizontal="center" vertical="center"/>
    </xf>
    <xf numFmtId="0" fontId="36" fillId="20" borderId="9" xfId="2386" applyFont="1" applyFill="1" applyBorder="1" applyAlignment="1">
      <alignment horizontal="center" vertical="center" wrapText="1"/>
    </xf>
    <xf numFmtId="3" fontId="36" fillId="20" borderId="9" xfId="2386" applyNumberFormat="1" applyFont="1" applyFill="1" applyBorder="1" applyAlignment="1">
      <alignment horizontal="center" vertical="center"/>
    </xf>
    <xf numFmtId="0" fontId="45" fillId="0" borderId="51" xfId="2386" applyFont="1" applyBorder="1" applyAlignment="1">
      <alignment horizontal="center" vertical="center"/>
    </xf>
    <xf numFmtId="0" fontId="45" fillId="0" borderId="51" xfId="2386" applyFont="1" applyBorder="1" applyAlignment="1">
      <alignment horizontal="left" vertical="center" wrapText="1"/>
    </xf>
    <xf numFmtId="0" fontId="45" fillId="0" borderId="51" xfId="2386" applyFont="1" applyBorder="1" applyAlignment="1">
      <alignment horizontal="center" vertical="center" wrapText="1"/>
    </xf>
    <xf numFmtId="0" fontId="35" fillId="0" borderId="51" xfId="2386" applyFont="1" applyBorder="1" applyAlignment="1">
      <alignment horizontal="center" vertical="center"/>
    </xf>
    <xf numFmtId="0" fontId="35" fillId="0" borderId="51" xfId="2439" applyFont="1" applyBorder="1" applyAlignment="1">
      <alignment horizontal="center" vertical="center"/>
    </xf>
    <xf numFmtId="3" fontId="35" fillId="0" borderId="51" xfId="2386" applyNumberFormat="1" applyFont="1" applyBorder="1" applyAlignment="1">
      <alignment horizontal="center" vertical="center"/>
    </xf>
    <xf numFmtId="3" fontId="45" fillId="0" borderId="51" xfId="2386" applyNumberFormat="1" applyFont="1" applyBorder="1" applyAlignment="1">
      <alignment horizontal="center" vertical="center"/>
    </xf>
    <xf numFmtId="0" fontId="31" fillId="0" borderId="50" xfId="2439" applyFont="1" applyBorder="1" applyAlignment="1">
      <alignment horizontal="center" vertical="center"/>
    </xf>
    <xf numFmtId="0" fontId="31" fillId="0" borderId="50" xfId="2439" applyFont="1" applyBorder="1" applyAlignment="1">
      <alignment vertical="center" wrapText="1"/>
    </xf>
    <xf numFmtId="0" fontId="45" fillId="0" borderId="50" xfId="2386" applyFont="1" applyBorder="1" applyAlignment="1">
      <alignment horizontal="center" vertical="center" wrapText="1"/>
    </xf>
    <xf numFmtId="0" fontId="35" fillId="0" borderId="50" xfId="2439" applyFont="1" applyBorder="1" applyAlignment="1">
      <alignment horizontal="center" vertical="center"/>
    </xf>
    <xf numFmtId="3" fontId="45" fillId="0" borderId="50" xfId="2386" applyNumberFormat="1" applyFont="1" applyBorder="1" applyAlignment="1">
      <alignment horizontal="center" vertical="center"/>
    </xf>
    <xf numFmtId="3" fontId="35" fillId="0" borderId="50" xfId="2439" applyNumberFormat="1" applyFont="1" applyBorder="1" applyAlignment="1">
      <alignment horizontal="center" vertical="center"/>
    </xf>
    <xf numFmtId="3" fontId="36" fillId="20" borderId="16" xfId="2386" applyNumberFormat="1" applyFont="1" applyFill="1" applyBorder="1" applyAlignment="1">
      <alignment horizontal="center" vertical="center"/>
    </xf>
    <xf numFmtId="3" fontId="36" fillId="20" borderId="84" xfId="2386" applyNumberFormat="1" applyFont="1" applyFill="1" applyBorder="1" applyAlignment="1">
      <alignment horizontal="center" vertical="center"/>
    </xf>
    <xf numFmtId="3" fontId="36" fillId="20" borderId="15" xfId="2386" applyNumberFormat="1" applyFont="1" applyFill="1" applyBorder="1" applyAlignment="1">
      <alignment horizontal="center" vertical="center"/>
    </xf>
    <xf numFmtId="3" fontId="36" fillId="20" borderId="30" xfId="2386" applyNumberFormat="1" applyFont="1" applyFill="1" applyBorder="1" applyAlignment="1">
      <alignment horizontal="center" vertical="center"/>
    </xf>
    <xf numFmtId="3" fontId="36" fillId="20" borderId="13" xfId="2386" applyNumberFormat="1" applyFont="1" applyFill="1" applyBorder="1" applyAlignment="1">
      <alignment horizontal="center" vertical="center"/>
    </xf>
    <xf numFmtId="3" fontId="36" fillId="20" borderId="85" xfId="2386" applyNumberFormat="1" applyFont="1" applyFill="1" applyBorder="1" applyAlignment="1">
      <alignment horizontal="center" vertical="center"/>
    </xf>
    <xf numFmtId="0" fontId="32" fillId="0" borderId="52" xfId="2386" applyFont="1" applyBorder="1" applyAlignment="1">
      <alignment horizontal="center" vertical="center"/>
    </xf>
    <xf numFmtId="0" fontId="32" fillId="0" borderId="52" xfId="2386" applyFont="1" applyBorder="1" applyAlignment="1">
      <alignment vertical="center"/>
    </xf>
    <xf numFmtId="0" fontId="83" fillId="0" borderId="52" xfId="2386" applyBorder="1" applyAlignment="1">
      <alignment horizontal="center" vertical="center"/>
    </xf>
    <xf numFmtId="3" fontId="32" fillId="0" borderId="52" xfId="2386" applyNumberFormat="1" applyFont="1" applyBorder="1" applyAlignment="1">
      <alignment horizontal="center" vertical="center"/>
    </xf>
    <xf numFmtId="0" fontId="31" fillId="0" borderId="14" xfId="2293" applyFont="1" applyBorder="1" applyAlignment="1">
      <alignment horizontal="left"/>
    </xf>
    <xf numFmtId="0" fontId="34" fillId="5" borderId="9" xfId="2293" applyFill="1" applyBorder="1" applyAlignment="1">
      <alignment horizontal="center" vertical="center"/>
    </xf>
    <xf numFmtId="0" fontId="45" fillId="0" borderId="9" xfId="2293" applyFont="1" applyBorder="1" applyAlignment="1">
      <alignment horizontal="center"/>
    </xf>
    <xf numFmtId="0" fontId="34" fillId="5" borderId="9" xfId="2293" applyFill="1" applyBorder="1" applyAlignment="1">
      <alignment horizontal="center" vertical="center" wrapText="1"/>
    </xf>
    <xf numFmtId="0" fontId="34" fillId="5" borderId="51" xfId="2293" applyFill="1" applyBorder="1" applyAlignment="1">
      <alignment horizontal="center" vertical="center" wrapText="1"/>
    </xf>
    <xf numFmtId="0" fontId="34" fillId="5" borderId="52" xfId="2293" applyFill="1" applyBorder="1" applyAlignment="1">
      <alignment horizontal="center" vertical="center" wrapText="1"/>
    </xf>
    <xf numFmtId="0" fontId="35" fillId="5" borderId="9" xfId="2293" applyFont="1" applyFill="1" applyBorder="1" applyAlignment="1">
      <alignment horizontal="center" vertical="center" wrapText="1"/>
    </xf>
    <xf numFmtId="0" fontId="12" fillId="0" borderId="9" xfId="2253" applyFont="1" applyBorder="1" applyAlignment="1">
      <alignment horizontal="center" vertical="center"/>
    </xf>
    <xf numFmtId="0" fontId="12" fillId="0" borderId="10" xfId="2253" applyFont="1" applyBorder="1" applyAlignment="1">
      <alignment horizontal="center" vertical="center"/>
    </xf>
    <xf numFmtId="0" fontId="12" fillId="0" borderId="11" xfId="2253" applyFont="1" applyBorder="1" applyAlignment="1">
      <alignment horizontal="center" vertical="center"/>
    </xf>
    <xf numFmtId="0" fontId="12" fillId="0" borderId="10" xfId="2253" applyFont="1" applyBorder="1" applyAlignment="1">
      <alignment horizontal="center" vertical="center" wrapText="1"/>
    </xf>
    <xf numFmtId="0" fontId="12" fillId="0" borderId="11" xfId="2253" applyFont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7" xfId="0" applyFont="1" applyFill="1" applyBorder="1" applyAlignment="1">
      <alignment horizontal="left"/>
    </xf>
    <xf numFmtId="0" fontId="17" fillId="2" borderId="10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left" vertical="center"/>
    </xf>
    <xf numFmtId="0" fontId="18" fillId="2" borderId="20" xfId="0" applyFont="1" applyFill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left" vertical="center"/>
    </xf>
    <xf numFmtId="49" fontId="11" fillId="2" borderId="11" xfId="0" applyNumberFormat="1" applyFont="1" applyFill="1" applyBorder="1" applyAlignment="1">
      <alignment horizontal="left" vertical="center"/>
    </xf>
    <xf numFmtId="0" fontId="18" fillId="2" borderId="21" xfId="0" applyFont="1" applyFill="1" applyBorder="1" applyAlignment="1">
      <alignment horizontal="left" vertical="center"/>
    </xf>
    <xf numFmtId="0" fontId="18" fillId="2" borderId="22" xfId="0" applyFont="1" applyFill="1" applyBorder="1" applyAlignment="1">
      <alignment horizontal="left" vertical="center"/>
    </xf>
    <xf numFmtId="0" fontId="22" fillId="2" borderId="19" xfId="0" applyFont="1" applyFill="1" applyBorder="1" applyAlignment="1">
      <alignment horizontal="left" vertical="center"/>
    </xf>
    <xf numFmtId="0" fontId="22" fillId="2" borderId="23" xfId="0" applyFont="1" applyFill="1" applyBorder="1" applyAlignment="1">
      <alignment horizontal="left" vertical="center"/>
    </xf>
    <xf numFmtId="0" fontId="19" fillId="2" borderId="19" xfId="0" applyFont="1" applyFill="1" applyBorder="1" applyAlignment="1">
      <alignment horizontal="left" vertical="center"/>
    </xf>
    <xf numFmtId="0" fontId="19" fillId="2" borderId="20" xfId="0" applyFont="1" applyFill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center" vertical="center"/>
    </xf>
    <xf numFmtId="49" fontId="11" fillId="2" borderId="11" xfId="0" applyNumberFormat="1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left" vertical="center"/>
    </xf>
    <xf numFmtId="0" fontId="18" fillId="2" borderId="24" xfId="0" applyFont="1" applyFill="1" applyBorder="1" applyAlignment="1">
      <alignment horizontal="left" vertical="center"/>
    </xf>
    <xf numFmtId="0" fontId="18" fillId="2" borderId="25" xfId="0" applyFont="1" applyFill="1" applyBorder="1" applyAlignment="1">
      <alignment horizontal="left" vertical="center"/>
    </xf>
    <xf numFmtId="49" fontId="11" fillId="2" borderId="18" xfId="0" applyNumberFormat="1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left" vertical="center"/>
    </xf>
    <xf numFmtId="0" fontId="19" fillId="2" borderId="27" xfId="0" applyFont="1" applyFill="1" applyBorder="1" applyAlignment="1">
      <alignment horizontal="left" vertical="center"/>
    </xf>
    <xf numFmtId="49" fontId="11" fillId="2" borderId="18" xfId="0" applyNumberFormat="1" applyFont="1" applyFill="1" applyBorder="1" applyAlignment="1">
      <alignment horizontal="center" vertical="top" wrapText="1"/>
    </xf>
    <xf numFmtId="49" fontId="11" fillId="2" borderId="11" xfId="0" applyNumberFormat="1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5" fillId="2" borderId="28" xfId="0" applyFont="1" applyFill="1" applyBorder="1" applyAlignment="1">
      <alignment horizontal="left" vertical="center" wrapText="1"/>
    </xf>
    <xf numFmtId="0" fontId="15" fillId="2" borderId="29" xfId="0" applyFont="1" applyFill="1" applyBorder="1" applyAlignment="1">
      <alignment horizontal="left" vertical="center" wrapText="1"/>
    </xf>
    <xf numFmtId="0" fontId="11" fillId="2" borderId="18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5" fontId="11" fillId="2" borderId="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top" wrapText="1"/>
    </xf>
    <xf numFmtId="0" fontId="5" fillId="2" borderId="36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top" wrapText="1"/>
    </xf>
    <xf numFmtId="0" fontId="5" fillId="2" borderId="34" xfId="0" applyFont="1" applyFill="1" applyBorder="1" applyAlignment="1">
      <alignment horizontal="center" vertical="top" wrapText="1"/>
    </xf>
    <xf numFmtId="0" fontId="2" fillId="3" borderId="0" xfId="2193" applyFont="1" applyFill="1" applyAlignment="1">
      <alignment horizontal="center" vertical="center"/>
    </xf>
    <xf numFmtId="0" fontId="10" fillId="0" borderId="0" xfId="2193" applyFont="1" applyAlignment="1">
      <alignment horizontal="left"/>
    </xf>
    <xf numFmtId="0" fontId="2" fillId="3" borderId="1" xfId="2193" applyFont="1" applyFill="1" applyBorder="1" applyAlignment="1">
      <alignment horizontal="center" vertical="center"/>
    </xf>
    <xf numFmtId="0" fontId="2" fillId="3" borderId="2" xfId="2193" applyFont="1" applyFill="1" applyBorder="1" applyAlignment="1">
      <alignment horizontal="center" vertical="center"/>
    </xf>
    <xf numFmtId="0" fontId="2" fillId="3" borderId="6" xfId="2193" applyFont="1" applyFill="1" applyBorder="1" applyAlignment="1">
      <alignment horizontal="center" vertical="center"/>
    </xf>
    <xf numFmtId="0" fontId="2" fillId="3" borderId="3" xfId="2193" applyFont="1" applyFill="1" applyBorder="1" applyAlignment="1">
      <alignment horizontal="center" vertical="center"/>
    </xf>
    <xf numFmtId="0" fontId="2" fillId="3" borderId="7" xfId="2193" applyFont="1" applyFill="1" applyBorder="1" applyAlignment="1">
      <alignment horizontal="center" vertical="center"/>
    </xf>
    <xf numFmtId="0" fontId="2" fillId="3" borderId="4" xfId="2193" applyFont="1" applyFill="1" applyBorder="1" applyAlignment="1">
      <alignment horizontal="center" vertical="center"/>
    </xf>
    <xf numFmtId="0" fontId="2" fillId="3" borderId="5" xfId="2193" applyFont="1" applyFill="1" applyBorder="1" applyAlignment="1">
      <alignment horizontal="center" vertical="center"/>
    </xf>
    <xf numFmtId="0" fontId="2" fillId="3" borderId="8" xfId="2193" applyFont="1" applyFill="1" applyBorder="1" applyAlignment="1">
      <alignment horizontal="center" vertical="center"/>
    </xf>
  </cellXfs>
  <cellStyles count="3690">
    <cellStyle name="&gt;? MK/l" xfId="4" xr:uid="{00000000-0005-0000-0000-000031000000}"/>
    <cellStyle name="20% - Accent1 10" xfId="5" xr:uid="{00000000-0005-0000-0000-000032000000}"/>
    <cellStyle name="20% - Accent1 10 2" xfId="6" xr:uid="{00000000-0005-0000-0000-000033000000}"/>
    <cellStyle name="20% - Accent1 11" xfId="7" xr:uid="{00000000-0005-0000-0000-000034000000}"/>
    <cellStyle name="20% - Accent1 11 2" xfId="8" xr:uid="{00000000-0005-0000-0000-000035000000}"/>
    <cellStyle name="20% - Accent1 12" xfId="9" xr:uid="{00000000-0005-0000-0000-000036000000}"/>
    <cellStyle name="20% - Accent1 12 2" xfId="10" xr:uid="{00000000-0005-0000-0000-000037000000}"/>
    <cellStyle name="20% - Accent1 13" xfId="11" xr:uid="{00000000-0005-0000-0000-000038000000}"/>
    <cellStyle name="20% - Accent1 13 2" xfId="12" xr:uid="{00000000-0005-0000-0000-000039000000}"/>
    <cellStyle name="20% - Accent1 14" xfId="13" xr:uid="{00000000-0005-0000-0000-00003A000000}"/>
    <cellStyle name="20% - Accent1 14 2" xfId="14" xr:uid="{00000000-0005-0000-0000-00003B000000}"/>
    <cellStyle name="20% - Accent1 15" xfId="15" xr:uid="{00000000-0005-0000-0000-00003C000000}"/>
    <cellStyle name="20% - Accent1 15 2" xfId="16" xr:uid="{00000000-0005-0000-0000-00003D000000}"/>
    <cellStyle name="20% - Accent1 16" xfId="17" xr:uid="{00000000-0005-0000-0000-00003E000000}"/>
    <cellStyle name="20% - Accent1 16 2" xfId="18" xr:uid="{00000000-0005-0000-0000-00003F000000}"/>
    <cellStyle name="20% - Accent1 17" xfId="19" xr:uid="{00000000-0005-0000-0000-000040000000}"/>
    <cellStyle name="20% - Accent1 2" xfId="20" xr:uid="{00000000-0005-0000-0000-000041000000}"/>
    <cellStyle name="20% - Accent1 2 2" xfId="21" xr:uid="{00000000-0005-0000-0000-000042000000}"/>
    <cellStyle name="20% - Accent1 2 2 2" xfId="22" xr:uid="{00000000-0005-0000-0000-000043000000}"/>
    <cellStyle name="20% - Accent1 2 3" xfId="23" xr:uid="{00000000-0005-0000-0000-000044000000}"/>
    <cellStyle name="20% - Accent1 2 3 2" xfId="24" xr:uid="{00000000-0005-0000-0000-000045000000}"/>
    <cellStyle name="20% - Accent1 2 4" xfId="25" xr:uid="{00000000-0005-0000-0000-000046000000}"/>
    <cellStyle name="20% - Accent1 3" xfId="26" xr:uid="{00000000-0005-0000-0000-000047000000}"/>
    <cellStyle name="20% - Accent1 3 2" xfId="27" xr:uid="{00000000-0005-0000-0000-000048000000}"/>
    <cellStyle name="20% - Accent1 4" xfId="28" xr:uid="{00000000-0005-0000-0000-000049000000}"/>
    <cellStyle name="20% - Accent1 4 2" xfId="29" xr:uid="{00000000-0005-0000-0000-00004A000000}"/>
    <cellStyle name="20% - Accent1 5" xfId="30" xr:uid="{00000000-0005-0000-0000-00004B000000}"/>
    <cellStyle name="20% - Accent1 5 2" xfId="31" xr:uid="{00000000-0005-0000-0000-00004C000000}"/>
    <cellStyle name="20% - Accent1 6" xfId="32" xr:uid="{00000000-0005-0000-0000-00004D000000}"/>
    <cellStyle name="20% - Accent1 6 2" xfId="33" xr:uid="{00000000-0005-0000-0000-00004E000000}"/>
    <cellStyle name="20% - Accent1 7" xfId="34" xr:uid="{00000000-0005-0000-0000-00004F000000}"/>
    <cellStyle name="20% - Accent1 7 2" xfId="35" xr:uid="{00000000-0005-0000-0000-000050000000}"/>
    <cellStyle name="20% - Accent1 8" xfId="36" xr:uid="{00000000-0005-0000-0000-000051000000}"/>
    <cellStyle name="20% - Accent1 8 2" xfId="37" xr:uid="{00000000-0005-0000-0000-000052000000}"/>
    <cellStyle name="20% - Accent1 9" xfId="38" xr:uid="{00000000-0005-0000-0000-000053000000}"/>
    <cellStyle name="20% - Accent1 9 2" xfId="39" xr:uid="{00000000-0005-0000-0000-000054000000}"/>
    <cellStyle name="20% - Accent2 10" xfId="40" xr:uid="{00000000-0005-0000-0000-000055000000}"/>
    <cellStyle name="20% - Accent2 10 2" xfId="41" xr:uid="{00000000-0005-0000-0000-000056000000}"/>
    <cellStyle name="20% - Accent2 11" xfId="42" xr:uid="{00000000-0005-0000-0000-000057000000}"/>
    <cellStyle name="20% - Accent2 11 2" xfId="43" xr:uid="{00000000-0005-0000-0000-000058000000}"/>
    <cellStyle name="20% - Accent2 12" xfId="44" xr:uid="{00000000-0005-0000-0000-000059000000}"/>
    <cellStyle name="20% - Accent2 12 2" xfId="45" xr:uid="{00000000-0005-0000-0000-00005A000000}"/>
    <cellStyle name="20% - Accent2 13" xfId="46" xr:uid="{00000000-0005-0000-0000-00005B000000}"/>
    <cellStyle name="20% - Accent2 13 2" xfId="47" xr:uid="{00000000-0005-0000-0000-00005C000000}"/>
    <cellStyle name="20% - Accent2 14" xfId="48" xr:uid="{00000000-0005-0000-0000-00005D000000}"/>
    <cellStyle name="20% - Accent2 14 2" xfId="49" xr:uid="{00000000-0005-0000-0000-00005E000000}"/>
    <cellStyle name="20% - Accent2 15" xfId="50" xr:uid="{00000000-0005-0000-0000-00005F000000}"/>
    <cellStyle name="20% - Accent2 15 2" xfId="51" xr:uid="{00000000-0005-0000-0000-000060000000}"/>
    <cellStyle name="20% - Accent2 16" xfId="52" xr:uid="{00000000-0005-0000-0000-000061000000}"/>
    <cellStyle name="20% - Accent2 16 2" xfId="53" xr:uid="{00000000-0005-0000-0000-000062000000}"/>
    <cellStyle name="20% - Accent2 17" xfId="54" xr:uid="{00000000-0005-0000-0000-000063000000}"/>
    <cellStyle name="20% - Accent2 2" xfId="55" xr:uid="{00000000-0005-0000-0000-000064000000}"/>
    <cellStyle name="20% - Accent2 2 2" xfId="56" xr:uid="{00000000-0005-0000-0000-000065000000}"/>
    <cellStyle name="20% - Accent2 2 2 2" xfId="57" xr:uid="{00000000-0005-0000-0000-000066000000}"/>
    <cellStyle name="20% - Accent2 2 3" xfId="58" xr:uid="{00000000-0005-0000-0000-000067000000}"/>
    <cellStyle name="20% - Accent2 2 3 2" xfId="59" xr:uid="{00000000-0005-0000-0000-000068000000}"/>
    <cellStyle name="20% - Accent2 2 4" xfId="60" xr:uid="{00000000-0005-0000-0000-000069000000}"/>
    <cellStyle name="20% - Accent2 3" xfId="61" xr:uid="{00000000-0005-0000-0000-00006A000000}"/>
    <cellStyle name="20% - Accent2 3 2" xfId="62" xr:uid="{00000000-0005-0000-0000-00006B000000}"/>
    <cellStyle name="20% - Accent2 4" xfId="63" xr:uid="{00000000-0005-0000-0000-00006C000000}"/>
    <cellStyle name="20% - Accent2 4 2" xfId="64" xr:uid="{00000000-0005-0000-0000-00006D000000}"/>
    <cellStyle name="20% - Accent2 5" xfId="65" xr:uid="{00000000-0005-0000-0000-00006E000000}"/>
    <cellStyle name="20% - Accent2 5 2" xfId="66" xr:uid="{00000000-0005-0000-0000-00006F000000}"/>
    <cellStyle name="20% - Accent2 6" xfId="67" xr:uid="{00000000-0005-0000-0000-000070000000}"/>
    <cellStyle name="20% - Accent2 6 2" xfId="68" xr:uid="{00000000-0005-0000-0000-000071000000}"/>
    <cellStyle name="20% - Accent2 7" xfId="69" xr:uid="{00000000-0005-0000-0000-000072000000}"/>
    <cellStyle name="20% - Accent2 7 2" xfId="70" xr:uid="{00000000-0005-0000-0000-000073000000}"/>
    <cellStyle name="20% - Accent2 8" xfId="71" xr:uid="{00000000-0005-0000-0000-000074000000}"/>
    <cellStyle name="20% - Accent2 8 2" xfId="72" xr:uid="{00000000-0005-0000-0000-000075000000}"/>
    <cellStyle name="20% - Accent2 9" xfId="73" xr:uid="{00000000-0005-0000-0000-000076000000}"/>
    <cellStyle name="20% - Accent2 9 2" xfId="74" xr:uid="{00000000-0005-0000-0000-000077000000}"/>
    <cellStyle name="20% - Accent3 10" xfId="75" xr:uid="{00000000-0005-0000-0000-000078000000}"/>
    <cellStyle name="20% - Accent3 10 2" xfId="76" xr:uid="{00000000-0005-0000-0000-000079000000}"/>
    <cellStyle name="20% - Accent3 11" xfId="77" xr:uid="{00000000-0005-0000-0000-00007A000000}"/>
    <cellStyle name="20% - Accent3 11 2" xfId="78" xr:uid="{00000000-0005-0000-0000-00007B000000}"/>
    <cellStyle name="20% - Accent3 12" xfId="79" xr:uid="{00000000-0005-0000-0000-00007C000000}"/>
    <cellStyle name="20% - Accent3 12 2" xfId="80" xr:uid="{00000000-0005-0000-0000-00007D000000}"/>
    <cellStyle name="20% - Accent3 13" xfId="81" xr:uid="{00000000-0005-0000-0000-00007E000000}"/>
    <cellStyle name="20% - Accent3 13 2" xfId="82" xr:uid="{00000000-0005-0000-0000-00007F000000}"/>
    <cellStyle name="20% - Accent3 14" xfId="83" xr:uid="{00000000-0005-0000-0000-000080000000}"/>
    <cellStyle name="20% - Accent3 14 2" xfId="84" xr:uid="{00000000-0005-0000-0000-000081000000}"/>
    <cellStyle name="20% - Accent3 15" xfId="85" xr:uid="{00000000-0005-0000-0000-000082000000}"/>
    <cellStyle name="20% - Accent3 15 2" xfId="86" xr:uid="{00000000-0005-0000-0000-000083000000}"/>
    <cellStyle name="20% - Accent3 16" xfId="87" xr:uid="{00000000-0005-0000-0000-000084000000}"/>
    <cellStyle name="20% - Accent3 16 2" xfId="88" xr:uid="{00000000-0005-0000-0000-000085000000}"/>
    <cellStyle name="20% - Accent3 17" xfId="89" xr:uid="{00000000-0005-0000-0000-000086000000}"/>
    <cellStyle name="20% - Accent3 2" xfId="90" xr:uid="{00000000-0005-0000-0000-000087000000}"/>
    <cellStyle name="20% - Accent3 2 2" xfId="91" xr:uid="{00000000-0005-0000-0000-000088000000}"/>
    <cellStyle name="20% - Accent3 2 2 2" xfId="92" xr:uid="{00000000-0005-0000-0000-000089000000}"/>
    <cellStyle name="20% - Accent3 2 3" xfId="93" xr:uid="{00000000-0005-0000-0000-00008A000000}"/>
    <cellStyle name="20% - Accent3 2 3 2" xfId="94" xr:uid="{00000000-0005-0000-0000-00008B000000}"/>
    <cellStyle name="20% - Accent3 2 4" xfId="95" xr:uid="{00000000-0005-0000-0000-00008C000000}"/>
    <cellStyle name="20% - Accent3 3" xfId="96" xr:uid="{00000000-0005-0000-0000-00008D000000}"/>
    <cellStyle name="20% - Accent3 3 2" xfId="97" xr:uid="{00000000-0005-0000-0000-00008E000000}"/>
    <cellStyle name="20% - Accent3 4" xfId="98" xr:uid="{00000000-0005-0000-0000-00008F000000}"/>
    <cellStyle name="20% - Accent3 4 2" xfId="99" xr:uid="{00000000-0005-0000-0000-000090000000}"/>
    <cellStyle name="20% - Accent3 5" xfId="100" xr:uid="{00000000-0005-0000-0000-000091000000}"/>
    <cellStyle name="20% - Accent3 5 2" xfId="101" xr:uid="{00000000-0005-0000-0000-000092000000}"/>
    <cellStyle name="20% - Accent3 6" xfId="102" xr:uid="{00000000-0005-0000-0000-000093000000}"/>
    <cellStyle name="20% - Accent3 6 2" xfId="103" xr:uid="{00000000-0005-0000-0000-000094000000}"/>
    <cellStyle name="20% - Accent3 7" xfId="104" xr:uid="{00000000-0005-0000-0000-000095000000}"/>
    <cellStyle name="20% - Accent3 7 2" xfId="105" xr:uid="{00000000-0005-0000-0000-000096000000}"/>
    <cellStyle name="20% - Accent3 8" xfId="106" xr:uid="{00000000-0005-0000-0000-000097000000}"/>
    <cellStyle name="20% - Accent3 8 2" xfId="107" xr:uid="{00000000-0005-0000-0000-000098000000}"/>
    <cellStyle name="20% - Accent3 9" xfId="108" xr:uid="{00000000-0005-0000-0000-000099000000}"/>
    <cellStyle name="20% - Accent3 9 2" xfId="109" xr:uid="{00000000-0005-0000-0000-00009A000000}"/>
    <cellStyle name="20% - Accent4 10" xfId="110" xr:uid="{00000000-0005-0000-0000-00009B000000}"/>
    <cellStyle name="20% - Accent4 10 2" xfId="111" xr:uid="{00000000-0005-0000-0000-00009C000000}"/>
    <cellStyle name="20% - Accent4 11" xfId="112" xr:uid="{00000000-0005-0000-0000-00009D000000}"/>
    <cellStyle name="20% - Accent4 11 2" xfId="113" xr:uid="{00000000-0005-0000-0000-00009E000000}"/>
    <cellStyle name="20% - Accent4 12" xfId="114" xr:uid="{00000000-0005-0000-0000-00009F000000}"/>
    <cellStyle name="20% - Accent4 12 2" xfId="115" xr:uid="{00000000-0005-0000-0000-0000A0000000}"/>
    <cellStyle name="20% - Accent4 13" xfId="116" xr:uid="{00000000-0005-0000-0000-0000A1000000}"/>
    <cellStyle name="20% - Accent4 13 2" xfId="117" xr:uid="{00000000-0005-0000-0000-0000A2000000}"/>
    <cellStyle name="20% - Accent4 14" xfId="118" xr:uid="{00000000-0005-0000-0000-0000A3000000}"/>
    <cellStyle name="20% - Accent4 14 2" xfId="119" xr:uid="{00000000-0005-0000-0000-0000A4000000}"/>
    <cellStyle name="20% - Accent4 15" xfId="120" xr:uid="{00000000-0005-0000-0000-0000A5000000}"/>
    <cellStyle name="20% - Accent4 15 2" xfId="121" xr:uid="{00000000-0005-0000-0000-0000A6000000}"/>
    <cellStyle name="20% - Accent4 16" xfId="122" xr:uid="{00000000-0005-0000-0000-0000A7000000}"/>
    <cellStyle name="20% - Accent4 16 2" xfId="123" xr:uid="{00000000-0005-0000-0000-0000A8000000}"/>
    <cellStyle name="20% - Accent4 17" xfId="124" xr:uid="{00000000-0005-0000-0000-0000A9000000}"/>
    <cellStyle name="20% - Accent4 2" xfId="125" xr:uid="{00000000-0005-0000-0000-0000AA000000}"/>
    <cellStyle name="20% - Accent4 2 2" xfId="126" xr:uid="{00000000-0005-0000-0000-0000AB000000}"/>
    <cellStyle name="20% - Accent4 2 2 2" xfId="127" xr:uid="{00000000-0005-0000-0000-0000AC000000}"/>
    <cellStyle name="20% - Accent4 2 3" xfId="128" xr:uid="{00000000-0005-0000-0000-0000AD000000}"/>
    <cellStyle name="20% - Accent4 2 3 2" xfId="129" xr:uid="{00000000-0005-0000-0000-0000AE000000}"/>
    <cellStyle name="20% - Accent4 2 4" xfId="130" xr:uid="{00000000-0005-0000-0000-0000AF000000}"/>
    <cellStyle name="20% - Accent4 3" xfId="131" xr:uid="{00000000-0005-0000-0000-0000B0000000}"/>
    <cellStyle name="20% - Accent4 3 2" xfId="132" xr:uid="{00000000-0005-0000-0000-0000B1000000}"/>
    <cellStyle name="20% - Accent4 4" xfId="133" xr:uid="{00000000-0005-0000-0000-0000B2000000}"/>
    <cellStyle name="20% - Accent4 4 2" xfId="134" xr:uid="{00000000-0005-0000-0000-0000B3000000}"/>
    <cellStyle name="20% - Accent4 5" xfId="135" xr:uid="{00000000-0005-0000-0000-0000B4000000}"/>
    <cellStyle name="20% - Accent4 5 2" xfId="136" xr:uid="{00000000-0005-0000-0000-0000B5000000}"/>
    <cellStyle name="20% - Accent4 6" xfId="137" xr:uid="{00000000-0005-0000-0000-0000B6000000}"/>
    <cellStyle name="20% - Accent4 6 2" xfId="138" xr:uid="{00000000-0005-0000-0000-0000B7000000}"/>
    <cellStyle name="20% - Accent4 7" xfId="139" xr:uid="{00000000-0005-0000-0000-0000B8000000}"/>
    <cellStyle name="20% - Accent4 7 2" xfId="140" xr:uid="{00000000-0005-0000-0000-0000B9000000}"/>
    <cellStyle name="20% - Accent4 8" xfId="141" xr:uid="{00000000-0005-0000-0000-0000BA000000}"/>
    <cellStyle name="20% - Accent4 8 2" xfId="142" xr:uid="{00000000-0005-0000-0000-0000BB000000}"/>
    <cellStyle name="20% - Accent4 9" xfId="143" xr:uid="{00000000-0005-0000-0000-0000BC000000}"/>
    <cellStyle name="20% - Accent4 9 2" xfId="144" xr:uid="{00000000-0005-0000-0000-0000BD000000}"/>
    <cellStyle name="20% - Accent5 10" xfId="145" xr:uid="{00000000-0005-0000-0000-0000BE000000}"/>
    <cellStyle name="20% - Accent5 10 2" xfId="146" xr:uid="{00000000-0005-0000-0000-0000BF000000}"/>
    <cellStyle name="20% - Accent5 11" xfId="147" xr:uid="{00000000-0005-0000-0000-0000C0000000}"/>
    <cellStyle name="20% - Accent5 11 2" xfId="148" xr:uid="{00000000-0005-0000-0000-0000C1000000}"/>
    <cellStyle name="20% - Accent5 12" xfId="149" xr:uid="{00000000-0005-0000-0000-0000C2000000}"/>
    <cellStyle name="20% - Accent5 12 2" xfId="150" xr:uid="{00000000-0005-0000-0000-0000C3000000}"/>
    <cellStyle name="20% - Accent5 13" xfId="151" xr:uid="{00000000-0005-0000-0000-0000C4000000}"/>
    <cellStyle name="20% - Accent5 13 2" xfId="152" xr:uid="{00000000-0005-0000-0000-0000C5000000}"/>
    <cellStyle name="20% - Accent5 14" xfId="153" xr:uid="{00000000-0005-0000-0000-0000C6000000}"/>
    <cellStyle name="20% - Accent5 14 2" xfId="154" xr:uid="{00000000-0005-0000-0000-0000C7000000}"/>
    <cellStyle name="20% - Accent5 15" xfId="155" xr:uid="{00000000-0005-0000-0000-0000C8000000}"/>
    <cellStyle name="20% - Accent5 15 2" xfId="156" xr:uid="{00000000-0005-0000-0000-0000C9000000}"/>
    <cellStyle name="20% - Accent5 16" xfId="157" xr:uid="{00000000-0005-0000-0000-0000CA000000}"/>
    <cellStyle name="20% - Accent5 16 2" xfId="158" xr:uid="{00000000-0005-0000-0000-0000CB000000}"/>
    <cellStyle name="20% - Accent5 17" xfId="159" xr:uid="{00000000-0005-0000-0000-0000CC000000}"/>
    <cellStyle name="20% - Accent5 2" xfId="160" xr:uid="{00000000-0005-0000-0000-0000CD000000}"/>
    <cellStyle name="20% - Accent5 2 2" xfId="161" xr:uid="{00000000-0005-0000-0000-0000CE000000}"/>
    <cellStyle name="20% - Accent5 2 2 2" xfId="162" xr:uid="{00000000-0005-0000-0000-0000CF000000}"/>
    <cellStyle name="20% - Accent5 2 3" xfId="163" xr:uid="{00000000-0005-0000-0000-0000D0000000}"/>
    <cellStyle name="20% - Accent5 2 3 2" xfId="164" xr:uid="{00000000-0005-0000-0000-0000D1000000}"/>
    <cellStyle name="20% - Accent5 2 4" xfId="165" xr:uid="{00000000-0005-0000-0000-0000D2000000}"/>
    <cellStyle name="20% - Accent5 3" xfId="166" xr:uid="{00000000-0005-0000-0000-0000D3000000}"/>
    <cellStyle name="20% - Accent5 3 2" xfId="167" xr:uid="{00000000-0005-0000-0000-0000D4000000}"/>
    <cellStyle name="20% - Accent5 4" xfId="168" xr:uid="{00000000-0005-0000-0000-0000D5000000}"/>
    <cellStyle name="20% - Accent5 4 2" xfId="169" xr:uid="{00000000-0005-0000-0000-0000D6000000}"/>
    <cellStyle name="20% - Accent5 5" xfId="170" xr:uid="{00000000-0005-0000-0000-0000D7000000}"/>
    <cellStyle name="20% - Accent5 5 2" xfId="171" xr:uid="{00000000-0005-0000-0000-0000D8000000}"/>
    <cellStyle name="20% - Accent5 6" xfId="172" xr:uid="{00000000-0005-0000-0000-0000D9000000}"/>
    <cellStyle name="20% - Accent5 6 2" xfId="173" xr:uid="{00000000-0005-0000-0000-0000DA000000}"/>
    <cellStyle name="20% - Accent5 7" xfId="174" xr:uid="{00000000-0005-0000-0000-0000DB000000}"/>
    <cellStyle name="20% - Accent5 7 2" xfId="175" xr:uid="{00000000-0005-0000-0000-0000DC000000}"/>
    <cellStyle name="20% - Accent5 8" xfId="176" xr:uid="{00000000-0005-0000-0000-0000DD000000}"/>
    <cellStyle name="20% - Accent5 8 2" xfId="177" xr:uid="{00000000-0005-0000-0000-0000DE000000}"/>
    <cellStyle name="20% - Accent5 9" xfId="178" xr:uid="{00000000-0005-0000-0000-0000DF000000}"/>
    <cellStyle name="20% - Accent5 9 2" xfId="179" xr:uid="{00000000-0005-0000-0000-0000E0000000}"/>
    <cellStyle name="20% - Accent6 10" xfId="180" xr:uid="{00000000-0005-0000-0000-0000E1000000}"/>
    <cellStyle name="20% - Accent6 10 2" xfId="181" xr:uid="{00000000-0005-0000-0000-0000E2000000}"/>
    <cellStyle name="20% - Accent6 11" xfId="182" xr:uid="{00000000-0005-0000-0000-0000E3000000}"/>
    <cellStyle name="20% - Accent6 11 2" xfId="183" xr:uid="{00000000-0005-0000-0000-0000E4000000}"/>
    <cellStyle name="20% - Accent6 12" xfId="184" xr:uid="{00000000-0005-0000-0000-0000E5000000}"/>
    <cellStyle name="20% - Accent6 12 2" xfId="185" xr:uid="{00000000-0005-0000-0000-0000E6000000}"/>
    <cellStyle name="20% - Accent6 13" xfId="186" xr:uid="{00000000-0005-0000-0000-0000E7000000}"/>
    <cellStyle name="20% - Accent6 13 2" xfId="187" xr:uid="{00000000-0005-0000-0000-0000E8000000}"/>
    <cellStyle name="20% - Accent6 14" xfId="188" xr:uid="{00000000-0005-0000-0000-0000E9000000}"/>
    <cellStyle name="20% - Accent6 14 2" xfId="189" xr:uid="{00000000-0005-0000-0000-0000EA000000}"/>
    <cellStyle name="20% - Accent6 15" xfId="190" xr:uid="{00000000-0005-0000-0000-0000EB000000}"/>
    <cellStyle name="20% - Accent6 15 2" xfId="191" xr:uid="{00000000-0005-0000-0000-0000EC000000}"/>
    <cellStyle name="20% - Accent6 16" xfId="192" xr:uid="{00000000-0005-0000-0000-0000ED000000}"/>
    <cellStyle name="20% - Accent6 16 2" xfId="193" xr:uid="{00000000-0005-0000-0000-0000EE000000}"/>
    <cellStyle name="20% - Accent6 17" xfId="194" xr:uid="{00000000-0005-0000-0000-0000EF000000}"/>
    <cellStyle name="20% - Accent6 2" xfId="195" xr:uid="{00000000-0005-0000-0000-0000F0000000}"/>
    <cellStyle name="20% - Accent6 2 2" xfId="196" xr:uid="{00000000-0005-0000-0000-0000F1000000}"/>
    <cellStyle name="20% - Accent6 2 2 2" xfId="197" xr:uid="{00000000-0005-0000-0000-0000F2000000}"/>
    <cellStyle name="20% - Accent6 2 3" xfId="198" xr:uid="{00000000-0005-0000-0000-0000F3000000}"/>
    <cellStyle name="20% - Accent6 2 3 2" xfId="199" xr:uid="{00000000-0005-0000-0000-0000F4000000}"/>
    <cellStyle name="20% - Accent6 2 4" xfId="200" xr:uid="{00000000-0005-0000-0000-0000F5000000}"/>
    <cellStyle name="20% - Accent6 3" xfId="201" xr:uid="{00000000-0005-0000-0000-0000F6000000}"/>
    <cellStyle name="20% - Accent6 3 2" xfId="202" xr:uid="{00000000-0005-0000-0000-0000F7000000}"/>
    <cellStyle name="20% - Accent6 4" xfId="203" xr:uid="{00000000-0005-0000-0000-0000F8000000}"/>
    <cellStyle name="20% - Accent6 4 2" xfId="204" xr:uid="{00000000-0005-0000-0000-0000F9000000}"/>
    <cellStyle name="20% - Accent6 5" xfId="205" xr:uid="{00000000-0005-0000-0000-0000FA000000}"/>
    <cellStyle name="20% - Accent6 5 2" xfId="206" xr:uid="{00000000-0005-0000-0000-0000FB000000}"/>
    <cellStyle name="20% - Accent6 6" xfId="207" xr:uid="{00000000-0005-0000-0000-0000FC000000}"/>
    <cellStyle name="20% - Accent6 6 2" xfId="208" xr:uid="{00000000-0005-0000-0000-0000FD000000}"/>
    <cellStyle name="20% - Accent6 7" xfId="209" xr:uid="{00000000-0005-0000-0000-0000FE000000}"/>
    <cellStyle name="20% - Accent6 7 2" xfId="210" xr:uid="{00000000-0005-0000-0000-0000FF000000}"/>
    <cellStyle name="20% - Accent6 8" xfId="211" xr:uid="{00000000-0005-0000-0000-000000010000}"/>
    <cellStyle name="20% - Accent6 8 2" xfId="212" xr:uid="{00000000-0005-0000-0000-000001010000}"/>
    <cellStyle name="20% - Accent6 9" xfId="213" xr:uid="{00000000-0005-0000-0000-000002010000}"/>
    <cellStyle name="20% - Accent6 9 2" xfId="214" xr:uid="{00000000-0005-0000-0000-000003010000}"/>
    <cellStyle name="40% - Accent1 10" xfId="215" xr:uid="{00000000-0005-0000-0000-000004010000}"/>
    <cellStyle name="40% - Accent1 10 2" xfId="216" xr:uid="{00000000-0005-0000-0000-000005010000}"/>
    <cellStyle name="40% - Accent1 11" xfId="217" xr:uid="{00000000-0005-0000-0000-000006010000}"/>
    <cellStyle name="40% - Accent1 11 2" xfId="218" xr:uid="{00000000-0005-0000-0000-000007010000}"/>
    <cellStyle name="40% - Accent1 12" xfId="219" xr:uid="{00000000-0005-0000-0000-000008010000}"/>
    <cellStyle name="40% - Accent1 12 2" xfId="220" xr:uid="{00000000-0005-0000-0000-000009010000}"/>
    <cellStyle name="40% - Accent1 13" xfId="221" xr:uid="{00000000-0005-0000-0000-00000A010000}"/>
    <cellStyle name="40% - Accent1 13 2" xfId="222" xr:uid="{00000000-0005-0000-0000-00000B010000}"/>
    <cellStyle name="40% - Accent1 14" xfId="223" xr:uid="{00000000-0005-0000-0000-00000C010000}"/>
    <cellStyle name="40% - Accent1 14 2" xfId="224" xr:uid="{00000000-0005-0000-0000-00000D010000}"/>
    <cellStyle name="40% - Accent1 15" xfId="225" xr:uid="{00000000-0005-0000-0000-00000E010000}"/>
    <cellStyle name="40% - Accent1 15 2" xfId="226" xr:uid="{00000000-0005-0000-0000-00000F010000}"/>
    <cellStyle name="40% - Accent1 16" xfId="227" xr:uid="{00000000-0005-0000-0000-000010010000}"/>
    <cellStyle name="40% - Accent1 16 2" xfId="228" xr:uid="{00000000-0005-0000-0000-000011010000}"/>
    <cellStyle name="40% - Accent1 17" xfId="229" xr:uid="{00000000-0005-0000-0000-000012010000}"/>
    <cellStyle name="40% - Accent1 2" xfId="230" xr:uid="{00000000-0005-0000-0000-000013010000}"/>
    <cellStyle name="40% - Accent1 2 2" xfId="231" xr:uid="{00000000-0005-0000-0000-000014010000}"/>
    <cellStyle name="40% - Accent1 2 2 2" xfId="232" xr:uid="{00000000-0005-0000-0000-000015010000}"/>
    <cellStyle name="40% - Accent1 2 3" xfId="233" xr:uid="{00000000-0005-0000-0000-000016010000}"/>
    <cellStyle name="40% - Accent1 2 3 2" xfId="234" xr:uid="{00000000-0005-0000-0000-000017010000}"/>
    <cellStyle name="40% - Accent1 2 4" xfId="235" xr:uid="{00000000-0005-0000-0000-000018010000}"/>
    <cellStyle name="40% - Accent1 3" xfId="236" xr:uid="{00000000-0005-0000-0000-000019010000}"/>
    <cellStyle name="40% - Accent1 3 2" xfId="237" xr:uid="{00000000-0005-0000-0000-00001A010000}"/>
    <cellStyle name="40% - Accent1 4" xfId="238" xr:uid="{00000000-0005-0000-0000-00001B010000}"/>
    <cellStyle name="40% - Accent1 4 2" xfId="239" xr:uid="{00000000-0005-0000-0000-00001C010000}"/>
    <cellStyle name="40% - Accent1 5" xfId="240" xr:uid="{00000000-0005-0000-0000-00001D010000}"/>
    <cellStyle name="40% - Accent1 5 2" xfId="241" xr:uid="{00000000-0005-0000-0000-00001E010000}"/>
    <cellStyle name="40% - Accent1 6" xfId="242" xr:uid="{00000000-0005-0000-0000-00001F010000}"/>
    <cellStyle name="40% - Accent1 6 2" xfId="243" xr:uid="{00000000-0005-0000-0000-000020010000}"/>
    <cellStyle name="40% - Accent1 7" xfId="244" xr:uid="{00000000-0005-0000-0000-000021010000}"/>
    <cellStyle name="40% - Accent1 7 2" xfId="245" xr:uid="{00000000-0005-0000-0000-000022010000}"/>
    <cellStyle name="40% - Accent1 8" xfId="246" xr:uid="{00000000-0005-0000-0000-000023010000}"/>
    <cellStyle name="40% - Accent1 8 2" xfId="247" xr:uid="{00000000-0005-0000-0000-000024010000}"/>
    <cellStyle name="40% - Accent1 9" xfId="248" xr:uid="{00000000-0005-0000-0000-000025010000}"/>
    <cellStyle name="40% - Accent1 9 2" xfId="249" xr:uid="{00000000-0005-0000-0000-000026010000}"/>
    <cellStyle name="40% - Accent2 10" xfId="250" xr:uid="{00000000-0005-0000-0000-000027010000}"/>
    <cellStyle name="40% - Accent2 10 2" xfId="251" xr:uid="{00000000-0005-0000-0000-000028010000}"/>
    <cellStyle name="40% - Accent2 11" xfId="252" xr:uid="{00000000-0005-0000-0000-000029010000}"/>
    <cellStyle name="40% - Accent2 11 2" xfId="253" xr:uid="{00000000-0005-0000-0000-00002A010000}"/>
    <cellStyle name="40% - Accent2 12" xfId="254" xr:uid="{00000000-0005-0000-0000-00002B010000}"/>
    <cellStyle name="40% - Accent2 12 2" xfId="255" xr:uid="{00000000-0005-0000-0000-00002C010000}"/>
    <cellStyle name="40% - Accent2 13" xfId="256" xr:uid="{00000000-0005-0000-0000-00002D010000}"/>
    <cellStyle name="40% - Accent2 13 2" xfId="257" xr:uid="{00000000-0005-0000-0000-00002E010000}"/>
    <cellStyle name="40% - Accent2 14" xfId="258" xr:uid="{00000000-0005-0000-0000-00002F010000}"/>
    <cellStyle name="40% - Accent2 14 2" xfId="259" xr:uid="{00000000-0005-0000-0000-000030010000}"/>
    <cellStyle name="40% - Accent2 15" xfId="260" xr:uid="{00000000-0005-0000-0000-000031010000}"/>
    <cellStyle name="40% - Accent2 15 2" xfId="261" xr:uid="{00000000-0005-0000-0000-000032010000}"/>
    <cellStyle name="40% - Accent2 16" xfId="262" xr:uid="{00000000-0005-0000-0000-000033010000}"/>
    <cellStyle name="40% - Accent2 16 2" xfId="263" xr:uid="{00000000-0005-0000-0000-000034010000}"/>
    <cellStyle name="40% - Accent2 17" xfId="264" xr:uid="{00000000-0005-0000-0000-000035010000}"/>
    <cellStyle name="40% - Accent2 2" xfId="265" xr:uid="{00000000-0005-0000-0000-000036010000}"/>
    <cellStyle name="40% - Accent2 2 2" xfId="266" xr:uid="{00000000-0005-0000-0000-000037010000}"/>
    <cellStyle name="40% - Accent2 2 2 2" xfId="267" xr:uid="{00000000-0005-0000-0000-000038010000}"/>
    <cellStyle name="40% - Accent2 2 3" xfId="268" xr:uid="{00000000-0005-0000-0000-000039010000}"/>
    <cellStyle name="40% - Accent2 2 3 2" xfId="269" xr:uid="{00000000-0005-0000-0000-00003A010000}"/>
    <cellStyle name="40% - Accent2 2 4" xfId="270" xr:uid="{00000000-0005-0000-0000-00003B010000}"/>
    <cellStyle name="40% - Accent2 3" xfId="271" xr:uid="{00000000-0005-0000-0000-00003C010000}"/>
    <cellStyle name="40% - Accent2 3 2" xfId="272" xr:uid="{00000000-0005-0000-0000-00003D010000}"/>
    <cellStyle name="40% - Accent2 4" xfId="273" xr:uid="{00000000-0005-0000-0000-00003E010000}"/>
    <cellStyle name="40% - Accent2 4 2" xfId="274" xr:uid="{00000000-0005-0000-0000-00003F010000}"/>
    <cellStyle name="40% - Accent2 5" xfId="275" xr:uid="{00000000-0005-0000-0000-000040010000}"/>
    <cellStyle name="40% - Accent2 5 2" xfId="276" xr:uid="{00000000-0005-0000-0000-000041010000}"/>
    <cellStyle name="40% - Accent2 6" xfId="277" xr:uid="{00000000-0005-0000-0000-000042010000}"/>
    <cellStyle name="40% - Accent2 6 2" xfId="278" xr:uid="{00000000-0005-0000-0000-000043010000}"/>
    <cellStyle name="40% - Accent2 7" xfId="279" xr:uid="{00000000-0005-0000-0000-000044010000}"/>
    <cellStyle name="40% - Accent2 7 2" xfId="280" xr:uid="{00000000-0005-0000-0000-000045010000}"/>
    <cellStyle name="40% - Accent2 8" xfId="281" xr:uid="{00000000-0005-0000-0000-000046010000}"/>
    <cellStyle name="40% - Accent2 8 2" xfId="282" xr:uid="{00000000-0005-0000-0000-000047010000}"/>
    <cellStyle name="40% - Accent2 9" xfId="283" xr:uid="{00000000-0005-0000-0000-000048010000}"/>
    <cellStyle name="40% - Accent2 9 2" xfId="284" xr:uid="{00000000-0005-0000-0000-000049010000}"/>
    <cellStyle name="40% - Accent3 10" xfId="285" xr:uid="{00000000-0005-0000-0000-00004A010000}"/>
    <cellStyle name="40% - Accent3 10 2" xfId="286" xr:uid="{00000000-0005-0000-0000-00004B010000}"/>
    <cellStyle name="40% - Accent3 11" xfId="287" xr:uid="{00000000-0005-0000-0000-00004C010000}"/>
    <cellStyle name="40% - Accent3 11 2" xfId="288" xr:uid="{00000000-0005-0000-0000-00004D010000}"/>
    <cellStyle name="40% - Accent3 12" xfId="289" xr:uid="{00000000-0005-0000-0000-00004E010000}"/>
    <cellStyle name="40% - Accent3 12 2" xfId="290" xr:uid="{00000000-0005-0000-0000-00004F010000}"/>
    <cellStyle name="40% - Accent3 13" xfId="291" xr:uid="{00000000-0005-0000-0000-000050010000}"/>
    <cellStyle name="40% - Accent3 13 2" xfId="292" xr:uid="{00000000-0005-0000-0000-000051010000}"/>
    <cellStyle name="40% - Accent3 14" xfId="293" xr:uid="{00000000-0005-0000-0000-000052010000}"/>
    <cellStyle name="40% - Accent3 14 2" xfId="294" xr:uid="{00000000-0005-0000-0000-000053010000}"/>
    <cellStyle name="40% - Accent3 15" xfId="295" xr:uid="{00000000-0005-0000-0000-000054010000}"/>
    <cellStyle name="40% - Accent3 15 2" xfId="296" xr:uid="{00000000-0005-0000-0000-000055010000}"/>
    <cellStyle name="40% - Accent3 16" xfId="297" xr:uid="{00000000-0005-0000-0000-000056010000}"/>
    <cellStyle name="40% - Accent3 16 2" xfId="298" xr:uid="{00000000-0005-0000-0000-000057010000}"/>
    <cellStyle name="40% - Accent3 17" xfId="299" xr:uid="{00000000-0005-0000-0000-000058010000}"/>
    <cellStyle name="40% - Accent3 2" xfId="300" xr:uid="{00000000-0005-0000-0000-000059010000}"/>
    <cellStyle name="40% - Accent3 2 2" xfId="301" xr:uid="{00000000-0005-0000-0000-00005A010000}"/>
    <cellStyle name="40% - Accent3 2 2 2" xfId="302" xr:uid="{00000000-0005-0000-0000-00005B010000}"/>
    <cellStyle name="40% - Accent3 2 3" xfId="303" xr:uid="{00000000-0005-0000-0000-00005C010000}"/>
    <cellStyle name="40% - Accent3 2 3 2" xfId="304" xr:uid="{00000000-0005-0000-0000-00005D010000}"/>
    <cellStyle name="40% - Accent3 2 4" xfId="305" xr:uid="{00000000-0005-0000-0000-00005E010000}"/>
    <cellStyle name="40% - Accent3 3" xfId="306" xr:uid="{00000000-0005-0000-0000-00005F010000}"/>
    <cellStyle name="40% - Accent3 3 2" xfId="307" xr:uid="{00000000-0005-0000-0000-000060010000}"/>
    <cellStyle name="40% - Accent3 4" xfId="308" xr:uid="{00000000-0005-0000-0000-000061010000}"/>
    <cellStyle name="40% - Accent3 4 2" xfId="309" xr:uid="{00000000-0005-0000-0000-000062010000}"/>
    <cellStyle name="40% - Accent3 5" xfId="310" xr:uid="{00000000-0005-0000-0000-000063010000}"/>
    <cellStyle name="40% - Accent3 5 2" xfId="311" xr:uid="{00000000-0005-0000-0000-000064010000}"/>
    <cellStyle name="40% - Accent3 6" xfId="312" xr:uid="{00000000-0005-0000-0000-000065010000}"/>
    <cellStyle name="40% - Accent3 6 2" xfId="313" xr:uid="{00000000-0005-0000-0000-000066010000}"/>
    <cellStyle name="40% - Accent3 7" xfId="314" xr:uid="{00000000-0005-0000-0000-000067010000}"/>
    <cellStyle name="40% - Accent3 7 2" xfId="315" xr:uid="{00000000-0005-0000-0000-000068010000}"/>
    <cellStyle name="40% - Accent3 8" xfId="316" xr:uid="{00000000-0005-0000-0000-000069010000}"/>
    <cellStyle name="40% - Accent3 8 2" xfId="317" xr:uid="{00000000-0005-0000-0000-00006A010000}"/>
    <cellStyle name="40% - Accent3 9" xfId="318" xr:uid="{00000000-0005-0000-0000-00006B010000}"/>
    <cellStyle name="40% - Accent3 9 2" xfId="319" xr:uid="{00000000-0005-0000-0000-00006C010000}"/>
    <cellStyle name="40% - Accent4 10" xfId="320" xr:uid="{00000000-0005-0000-0000-00006D010000}"/>
    <cellStyle name="40% - Accent4 10 2" xfId="321" xr:uid="{00000000-0005-0000-0000-00006E010000}"/>
    <cellStyle name="40% - Accent4 11" xfId="322" xr:uid="{00000000-0005-0000-0000-00006F010000}"/>
    <cellStyle name="40% - Accent4 11 2" xfId="323" xr:uid="{00000000-0005-0000-0000-000070010000}"/>
    <cellStyle name="40% - Accent4 12" xfId="324" xr:uid="{00000000-0005-0000-0000-000071010000}"/>
    <cellStyle name="40% - Accent4 12 2" xfId="325" xr:uid="{00000000-0005-0000-0000-000072010000}"/>
    <cellStyle name="40% - Accent4 13" xfId="326" xr:uid="{00000000-0005-0000-0000-000073010000}"/>
    <cellStyle name="40% - Accent4 13 2" xfId="327" xr:uid="{00000000-0005-0000-0000-000074010000}"/>
    <cellStyle name="40% - Accent4 14" xfId="328" xr:uid="{00000000-0005-0000-0000-000075010000}"/>
    <cellStyle name="40% - Accent4 14 2" xfId="329" xr:uid="{00000000-0005-0000-0000-000076010000}"/>
    <cellStyle name="40% - Accent4 15" xfId="330" xr:uid="{00000000-0005-0000-0000-000077010000}"/>
    <cellStyle name="40% - Accent4 15 2" xfId="331" xr:uid="{00000000-0005-0000-0000-000078010000}"/>
    <cellStyle name="40% - Accent4 16" xfId="332" xr:uid="{00000000-0005-0000-0000-000079010000}"/>
    <cellStyle name="40% - Accent4 16 2" xfId="333" xr:uid="{00000000-0005-0000-0000-00007A010000}"/>
    <cellStyle name="40% - Accent4 17" xfId="334" xr:uid="{00000000-0005-0000-0000-00007B010000}"/>
    <cellStyle name="40% - Accent4 2" xfId="335" xr:uid="{00000000-0005-0000-0000-00007C010000}"/>
    <cellStyle name="40% - Accent4 2 2" xfId="336" xr:uid="{00000000-0005-0000-0000-00007D010000}"/>
    <cellStyle name="40% - Accent4 2 2 2" xfId="337" xr:uid="{00000000-0005-0000-0000-00007E010000}"/>
    <cellStyle name="40% - Accent4 2 3" xfId="338" xr:uid="{00000000-0005-0000-0000-00007F010000}"/>
    <cellStyle name="40% - Accent4 2 3 2" xfId="339" xr:uid="{00000000-0005-0000-0000-000080010000}"/>
    <cellStyle name="40% - Accent4 2 4" xfId="340" xr:uid="{00000000-0005-0000-0000-000081010000}"/>
    <cellStyle name="40% - Accent4 3" xfId="341" xr:uid="{00000000-0005-0000-0000-000082010000}"/>
    <cellStyle name="40% - Accent4 3 2" xfId="342" xr:uid="{00000000-0005-0000-0000-000083010000}"/>
    <cellStyle name="40% - Accent4 4" xfId="343" xr:uid="{00000000-0005-0000-0000-000084010000}"/>
    <cellStyle name="40% - Accent4 4 2" xfId="344" xr:uid="{00000000-0005-0000-0000-000085010000}"/>
    <cellStyle name="40% - Accent4 5" xfId="345" xr:uid="{00000000-0005-0000-0000-000086010000}"/>
    <cellStyle name="40% - Accent4 5 2" xfId="346" xr:uid="{00000000-0005-0000-0000-000087010000}"/>
    <cellStyle name="40% - Accent4 6" xfId="347" xr:uid="{00000000-0005-0000-0000-000088010000}"/>
    <cellStyle name="40% - Accent4 6 2" xfId="348" xr:uid="{00000000-0005-0000-0000-000089010000}"/>
    <cellStyle name="40% - Accent4 7" xfId="349" xr:uid="{00000000-0005-0000-0000-00008A010000}"/>
    <cellStyle name="40% - Accent4 7 2" xfId="350" xr:uid="{00000000-0005-0000-0000-00008B010000}"/>
    <cellStyle name="40% - Accent4 8" xfId="351" xr:uid="{00000000-0005-0000-0000-00008C010000}"/>
    <cellStyle name="40% - Accent4 8 2" xfId="352" xr:uid="{00000000-0005-0000-0000-00008D010000}"/>
    <cellStyle name="40% - Accent4 9" xfId="353" xr:uid="{00000000-0005-0000-0000-00008E010000}"/>
    <cellStyle name="40% - Accent4 9 2" xfId="354" xr:uid="{00000000-0005-0000-0000-00008F010000}"/>
    <cellStyle name="40% - Accent5 10" xfId="355" xr:uid="{00000000-0005-0000-0000-000090010000}"/>
    <cellStyle name="40% - Accent5 10 2" xfId="356" xr:uid="{00000000-0005-0000-0000-000091010000}"/>
    <cellStyle name="40% - Accent5 11" xfId="357" xr:uid="{00000000-0005-0000-0000-000092010000}"/>
    <cellStyle name="40% - Accent5 11 2" xfId="358" xr:uid="{00000000-0005-0000-0000-000093010000}"/>
    <cellStyle name="40% - Accent5 12" xfId="359" xr:uid="{00000000-0005-0000-0000-000094010000}"/>
    <cellStyle name="40% - Accent5 12 2" xfId="360" xr:uid="{00000000-0005-0000-0000-000095010000}"/>
    <cellStyle name="40% - Accent5 13" xfId="361" xr:uid="{00000000-0005-0000-0000-000096010000}"/>
    <cellStyle name="40% - Accent5 13 2" xfId="362" xr:uid="{00000000-0005-0000-0000-000097010000}"/>
    <cellStyle name="40% - Accent5 14" xfId="363" xr:uid="{00000000-0005-0000-0000-000098010000}"/>
    <cellStyle name="40% - Accent5 14 2" xfId="364" xr:uid="{00000000-0005-0000-0000-000099010000}"/>
    <cellStyle name="40% - Accent5 15" xfId="365" xr:uid="{00000000-0005-0000-0000-00009A010000}"/>
    <cellStyle name="40% - Accent5 15 2" xfId="366" xr:uid="{00000000-0005-0000-0000-00009B010000}"/>
    <cellStyle name="40% - Accent5 16" xfId="367" xr:uid="{00000000-0005-0000-0000-00009C010000}"/>
    <cellStyle name="40% - Accent5 16 2" xfId="368" xr:uid="{00000000-0005-0000-0000-00009D010000}"/>
    <cellStyle name="40% - Accent5 17" xfId="369" xr:uid="{00000000-0005-0000-0000-00009E010000}"/>
    <cellStyle name="40% - Accent5 2" xfId="370" xr:uid="{00000000-0005-0000-0000-00009F010000}"/>
    <cellStyle name="40% - Accent5 2 2" xfId="371" xr:uid="{00000000-0005-0000-0000-0000A0010000}"/>
    <cellStyle name="40% - Accent5 2 2 2" xfId="372" xr:uid="{00000000-0005-0000-0000-0000A1010000}"/>
    <cellStyle name="40% - Accent5 2 3" xfId="373" xr:uid="{00000000-0005-0000-0000-0000A2010000}"/>
    <cellStyle name="40% - Accent5 2 3 2" xfId="374" xr:uid="{00000000-0005-0000-0000-0000A3010000}"/>
    <cellStyle name="40% - Accent5 2 4" xfId="375" xr:uid="{00000000-0005-0000-0000-0000A4010000}"/>
    <cellStyle name="40% - Accent5 3" xfId="376" xr:uid="{00000000-0005-0000-0000-0000A5010000}"/>
    <cellStyle name="40% - Accent5 3 2" xfId="377" xr:uid="{00000000-0005-0000-0000-0000A6010000}"/>
    <cellStyle name="40% - Accent5 4" xfId="378" xr:uid="{00000000-0005-0000-0000-0000A7010000}"/>
    <cellStyle name="40% - Accent5 4 2" xfId="379" xr:uid="{00000000-0005-0000-0000-0000A8010000}"/>
    <cellStyle name="40% - Accent5 5" xfId="380" xr:uid="{00000000-0005-0000-0000-0000A9010000}"/>
    <cellStyle name="40% - Accent5 5 2" xfId="381" xr:uid="{00000000-0005-0000-0000-0000AA010000}"/>
    <cellStyle name="40% - Accent5 6" xfId="382" xr:uid="{00000000-0005-0000-0000-0000AB010000}"/>
    <cellStyle name="40% - Accent5 6 2" xfId="383" xr:uid="{00000000-0005-0000-0000-0000AC010000}"/>
    <cellStyle name="40% - Accent5 7" xfId="384" xr:uid="{00000000-0005-0000-0000-0000AD010000}"/>
    <cellStyle name="40% - Accent5 7 2" xfId="385" xr:uid="{00000000-0005-0000-0000-0000AE010000}"/>
    <cellStyle name="40% - Accent5 8" xfId="386" xr:uid="{00000000-0005-0000-0000-0000AF010000}"/>
    <cellStyle name="40% - Accent5 8 2" xfId="387" xr:uid="{00000000-0005-0000-0000-0000B0010000}"/>
    <cellStyle name="40% - Accent5 9" xfId="388" xr:uid="{00000000-0005-0000-0000-0000B1010000}"/>
    <cellStyle name="40% - Accent5 9 2" xfId="389" xr:uid="{00000000-0005-0000-0000-0000B2010000}"/>
    <cellStyle name="40% - Accent6 10" xfId="390" xr:uid="{00000000-0005-0000-0000-0000B3010000}"/>
    <cellStyle name="40% - Accent6 10 2" xfId="391" xr:uid="{00000000-0005-0000-0000-0000B4010000}"/>
    <cellStyle name="40% - Accent6 11" xfId="392" xr:uid="{00000000-0005-0000-0000-0000B5010000}"/>
    <cellStyle name="40% - Accent6 11 2" xfId="393" xr:uid="{00000000-0005-0000-0000-0000B6010000}"/>
    <cellStyle name="40% - Accent6 12" xfId="394" xr:uid="{00000000-0005-0000-0000-0000B7010000}"/>
    <cellStyle name="40% - Accent6 12 2" xfId="395" xr:uid="{00000000-0005-0000-0000-0000B8010000}"/>
    <cellStyle name="40% - Accent6 13" xfId="396" xr:uid="{00000000-0005-0000-0000-0000B9010000}"/>
    <cellStyle name="40% - Accent6 13 2" xfId="397" xr:uid="{00000000-0005-0000-0000-0000BA010000}"/>
    <cellStyle name="40% - Accent6 14" xfId="398" xr:uid="{00000000-0005-0000-0000-0000BB010000}"/>
    <cellStyle name="40% - Accent6 14 2" xfId="399" xr:uid="{00000000-0005-0000-0000-0000BC010000}"/>
    <cellStyle name="40% - Accent6 15" xfId="400" xr:uid="{00000000-0005-0000-0000-0000BD010000}"/>
    <cellStyle name="40% - Accent6 15 2" xfId="401" xr:uid="{00000000-0005-0000-0000-0000BE010000}"/>
    <cellStyle name="40% - Accent6 16" xfId="402" xr:uid="{00000000-0005-0000-0000-0000BF010000}"/>
    <cellStyle name="40% - Accent6 16 2" xfId="403" xr:uid="{00000000-0005-0000-0000-0000C0010000}"/>
    <cellStyle name="40% - Accent6 17" xfId="404" xr:uid="{00000000-0005-0000-0000-0000C1010000}"/>
    <cellStyle name="40% - Accent6 2" xfId="405" xr:uid="{00000000-0005-0000-0000-0000C2010000}"/>
    <cellStyle name="40% - Accent6 2 2" xfId="406" xr:uid="{00000000-0005-0000-0000-0000C3010000}"/>
    <cellStyle name="40% - Accent6 2 2 2" xfId="407" xr:uid="{00000000-0005-0000-0000-0000C4010000}"/>
    <cellStyle name="40% - Accent6 2 3" xfId="408" xr:uid="{00000000-0005-0000-0000-0000C5010000}"/>
    <cellStyle name="40% - Accent6 2 3 2" xfId="409" xr:uid="{00000000-0005-0000-0000-0000C6010000}"/>
    <cellStyle name="40% - Accent6 2 4" xfId="410" xr:uid="{00000000-0005-0000-0000-0000C7010000}"/>
    <cellStyle name="40% - Accent6 3" xfId="411" xr:uid="{00000000-0005-0000-0000-0000C8010000}"/>
    <cellStyle name="40% - Accent6 3 2" xfId="412" xr:uid="{00000000-0005-0000-0000-0000C9010000}"/>
    <cellStyle name="40% - Accent6 4" xfId="413" xr:uid="{00000000-0005-0000-0000-0000CA010000}"/>
    <cellStyle name="40% - Accent6 4 2" xfId="414" xr:uid="{00000000-0005-0000-0000-0000CB010000}"/>
    <cellStyle name="40% - Accent6 5" xfId="415" xr:uid="{00000000-0005-0000-0000-0000CC010000}"/>
    <cellStyle name="40% - Accent6 5 2" xfId="416" xr:uid="{00000000-0005-0000-0000-0000CD010000}"/>
    <cellStyle name="40% - Accent6 6" xfId="417" xr:uid="{00000000-0005-0000-0000-0000CE010000}"/>
    <cellStyle name="40% - Accent6 6 2" xfId="418" xr:uid="{00000000-0005-0000-0000-0000CF010000}"/>
    <cellStyle name="40% - Accent6 7" xfId="419" xr:uid="{00000000-0005-0000-0000-0000D0010000}"/>
    <cellStyle name="40% - Accent6 7 2" xfId="420" xr:uid="{00000000-0005-0000-0000-0000D1010000}"/>
    <cellStyle name="40% - Accent6 8" xfId="421" xr:uid="{00000000-0005-0000-0000-0000D2010000}"/>
    <cellStyle name="40% - Accent6 8 2" xfId="422" xr:uid="{00000000-0005-0000-0000-0000D3010000}"/>
    <cellStyle name="40% - Accent6 9" xfId="423" xr:uid="{00000000-0005-0000-0000-0000D4010000}"/>
    <cellStyle name="40% - Accent6 9 2" xfId="424" xr:uid="{00000000-0005-0000-0000-0000D5010000}"/>
    <cellStyle name="60% - Accent1 10" xfId="425" xr:uid="{00000000-0005-0000-0000-0000D6010000}"/>
    <cellStyle name="60% - Accent1 11" xfId="426" xr:uid="{00000000-0005-0000-0000-0000D7010000}"/>
    <cellStyle name="60% - Accent1 12" xfId="427" xr:uid="{00000000-0005-0000-0000-0000D8010000}"/>
    <cellStyle name="60% - Accent1 13" xfId="428" xr:uid="{00000000-0005-0000-0000-0000D9010000}"/>
    <cellStyle name="60% - Accent1 14" xfId="429" xr:uid="{00000000-0005-0000-0000-0000DA010000}"/>
    <cellStyle name="60% - Accent1 15" xfId="430" xr:uid="{00000000-0005-0000-0000-0000DB010000}"/>
    <cellStyle name="60% - Accent1 16" xfId="431" xr:uid="{00000000-0005-0000-0000-0000DC010000}"/>
    <cellStyle name="60% - Accent1 2" xfId="432" xr:uid="{00000000-0005-0000-0000-0000DD010000}"/>
    <cellStyle name="60% - Accent1 2 2" xfId="433" xr:uid="{00000000-0005-0000-0000-0000DE010000}"/>
    <cellStyle name="60% - Accent1 2 3" xfId="434" xr:uid="{00000000-0005-0000-0000-0000DF010000}"/>
    <cellStyle name="60% - Accent1 3" xfId="435" xr:uid="{00000000-0005-0000-0000-0000E0010000}"/>
    <cellStyle name="60% - Accent1 4" xfId="436" xr:uid="{00000000-0005-0000-0000-0000E1010000}"/>
    <cellStyle name="60% - Accent1 5" xfId="437" xr:uid="{00000000-0005-0000-0000-0000E2010000}"/>
    <cellStyle name="60% - Accent1 6" xfId="438" xr:uid="{00000000-0005-0000-0000-0000E3010000}"/>
    <cellStyle name="60% - Accent1 7" xfId="439" xr:uid="{00000000-0005-0000-0000-0000E4010000}"/>
    <cellStyle name="60% - Accent1 8" xfId="440" xr:uid="{00000000-0005-0000-0000-0000E5010000}"/>
    <cellStyle name="60% - Accent1 9" xfId="441" xr:uid="{00000000-0005-0000-0000-0000E6010000}"/>
    <cellStyle name="60% - Accent2 10" xfId="442" xr:uid="{00000000-0005-0000-0000-0000E7010000}"/>
    <cellStyle name="60% - Accent2 11" xfId="443" xr:uid="{00000000-0005-0000-0000-0000E8010000}"/>
    <cellStyle name="60% - Accent2 12" xfId="444" xr:uid="{00000000-0005-0000-0000-0000E9010000}"/>
    <cellStyle name="60% - Accent2 13" xfId="445" xr:uid="{00000000-0005-0000-0000-0000EA010000}"/>
    <cellStyle name="60% - Accent2 14" xfId="446" xr:uid="{00000000-0005-0000-0000-0000EB010000}"/>
    <cellStyle name="60% - Accent2 15" xfId="447" xr:uid="{00000000-0005-0000-0000-0000EC010000}"/>
    <cellStyle name="60% - Accent2 16" xfId="448" xr:uid="{00000000-0005-0000-0000-0000ED010000}"/>
    <cellStyle name="60% - Accent2 2" xfId="449" xr:uid="{00000000-0005-0000-0000-0000EE010000}"/>
    <cellStyle name="60% - Accent2 2 2" xfId="450" xr:uid="{00000000-0005-0000-0000-0000EF010000}"/>
    <cellStyle name="60% - Accent2 2 3" xfId="451" xr:uid="{00000000-0005-0000-0000-0000F0010000}"/>
    <cellStyle name="60% - Accent2 3" xfId="452" xr:uid="{00000000-0005-0000-0000-0000F1010000}"/>
    <cellStyle name="60% - Accent2 4" xfId="453" xr:uid="{00000000-0005-0000-0000-0000F2010000}"/>
    <cellStyle name="60% - Accent2 5" xfId="454" xr:uid="{00000000-0005-0000-0000-0000F3010000}"/>
    <cellStyle name="60% - Accent2 6" xfId="455" xr:uid="{00000000-0005-0000-0000-0000F4010000}"/>
    <cellStyle name="60% - Accent2 7" xfId="456" xr:uid="{00000000-0005-0000-0000-0000F5010000}"/>
    <cellStyle name="60% - Accent2 8" xfId="457" xr:uid="{00000000-0005-0000-0000-0000F6010000}"/>
    <cellStyle name="60% - Accent2 9" xfId="458" xr:uid="{00000000-0005-0000-0000-0000F7010000}"/>
    <cellStyle name="60% - Accent3 10" xfId="459" xr:uid="{00000000-0005-0000-0000-0000F8010000}"/>
    <cellStyle name="60% - Accent3 11" xfId="460" xr:uid="{00000000-0005-0000-0000-0000F9010000}"/>
    <cellStyle name="60% - Accent3 12" xfId="461" xr:uid="{00000000-0005-0000-0000-0000FA010000}"/>
    <cellStyle name="60% - Accent3 13" xfId="462" xr:uid="{00000000-0005-0000-0000-0000FB010000}"/>
    <cellStyle name="60% - Accent3 14" xfId="463" xr:uid="{00000000-0005-0000-0000-0000FC010000}"/>
    <cellStyle name="60% - Accent3 15" xfId="464" xr:uid="{00000000-0005-0000-0000-0000FD010000}"/>
    <cellStyle name="60% - Accent3 16" xfId="465" xr:uid="{00000000-0005-0000-0000-0000FE010000}"/>
    <cellStyle name="60% - Accent3 2" xfId="466" xr:uid="{00000000-0005-0000-0000-0000FF010000}"/>
    <cellStyle name="60% - Accent3 2 2" xfId="467" xr:uid="{00000000-0005-0000-0000-000000020000}"/>
    <cellStyle name="60% - Accent3 2 3" xfId="468" xr:uid="{00000000-0005-0000-0000-000001020000}"/>
    <cellStyle name="60% - Accent3 3" xfId="469" xr:uid="{00000000-0005-0000-0000-000002020000}"/>
    <cellStyle name="60% - Accent3 4" xfId="470" xr:uid="{00000000-0005-0000-0000-000003020000}"/>
    <cellStyle name="60% - Accent3 5" xfId="471" xr:uid="{00000000-0005-0000-0000-000004020000}"/>
    <cellStyle name="60% - Accent3 6" xfId="472" xr:uid="{00000000-0005-0000-0000-000005020000}"/>
    <cellStyle name="60% - Accent3 7" xfId="473" xr:uid="{00000000-0005-0000-0000-000006020000}"/>
    <cellStyle name="60% - Accent3 8" xfId="474" xr:uid="{00000000-0005-0000-0000-000007020000}"/>
    <cellStyle name="60% - Accent3 9" xfId="475" xr:uid="{00000000-0005-0000-0000-000008020000}"/>
    <cellStyle name="60% - Accent4 10" xfId="476" xr:uid="{00000000-0005-0000-0000-000009020000}"/>
    <cellStyle name="60% - Accent4 11" xfId="477" xr:uid="{00000000-0005-0000-0000-00000A020000}"/>
    <cellStyle name="60% - Accent4 12" xfId="478" xr:uid="{00000000-0005-0000-0000-00000B020000}"/>
    <cellStyle name="60% - Accent4 13" xfId="479" xr:uid="{00000000-0005-0000-0000-00000C020000}"/>
    <cellStyle name="60% - Accent4 14" xfId="480" xr:uid="{00000000-0005-0000-0000-00000D020000}"/>
    <cellStyle name="60% - Accent4 15" xfId="481" xr:uid="{00000000-0005-0000-0000-00000E020000}"/>
    <cellStyle name="60% - Accent4 16" xfId="482" xr:uid="{00000000-0005-0000-0000-00000F020000}"/>
    <cellStyle name="60% - Accent4 2" xfId="483" xr:uid="{00000000-0005-0000-0000-000010020000}"/>
    <cellStyle name="60% - Accent4 2 2" xfId="484" xr:uid="{00000000-0005-0000-0000-000011020000}"/>
    <cellStyle name="60% - Accent4 2 3" xfId="485" xr:uid="{00000000-0005-0000-0000-000012020000}"/>
    <cellStyle name="60% - Accent4 3" xfId="486" xr:uid="{00000000-0005-0000-0000-000013020000}"/>
    <cellStyle name="60% - Accent4 4" xfId="487" xr:uid="{00000000-0005-0000-0000-000014020000}"/>
    <cellStyle name="60% - Accent4 5" xfId="488" xr:uid="{00000000-0005-0000-0000-000015020000}"/>
    <cellStyle name="60% - Accent4 6" xfId="489" xr:uid="{00000000-0005-0000-0000-000016020000}"/>
    <cellStyle name="60% - Accent4 7" xfId="490" xr:uid="{00000000-0005-0000-0000-000017020000}"/>
    <cellStyle name="60% - Accent4 8" xfId="491" xr:uid="{00000000-0005-0000-0000-000018020000}"/>
    <cellStyle name="60% - Accent4 9" xfId="492" xr:uid="{00000000-0005-0000-0000-000019020000}"/>
    <cellStyle name="60% - Accent5 10" xfId="493" xr:uid="{00000000-0005-0000-0000-00001A020000}"/>
    <cellStyle name="60% - Accent5 11" xfId="494" xr:uid="{00000000-0005-0000-0000-00001B020000}"/>
    <cellStyle name="60% - Accent5 12" xfId="495" xr:uid="{00000000-0005-0000-0000-00001C020000}"/>
    <cellStyle name="60% - Accent5 13" xfId="496" xr:uid="{00000000-0005-0000-0000-00001D020000}"/>
    <cellStyle name="60% - Accent5 14" xfId="497" xr:uid="{00000000-0005-0000-0000-00001E020000}"/>
    <cellStyle name="60% - Accent5 15" xfId="498" xr:uid="{00000000-0005-0000-0000-00001F020000}"/>
    <cellStyle name="60% - Accent5 16" xfId="499" xr:uid="{00000000-0005-0000-0000-000020020000}"/>
    <cellStyle name="60% - Accent5 2" xfId="500" xr:uid="{00000000-0005-0000-0000-000021020000}"/>
    <cellStyle name="60% - Accent5 2 2" xfId="501" xr:uid="{00000000-0005-0000-0000-000022020000}"/>
    <cellStyle name="60% - Accent5 2 3" xfId="502" xr:uid="{00000000-0005-0000-0000-000023020000}"/>
    <cellStyle name="60% - Accent5 3" xfId="503" xr:uid="{00000000-0005-0000-0000-000024020000}"/>
    <cellStyle name="60% - Accent5 4" xfId="504" xr:uid="{00000000-0005-0000-0000-000025020000}"/>
    <cellStyle name="60% - Accent5 5" xfId="505" xr:uid="{00000000-0005-0000-0000-000026020000}"/>
    <cellStyle name="60% - Accent5 6" xfId="506" xr:uid="{00000000-0005-0000-0000-000027020000}"/>
    <cellStyle name="60% - Accent5 7" xfId="507" xr:uid="{00000000-0005-0000-0000-000028020000}"/>
    <cellStyle name="60% - Accent5 8" xfId="508" xr:uid="{00000000-0005-0000-0000-000029020000}"/>
    <cellStyle name="60% - Accent5 9" xfId="509" xr:uid="{00000000-0005-0000-0000-00002A020000}"/>
    <cellStyle name="60% - Accent6 10" xfId="510" xr:uid="{00000000-0005-0000-0000-00002B020000}"/>
    <cellStyle name="60% - Accent6 11" xfId="511" xr:uid="{00000000-0005-0000-0000-00002C020000}"/>
    <cellStyle name="60% - Accent6 12" xfId="512" xr:uid="{00000000-0005-0000-0000-00002D020000}"/>
    <cellStyle name="60% - Accent6 13" xfId="513" xr:uid="{00000000-0005-0000-0000-00002E020000}"/>
    <cellStyle name="60% - Accent6 14" xfId="514" xr:uid="{00000000-0005-0000-0000-00002F020000}"/>
    <cellStyle name="60% - Accent6 15" xfId="515" xr:uid="{00000000-0005-0000-0000-000030020000}"/>
    <cellStyle name="60% - Accent6 16" xfId="516" xr:uid="{00000000-0005-0000-0000-000031020000}"/>
    <cellStyle name="60% - Accent6 2" xfId="517" xr:uid="{00000000-0005-0000-0000-000032020000}"/>
    <cellStyle name="60% - Accent6 2 2" xfId="518" xr:uid="{00000000-0005-0000-0000-000033020000}"/>
    <cellStyle name="60% - Accent6 2 3" xfId="519" xr:uid="{00000000-0005-0000-0000-000034020000}"/>
    <cellStyle name="60% - Accent6 3" xfId="520" xr:uid="{00000000-0005-0000-0000-000035020000}"/>
    <cellStyle name="60% - Accent6 4" xfId="521" xr:uid="{00000000-0005-0000-0000-000036020000}"/>
    <cellStyle name="60% - Accent6 5" xfId="522" xr:uid="{00000000-0005-0000-0000-000037020000}"/>
    <cellStyle name="60% - Accent6 6" xfId="523" xr:uid="{00000000-0005-0000-0000-000038020000}"/>
    <cellStyle name="60% - Accent6 7" xfId="524" xr:uid="{00000000-0005-0000-0000-000039020000}"/>
    <cellStyle name="60% - Accent6 8" xfId="525" xr:uid="{00000000-0005-0000-0000-00003A020000}"/>
    <cellStyle name="60% - Accent6 9" xfId="526" xr:uid="{00000000-0005-0000-0000-00003B020000}"/>
    <cellStyle name="Accent1 10" xfId="527" xr:uid="{00000000-0005-0000-0000-00003C020000}"/>
    <cellStyle name="Accent1 11" xfId="528" xr:uid="{00000000-0005-0000-0000-00003D020000}"/>
    <cellStyle name="Accent1 12" xfId="529" xr:uid="{00000000-0005-0000-0000-00003E020000}"/>
    <cellStyle name="Accent1 13" xfId="530" xr:uid="{00000000-0005-0000-0000-00003F020000}"/>
    <cellStyle name="Accent1 14" xfId="531" xr:uid="{00000000-0005-0000-0000-000040020000}"/>
    <cellStyle name="Accent1 15" xfId="532" xr:uid="{00000000-0005-0000-0000-000041020000}"/>
    <cellStyle name="Accent1 16" xfId="533" xr:uid="{00000000-0005-0000-0000-000042020000}"/>
    <cellStyle name="Accent1 2" xfId="534" xr:uid="{00000000-0005-0000-0000-000043020000}"/>
    <cellStyle name="Accent1 2 2" xfId="535" xr:uid="{00000000-0005-0000-0000-000044020000}"/>
    <cellStyle name="Accent1 2 3" xfId="536" xr:uid="{00000000-0005-0000-0000-000045020000}"/>
    <cellStyle name="Accent1 3" xfId="537" xr:uid="{00000000-0005-0000-0000-000046020000}"/>
    <cellStyle name="Accent1 4" xfId="538" xr:uid="{00000000-0005-0000-0000-000047020000}"/>
    <cellStyle name="Accent1 5" xfId="539" xr:uid="{00000000-0005-0000-0000-000048020000}"/>
    <cellStyle name="Accent1 6" xfId="540" xr:uid="{00000000-0005-0000-0000-000049020000}"/>
    <cellStyle name="Accent1 7" xfId="541" xr:uid="{00000000-0005-0000-0000-00004A020000}"/>
    <cellStyle name="Accent1 8" xfId="542" xr:uid="{00000000-0005-0000-0000-00004B020000}"/>
    <cellStyle name="Accent1 9" xfId="543" xr:uid="{00000000-0005-0000-0000-00004C020000}"/>
    <cellStyle name="Accent2 10" xfId="544" xr:uid="{00000000-0005-0000-0000-00004D020000}"/>
    <cellStyle name="Accent2 11" xfId="545" xr:uid="{00000000-0005-0000-0000-00004E020000}"/>
    <cellStyle name="Accent2 12" xfId="546" xr:uid="{00000000-0005-0000-0000-00004F020000}"/>
    <cellStyle name="Accent2 13" xfId="547" xr:uid="{00000000-0005-0000-0000-000050020000}"/>
    <cellStyle name="Accent2 14" xfId="548" xr:uid="{00000000-0005-0000-0000-000051020000}"/>
    <cellStyle name="Accent2 15" xfId="549" xr:uid="{00000000-0005-0000-0000-000052020000}"/>
    <cellStyle name="Accent2 16" xfId="550" xr:uid="{00000000-0005-0000-0000-000053020000}"/>
    <cellStyle name="Accent2 2" xfId="551" xr:uid="{00000000-0005-0000-0000-000054020000}"/>
    <cellStyle name="Accent2 2 2" xfId="552" xr:uid="{00000000-0005-0000-0000-000055020000}"/>
    <cellStyle name="Accent2 2 3" xfId="553" xr:uid="{00000000-0005-0000-0000-000056020000}"/>
    <cellStyle name="Accent2 3" xfId="554" xr:uid="{00000000-0005-0000-0000-000057020000}"/>
    <cellStyle name="Accent2 4" xfId="555" xr:uid="{00000000-0005-0000-0000-000058020000}"/>
    <cellStyle name="Accent2 5" xfId="556" xr:uid="{00000000-0005-0000-0000-000059020000}"/>
    <cellStyle name="Accent2 6" xfId="557" xr:uid="{00000000-0005-0000-0000-00005A020000}"/>
    <cellStyle name="Accent2 7" xfId="558" xr:uid="{00000000-0005-0000-0000-00005B020000}"/>
    <cellStyle name="Accent2 8" xfId="559" xr:uid="{00000000-0005-0000-0000-00005C020000}"/>
    <cellStyle name="Accent2 9" xfId="560" xr:uid="{00000000-0005-0000-0000-00005D020000}"/>
    <cellStyle name="Accent3 10" xfId="561" xr:uid="{00000000-0005-0000-0000-00005E020000}"/>
    <cellStyle name="Accent3 11" xfId="562" xr:uid="{00000000-0005-0000-0000-00005F020000}"/>
    <cellStyle name="Accent3 12" xfId="563" xr:uid="{00000000-0005-0000-0000-000060020000}"/>
    <cellStyle name="Accent3 13" xfId="564" xr:uid="{00000000-0005-0000-0000-000061020000}"/>
    <cellStyle name="Accent3 14" xfId="565" xr:uid="{00000000-0005-0000-0000-000062020000}"/>
    <cellStyle name="Accent3 15" xfId="566" xr:uid="{00000000-0005-0000-0000-000063020000}"/>
    <cellStyle name="Accent3 16" xfId="567" xr:uid="{00000000-0005-0000-0000-000064020000}"/>
    <cellStyle name="Accent3 2" xfId="568" xr:uid="{00000000-0005-0000-0000-000065020000}"/>
    <cellStyle name="Accent3 2 2" xfId="569" xr:uid="{00000000-0005-0000-0000-000066020000}"/>
    <cellStyle name="Accent3 2 3" xfId="570" xr:uid="{00000000-0005-0000-0000-000067020000}"/>
    <cellStyle name="Accent3 3" xfId="571" xr:uid="{00000000-0005-0000-0000-000068020000}"/>
    <cellStyle name="Accent3 4" xfId="572" xr:uid="{00000000-0005-0000-0000-000069020000}"/>
    <cellStyle name="Accent3 5" xfId="573" xr:uid="{00000000-0005-0000-0000-00006A020000}"/>
    <cellStyle name="Accent3 6" xfId="574" xr:uid="{00000000-0005-0000-0000-00006B020000}"/>
    <cellStyle name="Accent3 7" xfId="575" xr:uid="{00000000-0005-0000-0000-00006C020000}"/>
    <cellStyle name="Accent3 8" xfId="576" xr:uid="{00000000-0005-0000-0000-00006D020000}"/>
    <cellStyle name="Accent3 9" xfId="577" xr:uid="{00000000-0005-0000-0000-00006E020000}"/>
    <cellStyle name="Accent4 10" xfId="578" xr:uid="{00000000-0005-0000-0000-00006F020000}"/>
    <cellStyle name="Accent4 11" xfId="579" xr:uid="{00000000-0005-0000-0000-000070020000}"/>
    <cellStyle name="Accent4 12" xfId="580" xr:uid="{00000000-0005-0000-0000-000071020000}"/>
    <cellStyle name="Accent4 13" xfId="581" xr:uid="{00000000-0005-0000-0000-000072020000}"/>
    <cellStyle name="Accent4 14" xfId="582" xr:uid="{00000000-0005-0000-0000-000073020000}"/>
    <cellStyle name="Accent4 15" xfId="583" xr:uid="{00000000-0005-0000-0000-000074020000}"/>
    <cellStyle name="Accent4 16" xfId="584" xr:uid="{00000000-0005-0000-0000-000075020000}"/>
    <cellStyle name="Accent4 2" xfId="585" xr:uid="{00000000-0005-0000-0000-000076020000}"/>
    <cellStyle name="Accent4 2 2" xfId="586" xr:uid="{00000000-0005-0000-0000-000077020000}"/>
    <cellStyle name="Accent4 2 3" xfId="587" xr:uid="{00000000-0005-0000-0000-000078020000}"/>
    <cellStyle name="Accent4 3" xfId="588" xr:uid="{00000000-0005-0000-0000-000079020000}"/>
    <cellStyle name="Accent4 4" xfId="589" xr:uid="{00000000-0005-0000-0000-00007A020000}"/>
    <cellStyle name="Accent4 5" xfId="590" xr:uid="{00000000-0005-0000-0000-00007B020000}"/>
    <cellStyle name="Accent4 6" xfId="591" xr:uid="{00000000-0005-0000-0000-00007C020000}"/>
    <cellStyle name="Accent4 7" xfId="592" xr:uid="{00000000-0005-0000-0000-00007D020000}"/>
    <cellStyle name="Accent4 8" xfId="593" xr:uid="{00000000-0005-0000-0000-00007E020000}"/>
    <cellStyle name="Accent4 9" xfId="594" xr:uid="{00000000-0005-0000-0000-00007F020000}"/>
    <cellStyle name="Accent5 10" xfId="595" xr:uid="{00000000-0005-0000-0000-000080020000}"/>
    <cellStyle name="Accent5 11" xfId="596" xr:uid="{00000000-0005-0000-0000-000081020000}"/>
    <cellStyle name="Accent5 12" xfId="597" xr:uid="{00000000-0005-0000-0000-000082020000}"/>
    <cellStyle name="Accent5 13" xfId="598" xr:uid="{00000000-0005-0000-0000-000083020000}"/>
    <cellStyle name="Accent5 14" xfId="599" xr:uid="{00000000-0005-0000-0000-000084020000}"/>
    <cellStyle name="Accent5 15" xfId="600" xr:uid="{00000000-0005-0000-0000-000085020000}"/>
    <cellStyle name="Accent5 16" xfId="601" xr:uid="{00000000-0005-0000-0000-000086020000}"/>
    <cellStyle name="Accent5 2" xfId="602" xr:uid="{00000000-0005-0000-0000-000087020000}"/>
    <cellStyle name="Accent5 2 2" xfId="603" xr:uid="{00000000-0005-0000-0000-000088020000}"/>
    <cellStyle name="Accent5 2 3" xfId="604" xr:uid="{00000000-0005-0000-0000-000089020000}"/>
    <cellStyle name="Accent5 3" xfId="605" xr:uid="{00000000-0005-0000-0000-00008A020000}"/>
    <cellStyle name="Accent5 4" xfId="606" xr:uid="{00000000-0005-0000-0000-00008B020000}"/>
    <cellStyle name="Accent5 5" xfId="607" xr:uid="{00000000-0005-0000-0000-00008C020000}"/>
    <cellStyle name="Accent5 6" xfId="608" xr:uid="{00000000-0005-0000-0000-00008D020000}"/>
    <cellStyle name="Accent5 7" xfId="609" xr:uid="{00000000-0005-0000-0000-00008E020000}"/>
    <cellStyle name="Accent5 8" xfId="610" xr:uid="{00000000-0005-0000-0000-00008F020000}"/>
    <cellStyle name="Accent5 9" xfId="611" xr:uid="{00000000-0005-0000-0000-000090020000}"/>
    <cellStyle name="Accent6 10" xfId="612" xr:uid="{00000000-0005-0000-0000-000091020000}"/>
    <cellStyle name="Accent6 11" xfId="613" xr:uid="{00000000-0005-0000-0000-000092020000}"/>
    <cellStyle name="Accent6 12" xfId="614" xr:uid="{00000000-0005-0000-0000-000093020000}"/>
    <cellStyle name="Accent6 13" xfId="615" xr:uid="{00000000-0005-0000-0000-000094020000}"/>
    <cellStyle name="Accent6 14" xfId="616" xr:uid="{00000000-0005-0000-0000-000095020000}"/>
    <cellStyle name="Accent6 15" xfId="617" xr:uid="{00000000-0005-0000-0000-000096020000}"/>
    <cellStyle name="Accent6 16" xfId="618" xr:uid="{00000000-0005-0000-0000-000097020000}"/>
    <cellStyle name="Accent6 2" xfId="619" xr:uid="{00000000-0005-0000-0000-000098020000}"/>
    <cellStyle name="Accent6 2 2" xfId="620" xr:uid="{00000000-0005-0000-0000-000099020000}"/>
    <cellStyle name="Accent6 2 3" xfId="621" xr:uid="{00000000-0005-0000-0000-00009A020000}"/>
    <cellStyle name="Accent6 3" xfId="622" xr:uid="{00000000-0005-0000-0000-00009B020000}"/>
    <cellStyle name="Accent6 4" xfId="623" xr:uid="{00000000-0005-0000-0000-00009C020000}"/>
    <cellStyle name="Accent6 5" xfId="624" xr:uid="{00000000-0005-0000-0000-00009D020000}"/>
    <cellStyle name="Accent6 6" xfId="625" xr:uid="{00000000-0005-0000-0000-00009E020000}"/>
    <cellStyle name="Accent6 7" xfId="626" xr:uid="{00000000-0005-0000-0000-00009F020000}"/>
    <cellStyle name="Accent6 8" xfId="627" xr:uid="{00000000-0005-0000-0000-0000A0020000}"/>
    <cellStyle name="Accent6 9" xfId="628" xr:uid="{00000000-0005-0000-0000-0000A1020000}"/>
    <cellStyle name="Bad 10" xfId="629" xr:uid="{00000000-0005-0000-0000-0000A2020000}"/>
    <cellStyle name="Bad 11" xfId="630" xr:uid="{00000000-0005-0000-0000-0000A3020000}"/>
    <cellStyle name="Bad 12" xfId="631" xr:uid="{00000000-0005-0000-0000-0000A4020000}"/>
    <cellStyle name="Bad 13" xfId="632" xr:uid="{00000000-0005-0000-0000-0000A5020000}"/>
    <cellStyle name="Bad 14" xfId="633" xr:uid="{00000000-0005-0000-0000-0000A6020000}"/>
    <cellStyle name="Bad 15" xfId="634" xr:uid="{00000000-0005-0000-0000-0000A7020000}"/>
    <cellStyle name="Bad 16" xfId="635" xr:uid="{00000000-0005-0000-0000-0000A8020000}"/>
    <cellStyle name="Bad 2" xfId="636" xr:uid="{00000000-0005-0000-0000-0000A9020000}"/>
    <cellStyle name="Bad 2 2" xfId="637" xr:uid="{00000000-0005-0000-0000-0000AA020000}"/>
    <cellStyle name="Bad 2 3" xfId="638" xr:uid="{00000000-0005-0000-0000-0000AB020000}"/>
    <cellStyle name="Bad 3" xfId="639" xr:uid="{00000000-0005-0000-0000-0000AC020000}"/>
    <cellStyle name="Bad 4" xfId="640" xr:uid="{00000000-0005-0000-0000-0000AD020000}"/>
    <cellStyle name="Bad 5" xfId="641" xr:uid="{00000000-0005-0000-0000-0000AE020000}"/>
    <cellStyle name="Bad 6" xfId="642" xr:uid="{00000000-0005-0000-0000-0000AF020000}"/>
    <cellStyle name="Bad 7" xfId="643" xr:uid="{00000000-0005-0000-0000-0000B0020000}"/>
    <cellStyle name="Bad 8" xfId="644" xr:uid="{00000000-0005-0000-0000-0000B1020000}"/>
    <cellStyle name="Bad 9" xfId="645" xr:uid="{00000000-0005-0000-0000-0000B2020000}"/>
    <cellStyle name="Calc Currency (0)" xfId="646" xr:uid="{00000000-0005-0000-0000-0000B3020000}"/>
    <cellStyle name="Calc Currency (2)" xfId="647" xr:uid="{00000000-0005-0000-0000-0000B4020000}"/>
    <cellStyle name="Calc Currency (2) 2" xfId="648" xr:uid="{00000000-0005-0000-0000-0000B5020000}"/>
    <cellStyle name="Calc Percent (0)" xfId="649" xr:uid="{00000000-0005-0000-0000-0000B6020000}"/>
    <cellStyle name="Calc Percent (0) 2" xfId="650" xr:uid="{00000000-0005-0000-0000-0000B7020000}"/>
    <cellStyle name="Calc Percent (1)" xfId="651" xr:uid="{00000000-0005-0000-0000-0000B8020000}"/>
    <cellStyle name="Calc Percent (1) 2" xfId="652" xr:uid="{00000000-0005-0000-0000-0000B9020000}"/>
    <cellStyle name="Calc Percent (2)" xfId="653" xr:uid="{00000000-0005-0000-0000-0000BA020000}"/>
    <cellStyle name="Calc Percent (2) 2" xfId="654" xr:uid="{00000000-0005-0000-0000-0000BB020000}"/>
    <cellStyle name="Calc Units (0)" xfId="655" xr:uid="{00000000-0005-0000-0000-0000BC020000}"/>
    <cellStyle name="Calc Units (0) 2" xfId="656" xr:uid="{00000000-0005-0000-0000-0000BD020000}"/>
    <cellStyle name="Calc Units (1)" xfId="657" xr:uid="{00000000-0005-0000-0000-0000BE020000}"/>
    <cellStyle name="Calc Units (1) 2" xfId="658" xr:uid="{00000000-0005-0000-0000-0000BF020000}"/>
    <cellStyle name="Calc Units (2)" xfId="659" xr:uid="{00000000-0005-0000-0000-0000C0020000}"/>
    <cellStyle name="Calc Units (2) 2" xfId="660" xr:uid="{00000000-0005-0000-0000-0000C1020000}"/>
    <cellStyle name="Calculation 10" xfId="661" xr:uid="{00000000-0005-0000-0000-0000C2020000}"/>
    <cellStyle name="Calculation 10 2" xfId="662" xr:uid="{00000000-0005-0000-0000-0000C3020000}"/>
    <cellStyle name="Calculation 11" xfId="663" xr:uid="{00000000-0005-0000-0000-0000C4020000}"/>
    <cellStyle name="Calculation 11 2" xfId="664" xr:uid="{00000000-0005-0000-0000-0000C5020000}"/>
    <cellStyle name="Calculation 12" xfId="665" xr:uid="{00000000-0005-0000-0000-0000C6020000}"/>
    <cellStyle name="Calculation 12 2" xfId="666" xr:uid="{00000000-0005-0000-0000-0000C7020000}"/>
    <cellStyle name="Calculation 13" xfId="667" xr:uid="{00000000-0005-0000-0000-0000C8020000}"/>
    <cellStyle name="Calculation 13 2" xfId="668" xr:uid="{00000000-0005-0000-0000-0000C9020000}"/>
    <cellStyle name="Calculation 14" xfId="669" xr:uid="{00000000-0005-0000-0000-0000CA020000}"/>
    <cellStyle name="Calculation 14 2" xfId="670" xr:uid="{00000000-0005-0000-0000-0000CB020000}"/>
    <cellStyle name="Calculation 15" xfId="671" xr:uid="{00000000-0005-0000-0000-0000CC020000}"/>
    <cellStyle name="Calculation 15 2" xfId="672" xr:uid="{00000000-0005-0000-0000-0000CD020000}"/>
    <cellStyle name="Calculation 16" xfId="673" xr:uid="{00000000-0005-0000-0000-0000CE020000}"/>
    <cellStyle name="Calculation 16 2" xfId="674" xr:uid="{00000000-0005-0000-0000-0000CF020000}"/>
    <cellStyle name="Calculation 2" xfId="675" xr:uid="{00000000-0005-0000-0000-0000D0020000}"/>
    <cellStyle name="Calculation 2 2" xfId="676" xr:uid="{00000000-0005-0000-0000-0000D1020000}"/>
    <cellStyle name="Calculation 2 2 2" xfId="677" xr:uid="{00000000-0005-0000-0000-0000D2020000}"/>
    <cellStyle name="Calculation 2 3" xfId="678" xr:uid="{00000000-0005-0000-0000-0000D3020000}"/>
    <cellStyle name="Calculation 2 3 2" xfId="679" xr:uid="{00000000-0005-0000-0000-0000D4020000}"/>
    <cellStyle name="Calculation 2 4" xfId="680" xr:uid="{00000000-0005-0000-0000-0000D5020000}"/>
    <cellStyle name="Calculation 3" xfId="681" xr:uid="{00000000-0005-0000-0000-0000D6020000}"/>
    <cellStyle name="Calculation 3 2" xfId="682" xr:uid="{00000000-0005-0000-0000-0000D7020000}"/>
    <cellStyle name="Calculation 4" xfId="683" xr:uid="{00000000-0005-0000-0000-0000D8020000}"/>
    <cellStyle name="Calculation 4 2" xfId="684" xr:uid="{00000000-0005-0000-0000-0000D9020000}"/>
    <cellStyle name="Calculation 5" xfId="685" xr:uid="{00000000-0005-0000-0000-0000DA020000}"/>
    <cellStyle name="Calculation 5 2" xfId="686" xr:uid="{00000000-0005-0000-0000-0000DB020000}"/>
    <cellStyle name="Calculation 6" xfId="687" xr:uid="{00000000-0005-0000-0000-0000DC020000}"/>
    <cellStyle name="Calculation 6 2" xfId="688" xr:uid="{00000000-0005-0000-0000-0000DD020000}"/>
    <cellStyle name="Calculation 7" xfId="689" xr:uid="{00000000-0005-0000-0000-0000DE020000}"/>
    <cellStyle name="Calculation 7 2" xfId="690" xr:uid="{00000000-0005-0000-0000-0000DF020000}"/>
    <cellStyle name="Calculation 8" xfId="691" xr:uid="{00000000-0005-0000-0000-0000E0020000}"/>
    <cellStyle name="Calculation 8 2" xfId="692" xr:uid="{00000000-0005-0000-0000-0000E1020000}"/>
    <cellStyle name="Calculation 9" xfId="693" xr:uid="{00000000-0005-0000-0000-0000E2020000}"/>
    <cellStyle name="Calculation 9 2" xfId="694" xr:uid="{00000000-0005-0000-0000-0000E3020000}"/>
    <cellStyle name="Check Cell 10" xfId="695" xr:uid="{00000000-0005-0000-0000-0000E4020000}"/>
    <cellStyle name="Check Cell 11" xfId="696" xr:uid="{00000000-0005-0000-0000-0000E5020000}"/>
    <cellStyle name="Check Cell 12" xfId="697" xr:uid="{00000000-0005-0000-0000-0000E6020000}"/>
    <cellStyle name="Check Cell 13" xfId="698" xr:uid="{00000000-0005-0000-0000-0000E7020000}"/>
    <cellStyle name="Check Cell 14" xfId="699" xr:uid="{00000000-0005-0000-0000-0000E8020000}"/>
    <cellStyle name="Check Cell 15" xfId="700" xr:uid="{00000000-0005-0000-0000-0000E9020000}"/>
    <cellStyle name="Check Cell 16" xfId="701" xr:uid="{00000000-0005-0000-0000-0000EA020000}"/>
    <cellStyle name="Check Cell 2" xfId="702" xr:uid="{00000000-0005-0000-0000-0000EB020000}"/>
    <cellStyle name="Check Cell 2 2" xfId="703" xr:uid="{00000000-0005-0000-0000-0000EC020000}"/>
    <cellStyle name="Check Cell 2 3" xfId="704" xr:uid="{00000000-0005-0000-0000-0000ED020000}"/>
    <cellStyle name="Check Cell 3" xfId="705" xr:uid="{00000000-0005-0000-0000-0000EE020000}"/>
    <cellStyle name="Check Cell 3 2" xfId="706" xr:uid="{00000000-0005-0000-0000-0000EF020000}"/>
    <cellStyle name="Check Cell 4" xfId="707" xr:uid="{00000000-0005-0000-0000-0000F0020000}"/>
    <cellStyle name="Check Cell 4 2" xfId="708" xr:uid="{00000000-0005-0000-0000-0000F1020000}"/>
    <cellStyle name="Check Cell 5" xfId="709" xr:uid="{00000000-0005-0000-0000-0000F2020000}"/>
    <cellStyle name="Check Cell 5 2" xfId="710" xr:uid="{00000000-0005-0000-0000-0000F3020000}"/>
    <cellStyle name="Check Cell 6" xfId="711" xr:uid="{00000000-0005-0000-0000-0000F4020000}"/>
    <cellStyle name="Check Cell 7" xfId="712" xr:uid="{00000000-0005-0000-0000-0000F5020000}"/>
    <cellStyle name="Check Cell 8" xfId="713" xr:uid="{00000000-0005-0000-0000-0000F6020000}"/>
    <cellStyle name="Check Cell 9" xfId="714" xr:uid="{00000000-0005-0000-0000-0000F7020000}"/>
    <cellStyle name="Comma" xfId="1" builtinId="3"/>
    <cellStyle name="Comma  - Style1" xfId="715" xr:uid="{00000000-0005-0000-0000-0000F8020000}"/>
    <cellStyle name="Comma  - Style2" xfId="716" xr:uid="{00000000-0005-0000-0000-0000F9020000}"/>
    <cellStyle name="Comma  - Style3" xfId="717" xr:uid="{00000000-0005-0000-0000-0000FA020000}"/>
    <cellStyle name="Comma [0]" xfId="3" builtinId="6"/>
    <cellStyle name="Comma [0] 10" xfId="718" xr:uid="{00000000-0005-0000-0000-0000FB020000}"/>
    <cellStyle name="Comma [0] 10 2" xfId="719" xr:uid="{00000000-0005-0000-0000-0000FC020000}"/>
    <cellStyle name="Comma [0] 10 2 2" xfId="720" xr:uid="{00000000-0005-0000-0000-0000FD020000}"/>
    <cellStyle name="Comma [0] 10 2 2 2" xfId="721" xr:uid="{00000000-0005-0000-0000-0000FE020000}"/>
    <cellStyle name="Comma [0] 10 2 2 2 2" xfId="722" xr:uid="{00000000-0005-0000-0000-0000FF020000}"/>
    <cellStyle name="Comma [0] 10 2 2 2 3" xfId="723" xr:uid="{00000000-0005-0000-0000-000000030000}"/>
    <cellStyle name="Comma [0] 10 3" xfId="724" xr:uid="{00000000-0005-0000-0000-000001030000}"/>
    <cellStyle name="Comma [0] 10 3 2" xfId="725" xr:uid="{00000000-0005-0000-0000-000002030000}"/>
    <cellStyle name="Comma [0] 10 4" xfId="726" xr:uid="{00000000-0005-0000-0000-000003030000}"/>
    <cellStyle name="Comma [0] 10 4 2" xfId="727" xr:uid="{00000000-0005-0000-0000-000004030000}"/>
    <cellStyle name="Comma [0] 10 5" xfId="728" xr:uid="{00000000-0005-0000-0000-000005030000}"/>
    <cellStyle name="Comma [0] 11" xfId="729" xr:uid="{00000000-0005-0000-0000-000006030000}"/>
    <cellStyle name="Comma [0] 11 2" xfId="730" xr:uid="{00000000-0005-0000-0000-000007030000}"/>
    <cellStyle name="Comma [0] 11 2 2" xfId="731" xr:uid="{00000000-0005-0000-0000-000008030000}"/>
    <cellStyle name="Comma [0] 11 2 2 2" xfId="732" xr:uid="{00000000-0005-0000-0000-000009030000}"/>
    <cellStyle name="Comma [0] 11 2 3" xfId="733" xr:uid="{00000000-0005-0000-0000-00000A030000}"/>
    <cellStyle name="Comma [0] 11 3" xfId="734" xr:uid="{00000000-0005-0000-0000-00000B030000}"/>
    <cellStyle name="Comma [0] 11 3 2" xfId="735" xr:uid="{00000000-0005-0000-0000-00000C030000}"/>
    <cellStyle name="Comma [0] 11 4" xfId="736" xr:uid="{00000000-0005-0000-0000-00000D030000}"/>
    <cellStyle name="Comma [0] 12" xfId="737" xr:uid="{00000000-0005-0000-0000-00000E030000}"/>
    <cellStyle name="Comma [0] 12 2" xfId="738" xr:uid="{00000000-0005-0000-0000-00000F030000}"/>
    <cellStyle name="Comma [0] 12 2 2" xfId="739" xr:uid="{00000000-0005-0000-0000-000010030000}"/>
    <cellStyle name="Comma [0] 12 2 2 2" xfId="740" xr:uid="{00000000-0005-0000-0000-000011030000}"/>
    <cellStyle name="Comma [0] 12 2 3" xfId="741" xr:uid="{00000000-0005-0000-0000-000012030000}"/>
    <cellStyle name="Comma [0] 12 3" xfId="742" xr:uid="{00000000-0005-0000-0000-000013030000}"/>
    <cellStyle name="Comma [0] 12 3 2" xfId="743" xr:uid="{00000000-0005-0000-0000-000014030000}"/>
    <cellStyle name="Comma [0] 12 3 2 2" xfId="744" xr:uid="{00000000-0005-0000-0000-000015030000}"/>
    <cellStyle name="Comma [0] 12 3 3" xfId="745" xr:uid="{00000000-0005-0000-0000-000016030000}"/>
    <cellStyle name="Comma [0] 12 4" xfId="746" xr:uid="{00000000-0005-0000-0000-000017030000}"/>
    <cellStyle name="Comma [0] 13" xfId="747" xr:uid="{00000000-0005-0000-0000-000018030000}"/>
    <cellStyle name="Comma [0] 13 2" xfId="748" xr:uid="{00000000-0005-0000-0000-000019030000}"/>
    <cellStyle name="Comma [0] 14" xfId="749" xr:uid="{00000000-0005-0000-0000-00001A030000}"/>
    <cellStyle name="Comma [0] 14 2" xfId="750" xr:uid="{00000000-0005-0000-0000-00001B030000}"/>
    <cellStyle name="Comma [0] 14 2 2" xfId="751" xr:uid="{00000000-0005-0000-0000-00001C030000}"/>
    <cellStyle name="Comma [0] 14 2 2 2" xfId="752" xr:uid="{00000000-0005-0000-0000-00001D030000}"/>
    <cellStyle name="Comma [0] 14 2 3" xfId="753" xr:uid="{00000000-0005-0000-0000-00001E030000}"/>
    <cellStyle name="Comma [0] 14 3" xfId="754" xr:uid="{00000000-0005-0000-0000-00001F030000}"/>
    <cellStyle name="Comma [0] 15" xfId="755" xr:uid="{00000000-0005-0000-0000-000020030000}"/>
    <cellStyle name="Comma [0] 15 2" xfId="756" xr:uid="{00000000-0005-0000-0000-000021030000}"/>
    <cellStyle name="Comma [0] 15 2 2" xfId="757" xr:uid="{00000000-0005-0000-0000-000022030000}"/>
    <cellStyle name="Comma [0] 15 2 2 2" xfId="758" xr:uid="{00000000-0005-0000-0000-000023030000}"/>
    <cellStyle name="Comma [0] 15 2 3" xfId="759" xr:uid="{00000000-0005-0000-0000-000024030000}"/>
    <cellStyle name="Comma [0] 15 3" xfId="760" xr:uid="{00000000-0005-0000-0000-000025030000}"/>
    <cellStyle name="Comma [0] 15_Book2" xfId="761" xr:uid="{00000000-0005-0000-0000-000026030000}"/>
    <cellStyle name="Comma [0] 16" xfId="762" xr:uid="{00000000-0005-0000-0000-000027030000}"/>
    <cellStyle name="Comma [0] 16 2" xfId="763" xr:uid="{00000000-0005-0000-0000-000028030000}"/>
    <cellStyle name="Comma [0] 17" xfId="764" xr:uid="{00000000-0005-0000-0000-000029030000}"/>
    <cellStyle name="Comma [0] 17 2" xfId="765" xr:uid="{00000000-0005-0000-0000-00002A030000}"/>
    <cellStyle name="Comma [0] 18" xfId="766" xr:uid="{00000000-0005-0000-0000-00002B030000}"/>
    <cellStyle name="Comma [0] 18 2" xfId="767" xr:uid="{00000000-0005-0000-0000-00002C030000}"/>
    <cellStyle name="Comma [0] 18 2 2" xfId="768" xr:uid="{00000000-0005-0000-0000-00002D030000}"/>
    <cellStyle name="Comma [0] 18 2 2 2" xfId="769" xr:uid="{00000000-0005-0000-0000-00002E030000}"/>
    <cellStyle name="Comma [0] 18 2 3" xfId="770" xr:uid="{00000000-0005-0000-0000-00002F030000}"/>
    <cellStyle name="Comma [0] 18 3" xfId="771" xr:uid="{00000000-0005-0000-0000-000030030000}"/>
    <cellStyle name="Comma [0] 18 3 2" xfId="772" xr:uid="{00000000-0005-0000-0000-000031030000}"/>
    <cellStyle name="Comma [0] 18 4" xfId="773" xr:uid="{00000000-0005-0000-0000-000032030000}"/>
    <cellStyle name="Comma [0] 19" xfId="774" xr:uid="{00000000-0005-0000-0000-000033030000}"/>
    <cellStyle name="Comma [0] 19 2" xfId="775" xr:uid="{00000000-0005-0000-0000-000034030000}"/>
    <cellStyle name="Comma [0] 19 2 2" xfId="776" xr:uid="{00000000-0005-0000-0000-000035030000}"/>
    <cellStyle name="Comma [0] 19 2 2 2" xfId="777" xr:uid="{00000000-0005-0000-0000-000036030000}"/>
    <cellStyle name="Comma [0] 19 2 3" xfId="778" xr:uid="{00000000-0005-0000-0000-000037030000}"/>
    <cellStyle name="Comma [0] 19 3" xfId="779" xr:uid="{00000000-0005-0000-0000-000038030000}"/>
    <cellStyle name="Comma [0] 19 3 2" xfId="780" xr:uid="{00000000-0005-0000-0000-000039030000}"/>
    <cellStyle name="Comma [0] 19 4" xfId="781" xr:uid="{00000000-0005-0000-0000-00003A030000}"/>
    <cellStyle name="Comma [0] 2" xfId="782" xr:uid="{00000000-0005-0000-0000-00003B030000}"/>
    <cellStyle name="Comma [0] 2 10" xfId="783" xr:uid="{00000000-0005-0000-0000-00003C030000}"/>
    <cellStyle name="Comma [0] 2 10 2" xfId="784" xr:uid="{00000000-0005-0000-0000-00003D030000}"/>
    <cellStyle name="Comma [0] 2 10 2 2" xfId="785" xr:uid="{00000000-0005-0000-0000-00003E030000}"/>
    <cellStyle name="Comma [0] 2 10 3" xfId="786" xr:uid="{00000000-0005-0000-0000-00003F030000}"/>
    <cellStyle name="Comma [0] 2 10 3 2" xfId="787" xr:uid="{00000000-0005-0000-0000-000040030000}"/>
    <cellStyle name="Comma [0] 2 10 4" xfId="788" xr:uid="{00000000-0005-0000-0000-000041030000}"/>
    <cellStyle name="Comma [0] 2 11" xfId="789" xr:uid="{00000000-0005-0000-0000-000042030000}"/>
    <cellStyle name="Comma [0] 2 11 2" xfId="790" xr:uid="{00000000-0005-0000-0000-000043030000}"/>
    <cellStyle name="Comma [0] 2 12" xfId="791" xr:uid="{00000000-0005-0000-0000-000044030000}"/>
    <cellStyle name="Comma [0] 2 12 2" xfId="792" xr:uid="{00000000-0005-0000-0000-000045030000}"/>
    <cellStyle name="Comma [0] 2 13" xfId="793" xr:uid="{00000000-0005-0000-0000-000046030000}"/>
    <cellStyle name="Comma [0] 2 2" xfId="794" xr:uid="{00000000-0005-0000-0000-000047030000}"/>
    <cellStyle name="Comma [0] 2 2 2" xfId="795" xr:uid="{00000000-0005-0000-0000-000048030000}"/>
    <cellStyle name="Comma [0] 2 2 2 2" xfId="796" xr:uid="{00000000-0005-0000-0000-000049030000}"/>
    <cellStyle name="Comma [0] 2 2 2 2 2" xfId="797" xr:uid="{00000000-0005-0000-0000-00004A030000}"/>
    <cellStyle name="Comma [0] 2 2 2 2 2 2" xfId="798" xr:uid="{00000000-0005-0000-0000-00004B030000}"/>
    <cellStyle name="Comma [0] 2 2 2 2 2 2 2" xfId="799" xr:uid="{00000000-0005-0000-0000-00004C030000}"/>
    <cellStyle name="Comma [0] 2 2 2 2 2 2 2 2" xfId="800" xr:uid="{00000000-0005-0000-0000-00004D030000}"/>
    <cellStyle name="Comma [0] 2 2 2 2 2 2 2 2 2" xfId="801" xr:uid="{00000000-0005-0000-0000-00004E030000}"/>
    <cellStyle name="Comma [0] 2 2 2 2 2 2 2 2 2 2" xfId="802" xr:uid="{00000000-0005-0000-0000-00004F030000}"/>
    <cellStyle name="Comma [0] 2 2 2 2 2 2 2 2 3" xfId="803" xr:uid="{00000000-0005-0000-0000-000050030000}"/>
    <cellStyle name="Comma [0] 2 2 2 2 2 2 2 3" xfId="804" xr:uid="{00000000-0005-0000-0000-000051030000}"/>
    <cellStyle name="Comma [0] 2 2 2 2 2 2 2 3 2" xfId="805" xr:uid="{00000000-0005-0000-0000-000052030000}"/>
    <cellStyle name="Comma [0] 2 2 2 2 2 2 2 3 2 2" xfId="806" xr:uid="{00000000-0005-0000-0000-000053030000}"/>
    <cellStyle name="Comma [0] 2 2 2 2 2 2 2 3 3" xfId="807" xr:uid="{00000000-0005-0000-0000-000054030000}"/>
    <cellStyle name="Comma [0] 2 2 2 2 2 2 2 4" xfId="808" xr:uid="{00000000-0005-0000-0000-000055030000}"/>
    <cellStyle name="Comma [0] 2 2 2 2 2 2 3" xfId="809" xr:uid="{00000000-0005-0000-0000-000056030000}"/>
    <cellStyle name="Comma [0] 2 2 2 2 2 2 3 2" xfId="810" xr:uid="{00000000-0005-0000-0000-000057030000}"/>
    <cellStyle name="Comma [0] 2 2 2 2 2 2 4" xfId="811" xr:uid="{00000000-0005-0000-0000-000058030000}"/>
    <cellStyle name="Comma [0] 2 2 2 2 2 2 4 2" xfId="812" xr:uid="{00000000-0005-0000-0000-000059030000}"/>
    <cellStyle name="Comma [0] 2 2 2 2 2 2 5" xfId="813" xr:uid="{00000000-0005-0000-0000-00005A030000}"/>
    <cellStyle name="Comma [0] 2 2 2 2 2 3" xfId="814" xr:uid="{00000000-0005-0000-0000-00005B030000}"/>
    <cellStyle name="Comma [0] 2 2 2 2 2 3 2" xfId="815" xr:uid="{00000000-0005-0000-0000-00005C030000}"/>
    <cellStyle name="Comma [0] 2 2 2 2 2 3 2 2" xfId="816" xr:uid="{00000000-0005-0000-0000-00005D030000}"/>
    <cellStyle name="Comma [0] 2 2 2 2 2 3 3" xfId="817" xr:uid="{00000000-0005-0000-0000-00005E030000}"/>
    <cellStyle name="Comma [0] 2 2 2 2 2 4" xfId="818" xr:uid="{00000000-0005-0000-0000-00005F030000}"/>
    <cellStyle name="Comma [0] 2 2 2 2 2 4 2" xfId="819" xr:uid="{00000000-0005-0000-0000-000060030000}"/>
    <cellStyle name="Comma [0] 2 2 2 2 2 4 2 2" xfId="820" xr:uid="{00000000-0005-0000-0000-000061030000}"/>
    <cellStyle name="Comma [0] 2 2 2 2 2 4 3" xfId="821" xr:uid="{00000000-0005-0000-0000-000062030000}"/>
    <cellStyle name="Comma [0] 2 2 2 2 2 5" xfId="822" xr:uid="{00000000-0005-0000-0000-000063030000}"/>
    <cellStyle name="Comma [0] 2 2 2 2 3" xfId="823" xr:uid="{00000000-0005-0000-0000-000064030000}"/>
    <cellStyle name="Comma [0] 2 2 2 2 3 2" xfId="824" xr:uid="{00000000-0005-0000-0000-000065030000}"/>
    <cellStyle name="Comma [0] 2 2 2 2 4" xfId="825" xr:uid="{00000000-0005-0000-0000-000066030000}"/>
    <cellStyle name="Comma [0] 2 2 2 2 4 2" xfId="826" xr:uid="{00000000-0005-0000-0000-000067030000}"/>
    <cellStyle name="Comma [0] 2 2 2 2 5" xfId="827" xr:uid="{00000000-0005-0000-0000-000068030000}"/>
    <cellStyle name="Comma [0] 2 2 2 2 5 2" xfId="828" xr:uid="{00000000-0005-0000-0000-000069030000}"/>
    <cellStyle name="Comma [0] 2 2 2 2 6" xfId="829" xr:uid="{00000000-0005-0000-0000-00006A030000}"/>
    <cellStyle name="Comma [0] 2 2 2 3" xfId="830" xr:uid="{00000000-0005-0000-0000-00006B030000}"/>
    <cellStyle name="Comma [0] 2 2 2 3 2" xfId="831" xr:uid="{00000000-0005-0000-0000-00006C030000}"/>
    <cellStyle name="Comma [0] 2 2 2 3 2 2" xfId="832" xr:uid="{00000000-0005-0000-0000-00006D030000}"/>
    <cellStyle name="Comma [0] 2 2 2 3 3" xfId="833" xr:uid="{00000000-0005-0000-0000-00006E030000}"/>
    <cellStyle name="Comma [0] 2 2 2 4" xfId="834" xr:uid="{00000000-0005-0000-0000-00006F030000}"/>
    <cellStyle name="Comma [0] 2 2 2 4 2" xfId="835" xr:uid="{00000000-0005-0000-0000-000070030000}"/>
    <cellStyle name="Comma [0] 2 2 2 4 2 2" xfId="836" xr:uid="{00000000-0005-0000-0000-000071030000}"/>
    <cellStyle name="Comma [0] 2 2 2 4 3" xfId="837" xr:uid="{00000000-0005-0000-0000-000072030000}"/>
    <cellStyle name="Comma [0] 2 2 2 5" xfId="838" xr:uid="{00000000-0005-0000-0000-000073030000}"/>
    <cellStyle name="Comma [0] 2 2 2 5 2" xfId="839" xr:uid="{00000000-0005-0000-0000-000074030000}"/>
    <cellStyle name="Comma [0] 2 2 2 5 2 2" xfId="840" xr:uid="{00000000-0005-0000-0000-000075030000}"/>
    <cellStyle name="Comma [0] 2 2 2 5 3" xfId="841" xr:uid="{00000000-0005-0000-0000-000076030000}"/>
    <cellStyle name="Comma [0] 2 2 2 6" xfId="842" xr:uid="{00000000-0005-0000-0000-000077030000}"/>
    <cellStyle name="Comma [0] 2 2 2 6 2" xfId="843" xr:uid="{00000000-0005-0000-0000-000078030000}"/>
    <cellStyle name="Comma [0] 2 2 2 7" xfId="844" xr:uid="{00000000-0005-0000-0000-000079030000}"/>
    <cellStyle name="Comma [0] 2 2 3" xfId="845" xr:uid="{00000000-0005-0000-0000-00007A030000}"/>
    <cellStyle name="Comma [0] 2 2 3 2" xfId="846" xr:uid="{00000000-0005-0000-0000-00007B030000}"/>
    <cellStyle name="Comma [0] 2 2 4" xfId="847" xr:uid="{00000000-0005-0000-0000-00007C030000}"/>
    <cellStyle name="Comma [0] 2 2 4 2" xfId="848" xr:uid="{00000000-0005-0000-0000-00007D030000}"/>
    <cellStyle name="Comma [0] 2 2 5" xfId="849" xr:uid="{00000000-0005-0000-0000-00007E030000}"/>
    <cellStyle name="Comma [0] 2 2 5 2" xfId="850" xr:uid="{00000000-0005-0000-0000-00007F030000}"/>
    <cellStyle name="Comma [0] 2 2 6" xfId="851" xr:uid="{00000000-0005-0000-0000-000080030000}"/>
    <cellStyle name="Comma [0] 2 2 6 2" xfId="852" xr:uid="{00000000-0005-0000-0000-000081030000}"/>
    <cellStyle name="Comma [0] 2 2 6 2 2" xfId="853" xr:uid="{00000000-0005-0000-0000-000082030000}"/>
    <cellStyle name="Comma [0] 2 2 6 3" xfId="854" xr:uid="{00000000-0005-0000-0000-000083030000}"/>
    <cellStyle name="Comma [0] 2 2 7" xfId="855" xr:uid="{00000000-0005-0000-0000-000084030000}"/>
    <cellStyle name="Comma [0] 2 3" xfId="856" xr:uid="{00000000-0005-0000-0000-000085030000}"/>
    <cellStyle name="Comma [0] 2 3 2" xfId="857" xr:uid="{00000000-0005-0000-0000-000086030000}"/>
    <cellStyle name="Comma [0] 2 3 2 2" xfId="858" xr:uid="{00000000-0005-0000-0000-000087030000}"/>
    <cellStyle name="Comma [0] 2 3 2 2 2" xfId="859" xr:uid="{00000000-0005-0000-0000-000088030000}"/>
    <cellStyle name="Comma [0] 2 3 2 2 2 2" xfId="860" xr:uid="{00000000-0005-0000-0000-000089030000}"/>
    <cellStyle name="Comma [0] 2 3 2 2 3" xfId="861" xr:uid="{00000000-0005-0000-0000-00008A030000}"/>
    <cellStyle name="Comma [0] 2 3 2 2 3 2" xfId="862" xr:uid="{00000000-0005-0000-0000-00008B030000}"/>
    <cellStyle name="Comma [0] 2 3 2 2 4" xfId="863" xr:uid="{00000000-0005-0000-0000-00008C030000}"/>
    <cellStyle name="Comma [0] 2 3 2 2 4 2" xfId="864" xr:uid="{00000000-0005-0000-0000-00008D030000}"/>
    <cellStyle name="Comma [0] 2 3 2 2 5" xfId="865" xr:uid="{00000000-0005-0000-0000-00008E030000}"/>
    <cellStyle name="Comma [0] 2 3 2 3" xfId="866" xr:uid="{00000000-0005-0000-0000-00008F030000}"/>
    <cellStyle name="Comma [0] 2 3 2 3 2" xfId="867" xr:uid="{00000000-0005-0000-0000-000090030000}"/>
    <cellStyle name="Comma [0] 2 3 2 4" xfId="868" xr:uid="{00000000-0005-0000-0000-000091030000}"/>
    <cellStyle name="Comma [0] 2 3 2 4 2" xfId="869" xr:uid="{00000000-0005-0000-0000-000092030000}"/>
    <cellStyle name="Comma [0] 2 3 2 5" xfId="870" xr:uid="{00000000-0005-0000-0000-000093030000}"/>
    <cellStyle name="Comma [0] 2 3 2 5 2" xfId="871" xr:uid="{00000000-0005-0000-0000-000094030000}"/>
    <cellStyle name="Comma [0] 2 3 2 6" xfId="872" xr:uid="{00000000-0005-0000-0000-000095030000}"/>
    <cellStyle name="Comma [0] 2 3 2 6 2" xfId="873" xr:uid="{00000000-0005-0000-0000-000096030000}"/>
    <cellStyle name="Comma [0] 2 3 2 7" xfId="874" xr:uid="{00000000-0005-0000-0000-000097030000}"/>
    <cellStyle name="Comma [0] 2 3 3" xfId="875" xr:uid="{00000000-0005-0000-0000-000098030000}"/>
    <cellStyle name="Comma [0] 2 3 3 2" xfId="876" xr:uid="{00000000-0005-0000-0000-000099030000}"/>
    <cellStyle name="Comma [0] 2 3 4" xfId="877" xr:uid="{00000000-0005-0000-0000-00009A030000}"/>
    <cellStyle name="Comma [0] 2 3 4 2" xfId="878" xr:uid="{00000000-0005-0000-0000-00009B030000}"/>
    <cellStyle name="Comma [0] 2 3 5" xfId="879" xr:uid="{00000000-0005-0000-0000-00009C030000}"/>
    <cellStyle name="Comma [0] 2 3 5 2" xfId="880" xr:uid="{00000000-0005-0000-0000-00009D030000}"/>
    <cellStyle name="Comma [0] 2 3 6" xfId="881" xr:uid="{00000000-0005-0000-0000-00009E030000}"/>
    <cellStyle name="Comma [0] 2 3 6 2" xfId="882" xr:uid="{00000000-0005-0000-0000-00009F030000}"/>
    <cellStyle name="Comma [0] 2 3 7" xfId="883" xr:uid="{00000000-0005-0000-0000-0000A0030000}"/>
    <cellStyle name="Comma [0] 2 3 7 2" xfId="884" xr:uid="{00000000-0005-0000-0000-0000A1030000}"/>
    <cellStyle name="Comma [0] 2 3 8" xfId="885" xr:uid="{00000000-0005-0000-0000-0000A2030000}"/>
    <cellStyle name="Comma [0] 2 3 8 2" xfId="886" xr:uid="{00000000-0005-0000-0000-0000A3030000}"/>
    <cellStyle name="Comma [0] 2 3 9" xfId="887" xr:uid="{00000000-0005-0000-0000-0000A4030000}"/>
    <cellStyle name="Comma [0] 2 4" xfId="888" xr:uid="{00000000-0005-0000-0000-0000A5030000}"/>
    <cellStyle name="Comma [0] 2 4 2" xfId="889" xr:uid="{00000000-0005-0000-0000-0000A6030000}"/>
    <cellStyle name="Comma [0] 2 4 2 2" xfId="890" xr:uid="{00000000-0005-0000-0000-0000A7030000}"/>
    <cellStyle name="Comma [0] 2 4 3" xfId="891" xr:uid="{00000000-0005-0000-0000-0000A8030000}"/>
    <cellStyle name="Comma [0] 2 4 3 2" xfId="892" xr:uid="{00000000-0005-0000-0000-0000A9030000}"/>
    <cellStyle name="Comma [0] 2 4 4" xfId="893" xr:uid="{00000000-0005-0000-0000-0000AA030000}"/>
    <cellStyle name="Comma [0] 2 4 4 2" xfId="894" xr:uid="{00000000-0005-0000-0000-0000AB030000}"/>
    <cellStyle name="Comma [0] 2 4 5" xfId="895" xr:uid="{00000000-0005-0000-0000-0000AC030000}"/>
    <cellStyle name="Comma [0] 2 4 5 2" xfId="896" xr:uid="{00000000-0005-0000-0000-0000AD030000}"/>
    <cellStyle name="Comma [0] 2 4 5 2 2" xfId="897" xr:uid="{00000000-0005-0000-0000-0000AE030000}"/>
    <cellStyle name="Comma [0] 2 4 5 3" xfId="898" xr:uid="{00000000-0005-0000-0000-0000AF030000}"/>
    <cellStyle name="Comma [0] 2 4 6" xfId="899" xr:uid="{00000000-0005-0000-0000-0000B0030000}"/>
    <cellStyle name="Comma [0] 2 5" xfId="900" xr:uid="{00000000-0005-0000-0000-0000B1030000}"/>
    <cellStyle name="Comma [0] 2 5 2" xfId="901" xr:uid="{00000000-0005-0000-0000-0000B2030000}"/>
    <cellStyle name="Comma [0] 2 5 2 2" xfId="902" xr:uid="{00000000-0005-0000-0000-0000B3030000}"/>
    <cellStyle name="Comma [0] 2 5 3" xfId="903" xr:uid="{00000000-0005-0000-0000-0000B4030000}"/>
    <cellStyle name="Comma [0] 2 5 3 2" xfId="904" xr:uid="{00000000-0005-0000-0000-0000B5030000}"/>
    <cellStyle name="Comma [0] 2 5 4" xfId="905" xr:uid="{00000000-0005-0000-0000-0000B6030000}"/>
    <cellStyle name="Comma [0] 2 5 4 2" xfId="906" xr:uid="{00000000-0005-0000-0000-0000B7030000}"/>
    <cellStyle name="Comma [0] 2 5 5" xfId="907" xr:uid="{00000000-0005-0000-0000-0000B8030000}"/>
    <cellStyle name="Comma [0] 2 6" xfId="908" xr:uid="{00000000-0005-0000-0000-0000B9030000}"/>
    <cellStyle name="Comma [0] 2 6 2" xfId="909" xr:uid="{00000000-0005-0000-0000-0000BA030000}"/>
    <cellStyle name="Comma [0] 2 6 2 2" xfId="910" xr:uid="{00000000-0005-0000-0000-0000BB030000}"/>
    <cellStyle name="Comma [0] 2 6 2 2 2" xfId="911" xr:uid="{00000000-0005-0000-0000-0000BC030000}"/>
    <cellStyle name="Comma [0] 2 6 2 2 2 2" xfId="912" xr:uid="{00000000-0005-0000-0000-0000BD030000}"/>
    <cellStyle name="Comma [0] 2 6 2 2 2 2 2" xfId="913" xr:uid="{00000000-0005-0000-0000-0000BE030000}"/>
    <cellStyle name="Comma [0] 2 6 2 2 2 2 2 2" xfId="914" xr:uid="{00000000-0005-0000-0000-0000BF030000}"/>
    <cellStyle name="Comma [0] 2 6 2 2 2 2 3" xfId="915" xr:uid="{00000000-0005-0000-0000-0000C0030000}"/>
    <cellStyle name="Comma [0] 2 6 2 2 2 2 3 2" xfId="916" xr:uid="{00000000-0005-0000-0000-0000C1030000}"/>
    <cellStyle name="Comma [0] 2 6 2 2 2 2 4" xfId="917" xr:uid="{00000000-0005-0000-0000-0000C2030000}"/>
    <cellStyle name="Comma [0] 2 6 2 2 2 2 4 2" xfId="918" xr:uid="{00000000-0005-0000-0000-0000C3030000}"/>
    <cellStyle name="Comma [0] 2 6 2 2 2 2 5" xfId="919" xr:uid="{00000000-0005-0000-0000-0000C4030000}"/>
    <cellStyle name="Comma [0] 2 6 2 2 2 2 5 2" xfId="920" xr:uid="{00000000-0005-0000-0000-0000C5030000}"/>
    <cellStyle name="Comma [0] 2 6 2 2 2 2 6" xfId="921" xr:uid="{00000000-0005-0000-0000-0000C6030000}"/>
    <cellStyle name="Comma [0] 2 6 2 2 2 3" xfId="922" xr:uid="{00000000-0005-0000-0000-0000C7030000}"/>
    <cellStyle name="Comma [0] 2 6 2 2 2 3 2" xfId="923" xr:uid="{00000000-0005-0000-0000-0000C8030000}"/>
    <cellStyle name="Comma [0] 2 6 2 2 2 4" xfId="924" xr:uid="{00000000-0005-0000-0000-0000C9030000}"/>
    <cellStyle name="Comma [0] 2 6 2 2 2 4 2" xfId="925" xr:uid="{00000000-0005-0000-0000-0000CA030000}"/>
    <cellStyle name="Comma [0] 2 6 2 2 2 5" xfId="926" xr:uid="{00000000-0005-0000-0000-0000CB030000}"/>
    <cellStyle name="Comma [0] 2 6 2 2 2 5 2" xfId="927" xr:uid="{00000000-0005-0000-0000-0000CC030000}"/>
    <cellStyle name="Comma [0] 2 6 2 2 2 6" xfId="928" xr:uid="{00000000-0005-0000-0000-0000CD030000}"/>
    <cellStyle name="Comma [0] 2 6 2 2 3" xfId="929" xr:uid="{00000000-0005-0000-0000-0000CE030000}"/>
    <cellStyle name="Comma [0] 2 6 2 2 3 2" xfId="930" xr:uid="{00000000-0005-0000-0000-0000CF030000}"/>
    <cellStyle name="Comma [0] 2 6 2 2 4" xfId="931" xr:uid="{00000000-0005-0000-0000-0000D0030000}"/>
    <cellStyle name="Comma [0] 2 6 2 2 4 2" xfId="932" xr:uid="{00000000-0005-0000-0000-0000D1030000}"/>
    <cellStyle name="Comma [0] 2 6 2 2 5" xfId="933" xr:uid="{00000000-0005-0000-0000-0000D2030000}"/>
    <cellStyle name="Comma [0] 2 6 2 2 5 2" xfId="934" xr:uid="{00000000-0005-0000-0000-0000D3030000}"/>
    <cellStyle name="Comma [0] 2 6 2 2 6" xfId="935" xr:uid="{00000000-0005-0000-0000-0000D4030000}"/>
    <cellStyle name="Comma [0] 2 6 2 3" xfId="936" xr:uid="{00000000-0005-0000-0000-0000D5030000}"/>
    <cellStyle name="Comma [0] 2 6 2 3 2" xfId="937" xr:uid="{00000000-0005-0000-0000-0000D6030000}"/>
    <cellStyle name="Comma [0] 2 6 2 4" xfId="938" xr:uid="{00000000-0005-0000-0000-0000D7030000}"/>
    <cellStyle name="Comma [0] 2 6 2 4 2" xfId="939" xr:uid="{00000000-0005-0000-0000-0000D8030000}"/>
    <cellStyle name="Comma [0] 2 6 2 5" xfId="940" xr:uid="{00000000-0005-0000-0000-0000D9030000}"/>
    <cellStyle name="Comma [0] 2 6 2 5 2" xfId="941" xr:uid="{00000000-0005-0000-0000-0000DA030000}"/>
    <cellStyle name="Comma [0] 2 6 2 6" xfId="942" xr:uid="{00000000-0005-0000-0000-0000DB030000}"/>
    <cellStyle name="Comma [0] 2 6 3" xfId="943" xr:uid="{00000000-0005-0000-0000-0000DC030000}"/>
    <cellStyle name="Comma [0] 2 6 3 2" xfId="944" xr:uid="{00000000-0005-0000-0000-0000DD030000}"/>
    <cellStyle name="Comma [0] 2 6 4" xfId="945" xr:uid="{00000000-0005-0000-0000-0000DE030000}"/>
    <cellStyle name="Comma [0] 2 6 4 2" xfId="946" xr:uid="{00000000-0005-0000-0000-0000DF030000}"/>
    <cellStyle name="Comma [0] 2 6 5" xfId="947" xr:uid="{00000000-0005-0000-0000-0000E0030000}"/>
    <cellStyle name="Comma [0] 2 6 5 2" xfId="948" xr:uid="{00000000-0005-0000-0000-0000E1030000}"/>
    <cellStyle name="Comma [0] 2 6 6" xfId="949" xr:uid="{00000000-0005-0000-0000-0000E2030000}"/>
    <cellStyle name="Comma [0] 2 7" xfId="950" xr:uid="{00000000-0005-0000-0000-0000E3030000}"/>
    <cellStyle name="Comma [0] 2 7 2" xfId="951" xr:uid="{00000000-0005-0000-0000-0000E4030000}"/>
    <cellStyle name="Comma [0] 2 7 2 2" xfId="952" xr:uid="{00000000-0005-0000-0000-0000E5030000}"/>
    <cellStyle name="Comma [0] 2 7 3" xfId="953" xr:uid="{00000000-0005-0000-0000-0000E6030000}"/>
    <cellStyle name="Comma [0] 2 8" xfId="954" xr:uid="{00000000-0005-0000-0000-0000E7030000}"/>
    <cellStyle name="Comma [0] 2 8 2" xfId="955" xr:uid="{00000000-0005-0000-0000-0000E8030000}"/>
    <cellStyle name="Comma [0] 2 9" xfId="956" xr:uid="{00000000-0005-0000-0000-0000E9030000}"/>
    <cellStyle name="Comma [0] 2 9 2" xfId="957" xr:uid="{00000000-0005-0000-0000-0000EA030000}"/>
    <cellStyle name="Comma [0] 20" xfId="958" xr:uid="{00000000-0005-0000-0000-0000EB030000}"/>
    <cellStyle name="Comma [0] 20 2" xfId="959" xr:uid="{00000000-0005-0000-0000-0000EC030000}"/>
    <cellStyle name="Comma [0] 21" xfId="960" xr:uid="{00000000-0005-0000-0000-0000ED030000}"/>
    <cellStyle name="Comma [0] 21 2" xfId="961" xr:uid="{00000000-0005-0000-0000-0000EE030000}"/>
    <cellStyle name="Comma [0] 22" xfId="962" xr:uid="{00000000-0005-0000-0000-0000EF030000}"/>
    <cellStyle name="Comma [0] 22 2" xfId="963" xr:uid="{00000000-0005-0000-0000-0000F0030000}"/>
    <cellStyle name="Comma [0] 23" xfId="964" xr:uid="{00000000-0005-0000-0000-0000F1030000}"/>
    <cellStyle name="Comma [0] 23 2" xfId="965" xr:uid="{00000000-0005-0000-0000-0000F2030000}"/>
    <cellStyle name="Comma [0] 24" xfId="966" xr:uid="{00000000-0005-0000-0000-0000F3030000}"/>
    <cellStyle name="Comma [0] 24 2" xfId="967" xr:uid="{00000000-0005-0000-0000-0000F4030000}"/>
    <cellStyle name="Comma [0] 24 2 2" xfId="968" xr:uid="{00000000-0005-0000-0000-0000F5030000}"/>
    <cellStyle name="Comma [0] 24 2 2 2" xfId="969" xr:uid="{00000000-0005-0000-0000-0000F6030000}"/>
    <cellStyle name="Comma [0] 24 2 3" xfId="970" xr:uid="{00000000-0005-0000-0000-0000F7030000}"/>
    <cellStyle name="Comma [0] 24 3" xfId="971" xr:uid="{00000000-0005-0000-0000-0000F8030000}"/>
    <cellStyle name="Comma [0] 24 3 2" xfId="972" xr:uid="{00000000-0005-0000-0000-0000F9030000}"/>
    <cellStyle name="Comma [0] 24 4" xfId="973" xr:uid="{00000000-0005-0000-0000-0000FA030000}"/>
    <cellStyle name="Comma [0] 25" xfId="974" xr:uid="{00000000-0005-0000-0000-0000FB030000}"/>
    <cellStyle name="Comma [0] 25 2" xfId="975" xr:uid="{00000000-0005-0000-0000-0000FC030000}"/>
    <cellStyle name="Comma [0] 26" xfId="976" xr:uid="{00000000-0005-0000-0000-0000FD030000}"/>
    <cellStyle name="Comma [0] 26 2" xfId="977" xr:uid="{00000000-0005-0000-0000-0000FE030000}"/>
    <cellStyle name="Comma [0] 27" xfId="978" xr:uid="{00000000-0005-0000-0000-0000FF030000}"/>
    <cellStyle name="Comma [0] 27 2" xfId="979" xr:uid="{00000000-0005-0000-0000-000000040000}"/>
    <cellStyle name="Comma [0] 27 2 2" xfId="980" xr:uid="{00000000-0005-0000-0000-000001040000}"/>
    <cellStyle name="Comma [0] 27 3" xfId="981" xr:uid="{00000000-0005-0000-0000-000002040000}"/>
    <cellStyle name="Comma [0] 3" xfId="982" xr:uid="{00000000-0005-0000-0000-000003040000}"/>
    <cellStyle name="Comma [0] 3 2" xfId="983" xr:uid="{00000000-0005-0000-0000-000004040000}"/>
    <cellStyle name="Comma [0] 3 2 2" xfId="984" xr:uid="{00000000-0005-0000-0000-000005040000}"/>
    <cellStyle name="Comma [0] 3 2 2 2" xfId="985" xr:uid="{00000000-0005-0000-0000-000006040000}"/>
    <cellStyle name="Comma [0] 3 2 3" xfId="986" xr:uid="{00000000-0005-0000-0000-000007040000}"/>
    <cellStyle name="Comma [0] 3 2 3 2" xfId="987" xr:uid="{00000000-0005-0000-0000-000008040000}"/>
    <cellStyle name="Comma [0] 3 2 4" xfId="988" xr:uid="{00000000-0005-0000-0000-000009040000}"/>
    <cellStyle name="Comma [0] 3 3" xfId="989" xr:uid="{00000000-0005-0000-0000-00000A040000}"/>
    <cellStyle name="Comma [0] 3 3 2" xfId="990" xr:uid="{00000000-0005-0000-0000-00000B040000}"/>
    <cellStyle name="Comma [0] 3 4" xfId="991" xr:uid="{00000000-0005-0000-0000-00000C040000}"/>
    <cellStyle name="Comma [0] 32" xfId="992" xr:uid="{00000000-0005-0000-0000-00000D040000}"/>
    <cellStyle name="Comma [0] 32 2" xfId="993" xr:uid="{00000000-0005-0000-0000-00000E040000}"/>
    <cellStyle name="Comma [0] 32 2 2" xfId="994" xr:uid="{00000000-0005-0000-0000-00000F040000}"/>
    <cellStyle name="Comma [0] 32 3" xfId="995" xr:uid="{00000000-0005-0000-0000-000010040000}"/>
    <cellStyle name="Comma [0] 35" xfId="996" xr:uid="{00000000-0005-0000-0000-000011040000}"/>
    <cellStyle name="Comma [0] 35 2" xfId="997" xr:uid="{00000000-0005-0000-0000-000012040000}"/>
    <cellStyle name="Comma [0] 4" xfId="998" xr:uid="{00000000-0005-0000-0000-000013040000}"/>
    <cellStyle name="Comma [0] 4 2" xfId="999" xr:uid="{00000000-0005-0000-0000-000014040000}"/>
    <cellStyle name="Comma [0] 4 2 2" xfId="1000" xr:uid="{00000000-0005-0000-0000-000015040000}"/>
    <cellStyle name="Comma [0] 4 2 2 2" xfId="1001" xr:uid="{00000000-0005-0000-0000-000016040000}"/>
    <cellStyle name="Comma [0] 4 2 3" xfId="1002" xr:uid="{00000000-0005-0000-0000-000017040000}"/>
    <cellStyle name="Comma [0] 4 3" xfId="1003" xr:uid="{00000000-0005-0000-0000-000018040000}"/>
    <cellStyle name="Comma [0] 4 3 2" xfId="1004" xr:uid="{00000000-0005-0000-0000-000019040000}"/>
    <cellStyle name="Comma [0] 4 3 2 2" xfId="1005" xr:uid="{00000000-0005-0000-0000-00001A040000}"/>
    <cellStyle name="Comma [0] 4 3 3" xfId="1006" xr:uid="{00000000-0005-0000-0000-00001B040000}"/>
    <cellStyle name="Comma [0] 4 4" xfId="1007" xr:uid="{00000000-0005-0000-0000-00001C040000}"/>
    <cellStyle name="Comma [0] 4 4 2" xfId="1008" xr:uid="{00000000-0005-0000-0000-00001D040000}"/>
    <cellStyle name="Comma [0] 4 5" xfId="1009" xr:uid="{00000000-0005-0000-0000-00001E040000}"/>
    <cellStyle name="Comma [0] 4 5 2" xfId="1010" xr:uid="{00000000-0005-0000-0000-00001F040000}"/>
    <cellStyle name="Comma [0] 4 6" xfId="1011" xr:uid="{00000000-0005-0000-0000-000020040000}"/>
    <cellStyle name="Comma [0] 4 6 2" xfId="1012" xr:uid="{00000000-0005-0000-0000-000021040000}"/>
    <cellStyle name="Comma [0] 4 7" xfId="1013" xr:uid="{00000000-0005-0000-0000-000022040000}"/>
    <cellStyle name="Comma [0] 5" xfId="1014" xr:uid="{00000000-0005-0000-0000-000023040000}"/>
    <cellStyle name="Comma [0] 5 2" xfId="1015" xr:uid="{00000000-0005-0000-0000-000024040000}"/>
    <cellStyle name="Comma [0] 5 2 2" xfId="1016" xr:uid="{00000000-0005-0000-0000-000025040000}"/>
    <cellStyle name="Comma [0] 5 3" xfId="1017" xr:uid="{00000000-0005-0000-0000-000026040000}"/>
    <cellStyle name="Comma [0] 5 3 2" xfId="1018" xr:uid="{00000000-0005-0000-0000-000027040000}"/>
    <cellStyle name="Comma [0] 5 4" xfId="1019" xr:uid="{00000000-0005-0000-0000-000028040000}"/>
    <cellStyle name="Comma [0] 6" xfId="1020" xr:uid="{00000000-0005-0000-0000-000029040000}"/>
    <cellStyle name="Comma [0] 6 2" xfId="1021" xr:uid="{00000000-0005-0000-0000-00002A040000}"/>
    <cellStyle name="Comma [0] 6 2 2" xfId="1022" xr:uid="{00000000-0005-0000-0000-00002B040000}"/>
    <cellStyle name="Comma [0] 6 3" xfId="1023" xr:uid="{00000000-0005-0000-0000-00002C040000}"/>
    <cellStyle name="Comma [0] 6 3 2" xfId="1024" xr:uid="{00000000-0005-0000-0000-00002D040000}"/>
    <cellStyle name="Comma [0] 6 3 2 2" xfId="1025" xr:uid="{00000000-0005-0000-0000-00002E040000}"/>
    <cellStyle name="Comma [0] 6 3 3" xfId="1026" xr:uid="{00000000-0005-0000-0000-00002F040000}"/>
    <cellStyle name="Comma [0] 6 4" xfId="1027" xr:uid="{00000000-0005-0000-0000-000030040000}"/>
    <cellStyle name="Comma [0] 7" xfId="1028" xr:uid="{00000000-0005-0000-0000-000031040000}"/>
    <cellStyle name="Comma [0] 7 2" xfId="1029" xr:uid="{00000000-0005-0000-0000-000032040000}"/>
    <cellStyle name="Comma [0] 7 2 2" xfId="1030" xr:uid="{00000000-0005-0000-0000-000033040000}"/>
    <cellStyle name="Comma [0] 7 2 2 2" xfId="1031" xr:uid="{00000000-0005-0000-0000-000034040000}"/>
    <cellStyle name="Comma [0] 7 2 3" xfId="1032" xr:uid="{00000000-0005-0000-0000-000035040000}"/>
    <cellStyle name="Comma [0] 7 3" xfId="1033" xr:uid="{00000000-0005-0000-0000-000036040000}"/>
    <cellStyle name="Comma [0] 8" xfId="1034" xr:uid="{00000000-0005-0000-0000-000037040000}"/>
    <cellStyle name="Comma [0] 8 2" xfId="1035" xr:uid="{00000000-0005-0000-0000-000038040000}"/>
    <cellStyle name="Comma [0] 8 2 2" xfId="1036" xr:uid="{00000000-0005-0000-0000-000039040000}"/>
    <cellStyle name="Comma [0] 8 2 2 2" xfId="1037" xr:uid="{00000000-0005-0000-0000-00003A040000}"/>
    <cellStyle name="Comma [0] 8 2 3" xfId="1038" xr:uid="{00000000-0005-0000-0000-00003B040000}"/>
    <cellStyle name="Comma [0] 8 3" xfId="1039" xr:uid="{00000000-0005-0000-0000-00003C040000}"/>
    <cellStyle name="Comma [0] 8 3 2" xfId="1040" xr:uid="{00000000-0005-0000-0000-00003D040000}"/>
    <cellStyle name="Comma [0] 8 3 2 2" xfId="1041" xr:uid="{00000000-0005-0000-0000-00003E040000}"/>
    <cellStyle name="Comma [0] 8 3 3" xfId="1042" xr:uid="{00000000-0005-0000-0000-00003F040000}"/>
    <cellStyle name="Comma [0] 8 4" xfId="1043" xr:uid="{00000000-0005-0000-0000-000040040000}"/>
    <cellStyle name="Comma [0] 8 4 2" xfId="1044" xr:uid="{00000000-0005-0000-0000-000041040000}"/>
    <cellStyle name="Comma [0] 8 5" xfId="1045" xr:uid="{00000000-0005-0000-0000-000042040000}"/>
    <cellStyle name="Comma [0] 9" xfId="1046" xr:uid="{00000000-0005-0000-0000-000043040000}"/>
    <cellStyle name="Comma [0] 9 2" xfId="1047" xr:uid="{00000000-0005-0000-0000-000044040000}"/>
    <cellStyle name="Comma [0] 9 2 2" xfId="1048" xr:uid="{00000000-0005-0000-0000-000045040000}"/>
    <cellStyle name="Comma [0] 9 2 2 2" xfId="1049" xr:uid="{00000000-0005-0000-0000-000046040000}"/>
    <cellStyle name="Comma [0] 9 2 3" xfId="1050" xr:uid="{00000000-0005-0000-0000-000047040000}"/>
    <cellStyle name="Comma [0] 9 3" xfId="1051" xr:uid="{00000000-0005-0000-0000-000048040000}"/>
    <cellStyle name="Comma [0] 9 3 2" xfId="1052" xr:uid="{00000000-0005-0000-0000-000049040000}"/>
    <cellStyle name="Comma [0] 9 3 2 2" xfId="1053" xr:uid="{00000000-0005-0000-0000-00004A040000}"/>
    <cellStyle name="Comma [0] 9 3 3" xfId="1054" xr:uid="{00000000-0005-0000-0000-00004B040000}"/>
    <cellStyle name="Comma [0] 9 4" xfId="1055" xr:uid="{00000000-0005-0000-0000-00004C040000}"/>
    <cellStyle name="Comma [0] 90" xfId="1056" xr:uid="{00000000-0005-0000-0000-00004D040000}"/>
    <cellStyle name="Comma [0] 90 2" xfId="1057" xr:uid="{00000000-0005-0000-0000-00004E040000}"/>
    <cellStyle name="Comma [0] 90 2 2" xfId="1058" xr:uid="{00000000-0005-0000-0000-00004F040000}"/>
    <cellStyle name="Comma [0] 90 3" xfId="1059" xr:uid="{00000000-0005-0000-0000-000050040000}"/>
    <cellStyle name="Comma [0] 91" xfId="1060" xr:uid="{00000000-0005-0000-0000-000051040000}"/>
    <cellStyle name="Comma [0] 91 2" xfId="1061" xr:uid="{00000000-0005-0000-0000-000052040000}"/>
    <cellStyle name="Comma [0] 91 2 2" xfId="1062" xr:uid="{00000000-0005-0000-0000-000053040000}"/>
    <cellStyle name="Comma [0] 91 3" xfId="1063" xr:uid="{00000000-0005-0000-0000-000054040000}"/>
    <cellStyle name="Comma [0] 93" xfId="1064" xr:uid="{00000000-0005-0000-0000-000055040000}"/>
    <cellStyle name="Comma [0] 93 2" xfId="1065" xr:uid="{00000000-0005-0000-0000-000056040000}"/>
    <cellStyle name="Comma [0] 93 2 2" xfId="1066" xr:uid="{00000000-0005-0000-0000-000057040000}"/>
    <cellStyle name="Comma [0] 93 3" xfId="1067" xr:uid="{00000000-0005-0000-0000-000058040000}"/>
    <cellStyle name="Comma [0] 94" xfId="1068" xr:uid="{00000000-0005-0000-0000-000059040000}"/>
    <cellStyle name="Comma [0] 94 2" xfId="1069" xr:uid="{00000000-0005-0000-0000-00005A040000}"/>
    <cellStyle name="Comma [0] 94 2 2" xfId="1070" xr:uid="{00000000-0005-0000-0000-00005B040000}"/>
    <cellStyle name="Comma [0] 94 3" xfId="1071" xr:uid="{00000000-0005-0000-0000-00005C040000}"/>
    <cellStyle name="Comma [00]" xfId="1072" xr:uid="{00000000-0005-0000-0000-00005D040000}"/>
    <cellStyle name="Comma [00] 2" xfId="1073" xr:uid="{00000000-0005-0000-0000-00005E040000}"/>
    <cellStyle name="Comma 10" xfId="1074" xr:uid="{00000000-0005-0000-0000-00005F040000}"/>
    <cellStyle name="Comma 10 2" xfId="1075" xr:uid="{00000000-0005-0000-0000-000060040000}"/>
    <cellStyle name="Comma 10 2 2" xfId="1076" xr:uid="{00000000-0005-0000-0000-000061040000}"/>
    <cellStyle name="Comma 10 2 2 2" xfId="1077" xr:uid="{00000000-0005-0000-0000-000062040000}"/>
    <cellStyle name="Comma 10 2 2 2 2" xfId="1078" xr:uid="{00000000-0005-0000-0000-000063040000}"/>
    <cellStyle name="Comma 10 2 2 3" xfId="1079" xr:uid="{00000000-0005-0000-0000-000064040000}"/>
    <cellStyle name="Comma 10 2 3" xfId="1080" xr:uid="{00000000-0005-0000-0000-000065040000}"/>
    <cellStyle name="Comma 10 2 3 2" xfId="1081" xr:uid="{00000000-0005-0000-0000-000066040000}"/>
    <cellStyle name="Comma 10 2 4" xfId="1082" xr:uid="{00000000-0005-0000-0000-000067040000}"/>
    <cellStyle name="Comma 10 3" xfId="1083" xr:uid="{00000000-0005-0000-0000-000068040000}"/>
    <cellStyle name="Comma 10 3 2" xfId="1084" xr:uid="{00000000-0005-0000-0000-000069040000}"/>
    <cellStyle name="Comma 10 3 2 2" xfId="1085" xr:uid="{00000000-0005-0000-0000-00006A040000}"/>
    <cellStyle name="Comma 10 3 3" xfId="1086" xr:uid="{00000000-0005-0000-0000-00006B040000}"/>
    <cellStyle name="Comma 10 4" xfId="1087" xr:uid="{00000000-0005-0000-0000-00006C040000}"/>
    <cellStyle name="Comma 10 4 2" xfId="1088" xr:uid="{00000000-0005-0000-0000-00006D040000}"/>
    <cellStyle name="Comma 10 4 2 2" xfId="1089" xr:uid="{00000000-0005-0000-0000-00006E040000}"/>
    <cellStyle name="Comma 10 4 3" xfId="1090" xr:uid="{00000000-0005-0000-0000-00006F040000}"/>
    <cellStyle name="Comma 10 5" xfId="1091" xr:uid="{00000000-0005-0000-0000-000070040000}"/>
    <cellStyle name="Comma 10 5 2" xfId="1092" xr:uid="{00000000-0005-0000-0000-000071040000}"/>
    <cellStyle name="Comma 10 5 2 2" xfId="1093" xr:uid="{00000000-0005-0000-0000-000072040000}"/>
    <cellStyle name="Comma 10 5 3" xfId="1094" xr:uid="{00000000-0005-0000-0000-000073040000}"/>
    <cellStyle name="Comma 10 6" xfId="1095" xr:uid="{00000000-0005-0000-0000-000074040000}"/>
    <cellStyle name="Comma 10 6 2" xfId="1096" xr:uid="{00000000-0005-0000-0000-000075040000}"/>
    <cellStyle name="Comma 10 6 2 2" xfId="1097" xr:uid="{00000000-0005-0000-0000-000076040000}"/>
    <cellStyle name="Comma 10 6 3" xfId="1098" xr:uid="{00000000-0005-0000-0000-000077040000}"/>
    <cellStyle name="Comma 10 7" xfId="1099" xr:uid="{00000000-0005-0000-0000-000078040000}"/>
    <cellStyle name="Comma 10 7 2" xfId="1100" xr:uid="{00000000-0005-0000-0000-000079040000}"/>
    <cellStyle name="Comma 10 8" xfId="1101" xr:uid="{00000000-0005-0000-0000-00007A040000}"/>
    <cellStyle name="Comma 11" xfId="1102" xr:uid="{00000000-0005-0000-0000-00007B040000}"/>
    <cellStyle name="Comma 11 2" xfId="1103" xr:uid="{00000000-0005-0000-0000-00007C040000}"/>
    <cellStyle name="Comma 11 2 2" xfId="1104" xr:uid="{00000000-0005-0000-0000-00007D040000}"/>
    <cellStyle name="Comma 11 3" xfId="1105" xr:uid="{00000000-0005-0000-0000-00007E040000}"/>
    <cellStyle name="Comma 12" xfId="1106" xr:uid="{00000000-0005-0000-0000-00007F040000}"/>
    <cellStyle name="Comma 12 2" xfId="1107" xr:uid="{00000000-0005-0000-0000-000080040000}"/>
    <cellStyle name="Comma 12 2 2" xfId="1108" xr:uid="{00000000-0005-0000-0000-000081040000}"/>
    <cellStyle name="Comma 12 2 2 2" xfId="1109" xr:uid="{00000000-0005-0000-0000-000082040000}"/>
    <cellStyle name="Comma 12 2 3" xfId="1110" xr:uid="{00000000-0005-0000-0000-000083040000}"/>
    <cellStyle name="Comma 12 3" xfId="1111" xr:uid="{00000000-0005-0000-0000-000084040000}"/>
    <cellStyle name="Comma 12 3 2" xfId="1112" xr:uid="{00000000-0005-0000-0000-000085040000}"/>
    <cellStyle name="Comma 12 3 2 2" xfId="1113" xr:uid="{00000000-0005-0000-0000-000086040000}"/>
    <cellStyle name="Comma 12 3 3" xfId="1114" xr:uid="{00000000-0005-0000-0000-000087040000}"/>
    <cellStyle name="Comma 12 4" xfId="1115" xr:uid="{00000000-0005-0000-0000-000088040000}"/>
    <cellStyle name="Comma 12 4 2" xfId="1116" xr:uid="{00000000-0005-0000-0000-000089040000}"/>
    <cellStyle name="Comma 12 4 2 2" xfId="1117" xr:uid="{00000000-0005-0000-0000-00008A040000}"/>
    <cellStyle name="Comma 12 4 3" xfId="1118" xr:uid="{00000000-0005-0000-0000-00008B040000}"/>
    <cellStyle name="Comma 12 5" xfId="1119" xr:uid="{00000000-0005-0000-0000-00008C040000}"/>
    <cellStyle name="Comma 12 5 2" xfId="1120" xr:uid="{00000000-0005-0000-0000-00008D040000}"/>
    <cellStyle name="Comma 12 5 2 2" xfId="1121" xr:uid="{00000000-0005-0000-0000-00008E040000}"/>
    <cellStyle name="Comma 12 5 3" xfId="1122" xr:uid="{00000000-0005-0000-0000-00008F040000}"/>
    <cellStyle name="Comma 12 6" xfId="1123" xr:uid="{00000000-0005-0000-0000-000090040000}"/>
    <cellStyle name="Comma 12 6 2" xfId="1124" xr:uid="{00000000-0005-0000-0000-000091040000}"/>
    <cellStyle name="Comma 12 6 2 2" xfId="1125" xr:uid="{00000000-0005-0000-0000-000092040000}"/>
    <cellStyle name="Comma 12 6 3" xfId="1126" xr:uid="{00000000-0005-0000-0000-000093040000}"/>
    <cellStyle name="Comma 12 7" xfId="1127" xr:uid="{00000000-0005-0000-0000-000094040000}"/>
    <cellStyle name="Comma 12 7 2" xfId="1128" xr:uid="{00000000-0005-0000-0000-000095040000}"/>
    <cellStyle name="Comma 12 8" xfId="1129" xr:uid="{00000000-0005-0000-0000-000096040000}"/>
    <cellStyle name="Comma 13" xfId="1130" xr:uid="{00000000-0005-0000-0000-000097040000}"/>
    <cellStyle name="Comma 13 2" xfId="1131" xr:uid="{00000000-0005-0000-0000-000098040000}"/>
    <cellStyle name="Comma 13 2 2" xfId="1132" xr:uid="{00000000-0005-0000-0000-000099040000}"/>
    <cellStyle name="Comma 13 2 2 2" xfId="1133" xr:uid="{00000000-0005-0000-0000-00009A040000}"/>
    <cellStyle name="Comma 13 2 3" xfId="1134" xr:uid="{00000000-0005-0000-0000-00009B040000}"/>
    <cellStyle name="Comma 13 3" xfId="1135" xr:uid="{00000000-0005-0000-0000-00009C040000}"/>
    <cellStyle name="Comma 13 3 2" xfId="1136" xr:uid="{00000000-0005-0000-0000-00009D040000}"/>
    <cellStyle name="Comma 13 4" xfId="1137" xr:uid="{00000000-0005-0000-0000-00009E040000}"/>
    <cellStyle name="Comma 14" xfId="1138" xr:uid="{00000000-0005-0000-0000-00009F040000}"/>
    <cellStyle name="Comma 14 2" xfId="1139" xr:uid="{00000000-0005-0000-0000-0000A0040000}"/>
    <cellStyle name="Comma 14 2 2" xfId="1140" xr:uid="{00000000-0005-0000-0000-0000A1040000}"/>
    <cellStyle name="Comma 14 2 2 2" xfId="1141" xr:uid="{00000000-0005-0000-0000-0000A2040000}"/>
    <cellStyle name="Comma 14 2 2 2 2" xfId="1142" xr:uid="{00000000-0005-0000-0000-0000A3040000}"/>
    <cellStyle name="Comma 14 2 2 3" xfId="1143" xr:uid="{00000000-0005-0000-0000-0000A4040000}"/>
    <cellStyle name="Comma 14 2 3" xfId="1144" xr:uid="{00000000-0005-0000-0000-0000A5040000}"/>
    <cellStyle name="Comma 14 2 3 2" xfId="1145" xr:uid="{00000000-0005-0000-0000-0000A6040000}"/>
    <cellStyle name="Comma 14 2 4" xfId="1146" xr:uid="{00000000-0005-0000-0000-0000A7040000}"/>
    <cellStyle name="Comma 14 3" xfId="1147" xr:uid="{00000000-0005-0000-0000-0000A8040000}"/>
    <cellStyle name="Comma 14 3 2" xfId="1148" xr:uid="{00000000-0005-0000-0000-0000A9040000}"/>
    <cellStyle name="Comma 14 4" xfId="1149" xr:uid="{00000000-0005-0000-0000-0000AA040000}"/>
    <cellStyle name="Comma 15" xfId="1150" xr:uid="{00000000-0005-0000-0000-0000AB040000}"/>
    <cellStyle name="Comma 15 2" xfId="1151" xr:uid="{00000000-0005-0000-0000-0000AC040000}"/>
    <cellStyle name="Comma 15 2 2" xfId="1152" xr:uid="{00000000-0005-0000-0000-0000AD040000}"/>
    <cellStyle name="Comma 15 2 2 2" xfId="1153" xr:uid="{00000000-0005-0000-0000-0000AE040000}"/>
    <cellStyle name="Comma 15 2 3" xfId="1154" xr:uid="{00000000-0005-0000-0000-0000AF040000}"/>
    <cellStyle name="Comma 15 3" xfId="1155" xr:uid="{00000000-0005-0000-0000-0000B0040000}"/>
    <cellStyle name="Comma 15 3 2" xfId="1156" xr:uid="{00000000-0005-0000-0000-0000B1040000}"/>
    <cellStyle name="Comma 15 3 2 2" xfId="1157" xr:uid="{00000000-0005-0000-0000-0000B2040000}"/>
    <cellStyle name="Comma 15 3 3" xfId="1158" xr:uid="{00000000-0005-0000-0000-0000B3040000}"/>
    <cellStyle name="Comma 15 4" xfId="1159" xr:uid="{00000000-0005-0000-0000-0000B4040000}"/>
    <cellStyle name="Comma 15 4 2" xfId="1160" xr:uid="{00000000-0005-0000-0000-0000B5040000}"/>
    <cellStyle name="Comma 15 4 2 2" xfId="1161" xr:uid="{00000000-0005-0000-0000-0000B6040000}"/>
    <cellStyle name="Comma 15 4 3" xfId="1162" xr:uid="{00000000-0005-0000-0000-0000B7040000}"/>
    <cellStyle name="Comma 15 5" xfId="1163" xr:uid="{00000000-0005-0000-0000-0000B8040000}"/>
    <cellStyle name="Comma 15 5 2" xfId="1164" xr:uid="{00000000-0005-0000-0000-0000B9040000}"/>
    <cellStyle name="Comma 15 6" xfId="1165" xr:uid="{00000000-0005-0000-0000-0000BA040000}"/>
    <cellStyle name="Comma 16" xfId="1166" xr:uid="{00000000-0005-0000-0000-0000BB040000}"/>
    <cellStyle name="Comma 16 2" xfId="1167" xr:uid="{00000000-0005-0000-0000-0000BC040000}"/>
    <cellStyle name="Comma 16 2 2" xfId="1168" xr:uid="{00000000-0005-0000-0000-0000BD040000}"/>
    <cellStyle name="Comma 16 3" xfId="1169" xr:uid="{00000000-0005-0000-0000-0000BE040000}"/>
    <cellStyle name="Comma 17" xfId="1170" xr:uid="{00000000-0005-0000-0000-0000BF040000}"/>
    <cellStyle name="Comma 17 2" xfId="1171" xr:uid="{00000000-0005-0000-0000-0000C0040000}"/>
    <cellStyle name="Comma 17 2 2" xfId="1172" xr:uid="{00000000-0005-0000-0000-0000C1040000}"/>
    <cellStyle name="Comma 17 2 2 2" xfId="1173" xr:uid="{00000000-0005-0000-0000-0000C2040000}"/>
    <cellStyle name="Comma 17 2 3" xfId="1174" xr:uid="{00000000-0005-0000-0000-0000C3040000}"/>
    <cellStyle name="Comma 17 3" xfId="1175" xr:uid="{00000000-0005-0000-0000-0000C4040000}"/>
    <cellStyle name="Comma 18" xfId="1176" xr:uid="{00000000-0005-0000-0000-0000C5040000}"/>
    <cellStyle name="Comma 18 2" xfId="1177" xr:uid="{00000000-0005-0000-0000-0000C6040000}"/>
    <cellStyle name="Comma 18 2 2" xfId="1178" xr:uid="{00000000-0005-0000-0000-0000C7040000}"/>
    <cellStyle name="Comma 18 2 2 2" xfId="1179" xr:uid="{00000000-0005-0000-0000-0000C8040000}"/>
    <cellStyle name="Comma 18 2 3" xfId="1180" xr:uid="{00000000-0005-0000-0000-0000C9040000}"/>
    <cellStyle name="Comma 18 3" xfId="1181" xr:uid="{00000000-0005-0000-0000-0000CA040000}"/>
    <cellStyle name="Comma 18 3 2" xfId="1182" xr:uid="{00000000-0005-0000-0000-0000CB040000}"/>
    <cellStyle name="Comma 18 4" xfId="1183" xr:uid="{00000000-0005-0000-0000-0000CC040000}"/>
    <cellStyle name="Comma 19" xfId="1184" xr:uid="{00000000-0005-0000-0000-0000CD040000}"/>
    <cellStyle name="Comma 19 2" xfId="1185" xr:uid="{00000000-0005-0000-0000-0000CE040000}"/>
    <cellStyle name="Comma 19 2 2" xfId="1186" xr:uid="{00000000-0005-0000-0000-0000CF040000}"/>
    <cellStyle name="Comma 19 3" xfId="1187" xr:uid="{00000000-0005-0000-0000-0000D0040000}"/>
    <cellStyle name="Comma 19 3 2" xfId="1188" xr:uid="{00000000-0005-0000-0000-0000D1040000}"/>
    <cellStyle name="Comma 19 4" xfId="1189" xr:uid="{00000000-0005-0000-0000-0000D2040000}"/>
    <cellStyle name="Comma 19 4 2" xfId="1190" xr:uid="{00000000-0005-0000-0000-0000D3040000}"/>
    <cellStyle name="Comma 19 5" xfId="1191" xr:uid="{00000000-0005-0000-0000-0000D4040000}"/>
    <cellStyle name="Comma 19 5 2" xfId="1192" xr:uid="{00000000-0005-0000-0000-0000D5040000}"/>
    <cellStyle name="Comma 19 6" xfId="1193" xr:uid="{00000000-0005-0000-0000-0000D6040000}"/>
    <cellStyle name="Comma 2" xfId="1194" xr:uid="{00000000-0005-0000-0000-0000D7040000}"/>
    <cellStyle name="Comma 2 10" xfId="1195" xr:uid="{00000000-0005-0000-0000-0000D8040000}"/>
    <cellStyle name="Comma 2 10 2" xfId="1196" xr:uid="{00000000-0005-0000-0000-0000D9040000}"/>
    <cellStyle name="Comma 2 10 2 2" xfId="1197" xr:uid="{00000000-0005-0000-0000-0000DA040000}"/>
    <cellStyle name="Comma 2 10 3" xfId="1198" xr:uid="{00000000-0005-0000-0000-0000DB040000}"/>
    <cellStyle name="Comma 2 11" xfId="1199" xr:uid="{00000000-0005-0000-0000-0000DC040000}"/>
    <cellStyle name="Comma 2 11 2" xfId="1200" xr:uid="{00000000-0005-0000-0000-0000DD040000}"/>
    <cellStyle name="Comma 2 11 2 2" xfId="1201" xr:uid="{00000000-0005-0000-0000-0000DE040000}"/>
    <cellStyle name="Comma 2 11 3" xfId="1202" xr:uid="{00000000-0005-0000-0000-0000DF040000}"/>
    <cellStyle name="Comma 2 12" xfId="1203" xr:uid="{00000000-0005-0000-0000-0000E0040000}"/>
    <cellStyle name="Comma 2 12 2" xfId="1204" xr:uid="{00000000-0005-0000-0000-0000E1040000}"/>
    <cellStyle name="Comma 2 12 2 2" xfId="1205" xr:uid="{00000000-0005-0000-0000-0000E2040000}"/>
    <cellStyle name="Comma 2 12 3" xfId="1206" xr:uid="{00000000-0005-0000-0000-0000E3040000}"/>
    <cellStyle name="Comma 2 13" xfId="1207" xr:uid="{00000000-0005-0000-0000-0000E4040000}"/>
    <cellStyle name="Comma 2 13 2" xfId="1208" xr:uid="{00000000-0005-0000-0000-0000E5040000}"/>
    <cellStyle name="Comma 2 13 2 2" xfId="1209" xr:uid="{00000000-0005-0000-0000-0000E6040000}"/>
    <cellStyle name="Comma 2 13 3" xfId="1210" xr:uid="{00000000-0005-0000-0000-0000E7040000}"/>
    <cellStyle name="Comma 2 14" xfId="1211" xr:uid="{00000000-0005-0000-0000-0000E8040000}"/>
    <cellStyle name="Comma 2 14 2" xfId="1212" xr:uid="{00000000-0005-0000-0000-0000E9040000}"/>
    <cellStyle name="Comma 2 14 2 2" xfId="1213" xr:uid="{00000000-0005-0000-0000-0000EA040000}"/>
    <cellStyle name="Comma 2 14 3" xfId="1214" xr:uid="{00000000-0005-0000-0000-0000EB040000}"/>
    <cellStyle name="Comma 2 15" xfId="1215" xr:uid="{00000000-0005-0000-0000-0000EC040000}"/>
    <cellStyle name="Comma 2 15 2" xfId="1216" xr:uid="{00000000-0005-0000-0000-0000ED040000}"/>
    <cellStyle name="Comma 2 15 2 2" xfId="1217" xr:uid="{00000000-0005-0000-0000-0000EE040000}"/>
    <cellStyle name="Comma 2 15 3" xfId="1218" xr:uid="{00000000-0005-0000-0000-0000EF040000}"/>
    <cellStyle name="Comma 2 16" xfId="1219" xr:uid="{00000000-0005-0000-0000-0000F0040000}"/>
    <cellStyle name="Comma 2 16 2" xfId="1220" xr:uid="{00000000-0005-0000-0000-0000F1040000}"/>
    <cellStyle name="Comma 2 16 2 2" xfId="1221" xr:uid="{00000000-0005-0000-0000-0000F2040000}"/>
    <cellStyle name="Comma 2 16 3" xfId="1222" xr:uid="{00000000-0005-0000-0000-0000F3040000}"/>
    <cellStyle name="Comma 2 17" xfId="1223" xr:uid="{00000000-0005-0000-0000-0000F4040000}"/>
    <cellStyle name="Comma 2 17 2" xfId="1224" xr:uid="{00000000-0005-0000-0000-0000F5040000}"/>
    <cellStyle name="Comma 2 17 2 2" xfId="1225" xr:uid="{00000000-0005-0000-0000-0000F6040000}"/>
    <cellStyle name="Comma 2 17 3" xfId="1226" xr:uid="{00000000-0005-0000-0000-0000F7040000}"/>
    <cellStyle name="Comma 2 18" xfId="1227" xr:uid="{00000000-0005-0000-0000-0000F8040000}"/>
    <cellStyle name="Comma 2 18 2" xfId="1228" xr:uid="{00000000-0005-0000-0000-0000F9040000}"/>
    <cellStyle name="Comma 2 18 2 2" xfId="1229" xr:uid="{00000000-0005-0000-0000-0000FA040000}"/>
    <cellStyle name="Comma 2 18 3" xfId="1230" xr:uid="{00000000-0005-0000-0000-0000FB040000}"/>
    <cellStyle name="Comma 2 19" xfId="1231" xr:uid="{00000000-0005-0000-0000-0000FC040000}"/>
    <cellStyle name="Comma 2 19 2" xfId="1232" xr:uid="{00000000-0005-0000-0000-0000FD040000}"/>
    <cellStyle name="Comma 2 19 2 2" xfId="1233" xr:uid="{00000000-0005-0000-0000-0000FE040000}"/>
    <cellStyle name="Comma 2 19 3" xfId="1234" xr:uid="{00000000-0005-0000-0000-0000FF040000}"/>
    <cellStyle name="Comma 2 2" xfId="1235" xr:uid="{00000000-0005-0000-0000-000000050000}"/>
    <cellStyle name="Comma 2 2 2" xfId="1236" xr:uid="{00000000-0005-0000-0000-000001050000}"/>
    <cellStyle name="Comma 2 2 2 2" xfId="1237" xr:uid="{00000000-0005-0000-0000-000002050000}"/>
    <cellStyle name="Comma 2 2 2 2 2" xfId="1238" xr:uid="{00000000-0005-0000-0000-000003050000}"/>
    <cellStyle name="Comma 2 2 2 2 2 2" xfId="1239" xr:uid="{00000000-0005-0000-0000-000004050000}"/>
    <cellStyle name="Comma 2 2 2 2 2 2 2" xfId="1240" xr:uid="{00000000-0005-0000-0000-000005050000}"/>
    <cellStyle name="Comma 2 2 2 2 2 2 2 2" xfId="1241" xr:uid="{00000000-0005-0000-0000-000006050000}"/>
    <cellStyle name="Comma 2 2 2 2 2 2 2 2 2" xfId="1242" xr:uid="{00000000-0005-0000-0000-000007050000}"/>
    <cellStyle name="Comma 2 2 2 2 2 2 2 2 2 2" xfId="1243" xr:uid="{00000000-0005-0000-0000-000008050000}"/>
    <cellStyle name="Comma 2 2 2 2 2 2 2 2 3" xfId="1244" xr:uid="{00000000-0005-0000-0000-000009050000}"/>
    <cellStyle name="Comma 2 2 2 2 2 2 2 3" xfId="1245" xr:uid="{00000000-0005-0000-0000-00000A050000}"/>
    <cellStyle name="Comma 2 2 2 2 2 2 2 3 2" xfId="1246" xr:uid="{00000000-0005-0000-0000-00000B050000}"/>
    <cellStyle name="Comma 2 2 2 2 2 2 2 3 2 2" xfId="1247" xr:uid="{00000000-0005-0000-0000-00000C050000}"/>
    <cellStyle name="Comma 2 2 2 2 2 2 2 3 3" xfId="1248" xr:uid="{00000000-0005-0000-0000-00000D050000}"/>
    <cellStyle name="Comma 2 2 2 2 2 2 2 4" xfId="1249" xr:uid="{00000000-0005-0000-0000-00000E050000}"/>
    <cellStyle name="Comma 2 2 2 2 2 2 3" xfId="1250" xr:uid="{00000000-0005-0000-0000-00000F050000}"/>
    <cellStyle name="Comma 2 2 2 2 2 2 3 2" xfId="1251" xr:uid="{00000000-0005-0000-0000-000010050000}"/>
    <cellStyle name="Comma 2 2 2 2 2 2 4" xfId="1252" xr:uid="{00000000-0005-0000-0000-000011050000}"/>
    <cellStyle name="Comma 2 2 2 2 2 2 4 2" xfId="1253" xr:uid="{00000000-0005-0000-0000-000012050000}"/>
    <cellStyle name="Comma 2 2 2 2 2 2 5" xfId="1254" xr:uid="{00000000-0005-0000-0000-000013050000}"/>
    <cellStyle name="Comma 2 2 2 2 2 3" xfId="1255" xr:uid="{00000000-0005-0000-0000-000014050000}"/>
    <cellStyle name="Comma 2 2 2 2 2 3 2" xfId="1256" xr:uid="{00000000-0005-0000-0000-000015050000}"/>
    <cellStyle name="Comma 2 2 2 2 2 3 2 2" xfId="1257" xr:uid="{00000000-0005-0000-0000-000016050000}"/>
    <cellStyle name="Comma 2 2 2 2 2 3 3" xfId="1258" xr:uid="{00000000-0005-0000-0000-000017050000}"/>
    <cellStyle name="Comma 2 2 2 2 2 4" xfId="1259" xr:uid="{00000000-0005-0000-0000-000018050000}"/>
    <cellStyle name="Comma 2 2 2 2 2 4 2" xfId="1260" xr:uid="{00000000-0005-0000-0000-000019050000}"/>
    <cellStyle name="Comma 2 2 2 2 2 4 2 2" xfId="1261" xr:uid="{00000000-0005-0000-0000-00001A050000}"/>
    <cellStyle name="Comma 2 2 2 2 2 4 3" xfId="1262" xr:uid="{00000000-0005-0000-0000-00001B050000}"/>
    <cellStyle name="Comma 2 2 2 2 2 5" xfId="1263" xr:uid="{00000000-0005-0000-0000-00001C050000}"/>
    <cellStyle name="Comma 2 2 2 2 3" xfId="1264" xr:uid="{00000000-0005-0000-0000-00001D050000}"/>
    <cellStyle name="Comma 2 2 2 2 3 2" xfId="1265" xr:uid="{00000000-0005-0000-0000-00001E050000}"/>
    <cellStyle name="Comma 2 2 2 2 4" xfId="1266" xr:uid="{00000000-0005-0000-0000-00001F050000}"/>
    <cellStyle name="Comma 2 2 2 2 4 2" xfId="1267" xr:uid="{00000000-0005-0000-0000-000020050000}"/>
    <cellStyle name="Comma 2 2 2 2 5" xfId="1268" xr:uid="{00000000-0005-0000-0000-000021050000}"/>
    <cellStyle name="Comma 2 2 2 2 5 2" xfId="1269" xr:uid="{00000000-0005-0000-0000-000022050000}"/>
    <cellStyle name="Comma 2 2 2 2 6" xfId="1270" xr:uid="{00000000-0005-0000-0000-000023050000}"/>
    <cellStyle name="Comma 2 2 2 3" xfId="1271" xr:uid="{00000000-0005-0000-0000-000024050000}"/>
    <cellStyle name="Comma 2 2 2 3 2" xfId="1272" xr:uid="{00000000-0005-0000-0000-000025050000}"/>
    <cellStyle name="Comma 2 2 2 3 2 2" xfId="1273" xr:uid="{00000000-0005-0000-0000-000026050000}"/>
    <cellStyle name="Comma 2 2 2 3 3" xfId="1274" xr:uid="{00000000-0005-0000-0000-000027050000}"/>
    <cellStyle name="Comma 2 2 2 4" xfId="1275" xr:uid="{00000000-0005-0000-0000-000028050000}"/>
    <cellStyle name="Comma 2 2 2 4 2" xfId="1276" xr:uid="{00000000-0005-0000-0000-000029050000}"/>
    <cellStyle name="Comma 2 2 2 4 2 2" xfId="1277" xr:uid="{00000000-0005-0000-0000-00002A050000}"/>
    <cellStyle name="Comma 2 2 2 4 3" xfId="1278" xr:uid="{00000000-0005-0000-0000-00002B050000}"/>
    <cellStyle name="Comma 2 2 2 5" xfId="1279" xr:uid="{00000000-0005-0000-0000-00002C050000}"/>
    <cellStyle name="Comma 2 2 2 5 2" xfId="1280" xr:uid="{00000000-0005-0000-0000-00002D050000}"/>
    <cellStyle name="Comma 2 2 2 5 2 2" xfId="1281" xr:uid="{00000000-0005-0000-0000-00002E050000}"/>
    <cellStyle name="Comma 2 2 2 5 3" xfId="1282" xr:uid="{00000000-0005-0000-0000-00002F050000}"/>
    <cellStyle name="Comma 2 2 2 6" xfId="1283" xr:uid="{00000000-0005-0000-0000-000030050000}"/>
    <cellStyle name="Comma 2 2 3" xfId="1284" xr:uid="{00000000-0005-0000-0000-000031050000}"/>
    <cellStyle name="Comma 2 2 3 2" xfId="1285" xr:uid="{00000000-0005-0000-0000-000032050000}"/>
    <cellStyle name="Comma 2 2 3 2 2" xfId="1286" xr:uid="{00000000-0005-0000-0000-000033050000}"/>
    <cellStyle name="Comma 2 2 3 3" xfId="1287" xr:uid="{00000000-0005-0000-0000-000034050000}"/>
    <cellStyle name="Comma 2 2 4" xfId="1288" xr:uid="{00000000-0005-0000-0000-000035050000}"/>
    <cellStyle name="Comma 2 2 4 2" xfId="1289" xr:uid="{00000000-0005-0000-0000-000036050000}"/>
    <cellStyle name="Comma 2 2 5" xfId="1290" xr:uid="{00000000-0005-0000-0000-000037050000}"/>
    <cellStyle name="Comma 2 2 5 2" xfId="1291" xr:uid="{00000000-0005-0000-0000-000038050000}"/>
    <cellStyle name="Comma 2 2 6" xfId="1292" xr:uid="{00000000-0005-0000-0000-000039050000}"/>
    <cellStyle name="Comma 2 2 6 2" xfId="1293" xr:uid="{00000000-0005-0000-0000-00003A050000}"/>
    <cellStyle name="Comma 2 2 7" xfId="1294" xr:uid="{00000000-0005-0000-0000-00003B050000}"/>
    <cellStyle name="Comma 2 20" xfId="1295" xr:uid="{00000000-0005-0000-0000-00003C050000}"/>
    <cellStyle name="Comma 2 20 2" xfId="1296" xr:uid="{00000000-0005-0000-0000-00003D050000}"/>
    <cellStyle name="Comma 2 20 2 2" xfId="1297" xr:uid="{00000000-0005-0000-0000-00003E050000}"/>
    <cellStyle name="Comma 2 20 3" xfId="1298" xr:uid="{00000000-0005-0000-0000-00003F050000}"/>
    <cellStyle name="Comma 2 21" xfId="1299" xr:uid="{00000000-0005-0000-0000-000040050000}"/>
    <cellStyle name="Comma 2 21 2" xfId="1300" xr:uid="{00000000-0005-0000-0000-000041050000}"/>
    <cellStyle name="Comma 2 21 2 2" xfId="1301" xr:uid="{00000000-0005-0000-0000-000042050000}"/>
    <cellStyle name="Comma 2 21 3" xfId="1302" xr:uid="{00000000-0005-0000-0000-000043050000}"/>
    <cellStyle name="Comma 2 22" xfId="1303" xr:uid="{00000000-0005-0000-0000-000044050000}"/>
    <cellStyle name="Comma 2 22 2" xfId="1304" xr:uid="{00000000-0005-0000-0000-000045050000}"/>
    <cellStyle name="Comma 2 22 2 2" xfId="1305" xr:uid="{00000000-0005-0000-0000-000046050000}"/>
    <cellStyle name="Comma 2 22 3" xfId="1306" xr:uid="{00000000-0005-0000-0000-000047050000}"/>
    <cellStyle name="Comma 2 23" xfId="1307" xr:uid="{00000000-0005-0000-0000-000048050000}"/>
    <cellStyle name="Comma 2 23 2" xfId="1308" xr:uid="{00000000-0005-0000-0000-000049050000}"/>
    <cellStyle name="Comma 2 23 2 2" xfId="1309" xr:uid="{00000000-0005-0000-0000-00004A050000}"/>
    <cellStyle name="Comma 2 23 3" xfId="1310" xr:uid="{00000000-0005-0000-0000-00004B050000}"/>
    <cellStyle name="Comma 2 24" xfId="1311" xr:uid="{00000000-0005-0000-0000-00004C050000}"/>
    <cellStyle name="Comma 2 24 2" xfId="1312" xr:uid="{00000000-0005-0000-0000-00004D050000}"/>
    <cellStyle name="Comma 2 24 2 2" xfId="1313" xr:uid="{00000000-0005-0000-0000-00004E050000}"/>
    <cellStyle name="Comma 2 24 3" xfId="1314" xr:uid="{00000000-0005-0000-0000-00004F050000}"/>
    <cellStyle name="Comma 2 25" xfId="1315" xr:uid="{00000000-0005-0000-0000-000050050000}"/>
    <cellStyle name="Comma 2 25 2" xfId="1316" xr:uid="{00000000-0005-0000-0000-000051050000}"/>
    <cellStyle name="Comma 2 25 2 2" xfId="1317" xr:uid="{00000000-0005-0000-0000-000052050000}"/>
    <cellStyle name="Comma 2 25 3" xfId="1318" xr:uid="{00000000-0005-0000-0000-000053050000}"/>
    <cellStyle name="Comma 2 26" xfId="1319" xr:uid="{00000000-0005-0000-0000-000054050000}"/>
    <cellStyle name="Comma 2 26 2" xfId="1320" xr:uid="{00000000-0005-0000-0000-000055050000}"/>
    <cellStyle name="Comma 2 26 2 2" xfId="1321" xr:uid="{00000000-0005-0000-0000-000056050000}"/>
    <cellStyle name="Comma 2 26 3" xfId="1322" xr:uid="{00000000-0005-0000-0000-000057050000}"/>
    <cellStyle name="Comma 2 27" xfId="1323" xr:uid="{00000000-0005-0000-0000-000058050000}"/>
    <cellStyle name="Comma 2 27 2" xfId="1324" xr:uid="{00000000-0005-0000-0000-000059050000}"/>
    <cellStyle name="Comma 2 27 2 2" xfId="1325" xr:uid="{00000000-0005-0000-0000-00005A050000}"/>
    <cellStyle name="Comma 2 27 3" xfId="1326" xr:uid="{00000000-0005-0000-0000-00005B050000}"/>
    <cellStyle name="Comma 2 28" xfId="1327" xr:uid="{00000000-0005-0000-0000-00005C050000}"/>
    <cellStyle name="Comma 2 28 2" xfId="1328" xr:uid="{00000000-0005-0000-0000-00005D050000}"/>
    <cellStyle name="Comma 2 28 2 2" xfId="1329" xr:uid="{00000000-0005-0000-0000-00005E050000}"/>
    <cellStyle name="Comma 2 28 3" xfId="1330" xr:uid="{00000000-0005-0000-0000-00005F050000}"/>
    <cellStyle name="Comma 2 29" xfId="1331" xr:uid="{00000000-0005-0000-0000-000060050000}"/>
    <cellStyle name="Comma 2 29 2" xfId="1332" xr:uid="{00000000-0005-0000-0000-000061050000}"/>
    <cellStyle name="Comma 2 29 2 2" xfId="1333" xr:uid="{00000000-0005-0000-0000-000062050000}"/>
    <cellStyle name="Comma 2 29 3" xfId="1334" xr:uid="{00000000-0005-0000-0000-000063050000}"/>
    <cellStyle name="Comma 2 3" xfId="1335" xr:uid="{00000000-0005-0000-0000-000064050000}"/>
    <cellStyle name="Comma 2 3 2" xfId="1336" xr:uid="{00000000-0005-0000-0000-000065050000}"/>
    <cellStyle name="Comma 2 3 2 2" xfId="1337" xr:uid="{00000000-0005-0000-0000-000066050000}"/>
    <cellStyle name="Comma 2 3 3" xfId="1338" xr:uid="{00000000-0005-0000-0000-000067050000}"/>
    <cellStyle name="Comma 2 30" xfId="1339" xr:uid="{00000000-0005-0000-0000-000068050000}"/>
    <cellStyle name="Comma 2 30 2" xfId="1340" xr:uid="{00000000-0005-0000-0000-000069050000}"/>
    <cellStyle name="Comma 2 30 2 2" xfId="1341" xr:uid="{00000000-0005-0000-0000-00006A050000}"/>
    <cellStyle name="Comma 2 30 3" xfId="1342" xr:uid="{00000000-0005-0000-0000-00006B050000}"/>
    <cellStyle name="Comma 2 31" xfId="1343" xr:uid="{00000000-0005-0000-0000-00006C050000}"/>
    <cellStyle name="Comma 2 31 2" xfId="1344" xr:uid="{00000000-0005-0000-0000-00006D050000}"/>
    <cellStyle name="Comma 2 31 2 2" xfId="1345" xr:uid="{00000000-0005-0000-0000-00006E050000}"/>
    <cellStyle name="Comma 2 31 3" xfId="1346" xr:uid="{00000000-0005-0000-0000-00006F050000}"/>
    <cellStyle name="Comma 2 32" xfId="1347" xr:uid="{00000000-0005-0000-0000-000070050000}"/>
    <cellStyle name="Comma 2 32 2" xfId="1348" xr:uid="{00000000-0005-0000-0000-000071050000}"/>
    <cellStyle name="Comma 2 32 2 2" xfId="1349" xr:uid="{00000000-0005-0000-0000-000072050000}"/>
    <cellStyle name="Comma 2 32 3" xfId="1350" xr:uid="{00000000-0005-0000-0000-000073050000}"/>
    <cellStyle name="Comma 2 33" xfId="1351" xr:uid="{00000000-0005-0000-0000-000074050000}"/>
    <cellStyle name="Comma 2 33 2" xfId="1352" xr:uid="{00000000-0005-0000-0000-000075050000}"/>
    <cellStyle name="Comma 2 33 2 2" xfId="1353" xr:uid="{00000000-0005-0000-0000-000076050000}"/>
    <cellStyle name="Comma 2 33 3" xfId="1354" xr:uid="{00000000-0005-0000-0000-000077050000}"/>
    <cellStyle name="Comma 2 34" xfId="1355" xr:uid="{00000000-0005-0000-0000-000078050000}"/>
    <cellStyle name="Comma 2 34 2" xfId="1356" xr:uid="{00000000-0005-0000-0000-000079050000}"/>
    <cellStyle name="Comma 2 34 2 2" xfId="1357" xr:uid="{00000000-0005-0000-0000-00007A050000}"/>
    <cellStyle name="Comma 2 34 3" xfId="1358" xr:uid="{00000000-0005-0000-0000-00007B050000}"/>
    <cellStyle name="Comma 2 35" xfId="1359" xr:uid="{00000000-0005-0000-0000-00007C050000}"/>
    <cellStyle name="Comma 2 35 2" xfId="1360" xr:uid="{00000000-0005-0000-0000-00007D050000}"/>
    <cellStyle name="Comma 2 35 2 2" xfId="1361" xr:uid="{00000000-0005-0000-0000-00007E050000}"/>
    <cellStyle name="Comma 2 35 3" xfId="1362" xr:uid="{00000000-0005-0000-0000-00007F050000}"/>
    <cellStyle name="Comma 2 36" xfId="1363" xr:uid="{00000000-0005-0000-0000-000080050000}"/>
    <cellStyle name="Comma 2 36 2" xfId="1364" xr:uid="{00000000-0005-0000-0000-000081050000}"/>
    <cellStyle name="Comma 2 36 2 2" xfId="1365" xr:uid="{00000000-0005-0000-0000-000082050000}"/>
    <cellStyle name="Comma 2 36 3" xfId="1366" xr:uid="{00000000-0005-0000-0000-000083050000}"/>
    <cellStyle name="Comma 2 37" xfId="1367" xr:uid="{00000000-0005-0000-0000-000084050000}"/>
    <cellStyle name="Comma 2 37 2" xfId="1368" xr:uid="{00000000-0005-0000-0000-000085050000}"/>
    <cellStyle name="Comma 2 37 2 2" xfId="1369" xr:uid="{00000000-0005-0000-0000-000086050000}"/>
    <cellStyle name="Comma 2 37 3" xfId="1370" xr:uid="{00000000-0005-0000-0000-000087050000}"/>
    <cellStyle name="Comma 2 38" xfId="1371" xr:uid="{00000000-0005-0000-0000-000088050000}"/>
    <cellStyle name="Comma 2 38 2" xfId="1372" xr:uid="{00000000-0005-0000-0000-000089050000}"/>
    <cellStyle name="Comma 2 38 2 2" xfId="1373" xr:uid="{00000000-0005-0000-0000-00008A050000}"/>
    <cellStyle name="Comma 2 38 3" xfId="1374" xr:uid="{00000000-0005-0000-0000-00008B050000}"/>
    <cellStyle name="Comma 2 39" xfId="1375" xr:uid="{00000000-0005-0000-0000-00008C050000}"/>
    <cellStyle name="Comma 2 39 2" xfId="1376" xr:uid="{00000000-0005-0000-0000-00008D050000}"/>
    <cellStyle name="Comma 2 39 2 2" xfId="1377" xr:uid="{00000000-0005-0000-0000-00008E050000}"/>
    <cellStyle name="Comma 2 39 3" xfId="1378" xr:uid="{00000000-0005-0000-0000-00008F050000}"/>
    <cellStyle name="Comma 2 4" xfId="1379" xr:uid="{00000000-0005-0000-0000-000090050000}"/>
    <cellStyle name="Comma 2 4 2" xfId="1380" xr:uid="{00000000-0005-0000-0000-000091050000}"/>
    <cellStyle name="Comma 2 4 2 2" xfId="1381" xr:uid="{00000000-0005-0000-0000-000092050000}"/>
    <cellStyle name="Comma 2 4 3" xfId="1382" xr:uid="{00000000-0005-0000-0000-000093050000}"/>
    <cellStyle name="Comma 2 4 3 2" xfId="1383" xr:uid="{00000000-0005-0000-0000-000094050000}"/>
    <cellStyle name="Comma 2 4 4" xfId="1384" xr:uid="{00000000-0005-0000-0000-000095050000}"/>
    <cellStyle name="Comma 2 40" xfId="1385" xr:uid="{00000000-0005-0000-0000-000096050000}"/>
    <cellStyle name="Comma 2 40 2" xfId="1386" xr:uid="{00000000-0005-0000-0000-000097050000}"/>
    <cellStyle name="Comma 2 40 2 2" xfId="1387" xr:uid="{00000000-0005-0000-0000-000098050000}"/>
    <cellStyle name="Comma 2 40 3" xfId="1388" xr:uid="{00000000-0005-0000-0000-000099050000}"/>
    <cellStyle name="Comma 2 41" xfId="1389" xr:uid="{00000000-0005-0000-0000-00009A050000}"/>
    <cellStyle name="Comma 2 41 2" xfId="1390" xr:uid="{00000000-0005-0000-0000-00009B050000}"/>
    <cellStyle name="Comma 2 41 2 2" xfId="1391" xr:uid="{00000000-0005-0000-0000-00009C050000}"/>
    <cellStyle name="Comma 2 41 3" xfId="1392" xr:uid="{00000000-0005-0000-0000-00009D050000}"/>
    <cellStyle name="Comma 2 42" xfId="1393" xr:uid="{00000000-0005-0000-0000-00009E050000}"/>
    <cellStyle name="Comma 2 42 2" xfId="1394" xr:uid="{00000000-0005-0000-0000-00009F050000}"/>
    <cellStyle name="Comma 2 42 2 2" xfId="1395" xr:uid="{00000000-0005-0000-0000-0000A0050000}"/>
    <cellStyle name="Comma 2 42 3" xfId="1396" xr:uid="{00000000-0005-0000-0000-0000A1050000}"/>
    <cellStyle name="Comma 2 43" xfId="1397" xr:uid="{00000000-0005-0000-0000-0000A2050000}"/>
    <cellStyle name="Comma 2 43 2" xfId="1398" xr:uid="{00000000-0005-0000-0000-0000A3050000}"/>
    <cellStyle name="Comma 2 43 2 2" xfId="1399" xr:uid="{00000000-0005-0000-0000-0000A4050000}"/>
    <cellStyle name="Comma 2 43 3" xfId="1400" xr:uid="{00000000-0005-0000-0000-0000A5050000}"/>
    <cellStyle name="Comma 2 44" xfId="1401" xr:uid="{00000000-0005-0000-0000-0000A6050000}"/>
    <cellStyle name="Comma 2 44 2" xfId="1402" xr:uid="{00000000-0005-0000-0000-0000A7050000}"/>
    <cellStyle name="Comma 2 44 2 2" xfId="1403" xr:uid="{00000000-0005-0000-0000-0000A8050000}"/>
    <cellStyle name="Comma 2 44 3" xfId="1404" xr:uid="{00000000-0005-0000-0000-0000A9050000}"/>
    <cellStyle name="Comma 2 45" xfId="1405" xr:uid="{00000000-0005-0000-0000-0000AA050000}"/>
    <cellStyle name="Comma 2 45 2" xfId="1406" xr:uid="{00000000-0005-0000-0000-0000AB050000}"/>
    <cellStyle name="Comma 2 45 2 2" xfId="1407" xr:uid="{00000000-0005-0000-0000-0000AC050000}"/>
    <cellStyle name="Comma 2 45 3" xfId="1408" xr:uid="{00000000-0005-0000-0000-0000AD050000}"/>
    <cellStyle name="Comma 2 46" xfId="1409" xr:uid="{00000000-0005-0000-0000-0000AE050000}"/>
    <cellStyle name="Comma 2 46 2" xfId="1410" xr:uid="{00000000-0005-0000-0000-0000AF050000}"/>
    <cellStyle name="Comma 2 46 2 2" xfId="1411" xr:uid="{00000000-0005-0000-0000-0000B0050000}"/>
    <cellStyle name="Comma 2 46 3" xfId="1412" xr:uid="{00000000-0005-0000-0000-0000B1050000}"/>
    <cellStyle name="Comma 2 47" xfId="1413" xr:uid="{00000000-0005-0000-0000-0000B2050000}"/>
    <cellStyle name="Comma 2 47 2" xfId="1414" xr:uid="{00000000-0005-0000-0000-0000B3050000}"/>
    <cellStyle name="Comma 2 47 2 2" xfId="1415" xr:uid="{00000000-0005-0000-0000-0000B4050000}"/>
    <cellStyle name="Comma 2 47 3" xfId="1416" xr:uid="{00000000-0005-0000-0000-0000B5050000}"/>
    <cellStyle name="Comma 2 48" xfId="1417" xr:uid="{00000000-0005-0000-0000-0000B6050000}"/>
    <cellStyle name="Comma 2 48 2" xfId="1418" xr:uid="{00000000-0005-0000-0000-0000B7050000}"/>
    <cellStyle name="Comma 2 48 2 2" xfId="1419" xr:uid="{00000000-0005-0000-0000-0000B8050000}"/>
    <cellStyle name="Comma 2 48 3" xfId="1420" xr:uid="{00000000-0005-0000-0000-0000B9050000}"/>
    <cellStyle name="Comma 2 49" xfId="1421" xr:uid="{00000000-0005-0000-0000-0000BA050000}"/>
    <cellStyle name="Comma 2 49 2" xfId="1422" xr:uid="{00000000-0005-0000-0000-0000BB050000}"/>
    <cellStyle name="Comma 2 49 2 2" xfId="1423" xr:uid="{00000000-0005-0000-0000-0000BC050000}"/>
    <cellStyle name="Comma 2 49 3" xfId="1424" xr:uid="{00000000-0005-0000-0000-0000BD050000}"/>
    <cellStyle name="Comma 2 5" xfId="1425" xr:uid="{00000000-0005-0000-0000-0000BE050000}"/>
    <cellStyle name="Comma 2 5 2" xfId="1426" xr:uid="{00000000-0005-0000-0000-0000BF050000}"/>
    <cellStyle name="Comma 2 5 2 2" xfId="1427" xr:uid="{00000000-0005-0000-0000-0000C0050000}"/>
    <cellStyle name="Comma 2 5 3" xfId="1428" xr:uid="{00000000-0005-0000-0000-0000C1050000}"/>
    <cellStyle name="Comma 2 50" xfId="1429" xr:uid="{00000000-0005-0000-0000-0000C2050000}"/>
    <cellStyle name="Comma 2 50 2" xfId="1430" xr:uid="{00000000-0005-0000-0000-0000C3050000}"/>
    <cellStyle name="Comma 2 50 2 2" xfId="1431" xr:uid="{00000000-0005-0000-0000-0000C4050000}"/>
    <cellStyle name="Comma 2 50 3" xfId="1432" xr:uid="{00000000-0005-0000-0000-0000C5050000}"/>
    <cellStyle name="Comma 2 51" xfId="1433" xr:uid="{00000000-0005-0000-0000-0000C6050000}"/>
    <cellStyle name="Comma 2 51 2" xfId="1434" xr:uid="{00000000-0005-0000-0000-0000C7050000}"/>
    <cellStyle name="Comma 2 51 2 2" xfId="1435" xr:uid="{00000000-0005-0000-0000-0000C8050000}"/>
    <cellStyle name="Comma 2 51 3" xfId="1436" xr:uid="{00000000-0005-0000-0000-0000C9050000}"/>
    <cellStyle name="Comma 2 52" xfId="1437" xr:uid="{00000000-0005-0000-0000-0000CA050000}"/>
    <cellStyle name="Comma 2 52 2" xfId="1438" xr:uid="{00000000-0005-0000-0000-0000CB050000}"/>
    <cellStyle name="Comma 2 52 2 2" xfId="1439" xr:uid="{00000000-0005-0000-0000-0000CC050000}"/>
    <cellStyle name="Comma 2 52 3" xfId="1440" xr:uid="{00000000-0005-0000-0000-0000CD050000}"/>
    <cellStyle name="Comma 2 53" xfId="1441" xr:uid="{00000000-0005-0000-0000-0000CE050000}"/>
    <cellStyle name="Comma 2 53 2" xfId="1442" xr:uid="{00000000-0005-0000-0000-0000CF050000}"/>
    <cellStyle name="Comma 2 53 2 2" xfId="1443" xr:uid="{00000000-0005-0000-0000-0000D0050000}"/>
    <cellStyle name="Comma 2 53 3" xfId="1444" xr:uid="{00000000-0005-0000-0000-0000D1050000}"/>
    <cellStyle name="Comma 2 54" xfId="1445" xr:uid="{00000000-0005-0000-0000-0000D2050000}"/>
    <cellStyle name="Comma 2 54 2" xfId="1446" xr:uid="{00000000-0005-0000-0000-0000D3050000}"/>
    <cellStyle name="Comma 2 54 2 2" xfId="1447" xr:uid="{00000000-0005-0000-0000-0000D4050000}"/>
    <cellStyle name="Comma 2 54 3" xfId="1448" xr:uid="{00000000-0005-0000-0000-0000D5050000}"/>
    <cellStyle name="Comma 2 55" xfId="1449" xr:uid="{00000000-0005-0000-0000-0000D6050000}"/>
    <cellStyle name="Comma 2 55 2" xfId="1450" xr:uid="{00000000-0005-0000-0000-0000D7050000}"/>
    <cellStyle name="Comma 2 55 2 2" xfId="1451" xr:uid="{00000000-0005-0000-0000-0000D8050000}"/>
    <cellStyle name="Comma 2 55 3" xfId="1452" xr:uid="{00000000-0005-0000-0000-0000D9050000}"/>
    <cellStyle name="Comma 2 56" xfId="1453" xr:uid="{00000000-0005-0000-0000-0000DA050000}"/>
    <cellStyle name="Comma 2 56 2" xfId="1454" xr:uid="{00000000-0005-0000-0000-0000DB050000}"/>
    <cellStyle name="Comma 2 56 2 2" xfId="1455" xr:uid="{00000000-0005-0000-0000-0000DC050000}"/>
    <cellStyle name="Comma 2 56 3" xfId="1456" xr:uid="{00000000-0005-0000-0000-0000DD050000}"/>
    <cellStyle name="Comma 2 57" xfId="1457" xr:uid="{00000000-0005-0000-0000-0000DE050000}"/>
    <cellStyle name="Comma 2 57 2" xfId="1458" xr:uid="{00000000-0005-0000-0000-0000DF050000}"/>
    <cellStyle name="Comma 2 57 2 2" xfId="1459" xr:uid="{00000000-0005-0000-0000-0000E0050000}"/>
    <cellStyle name="Comma 2 57 3" xfId="1460" xr:uid="{00000000-0005-0000-0000-0000E1050000}"/>
    <cellStyle name="Comma 2 58" xfId="1461" xr:uid="{00000000-0005-0000-0000-0000E2050000}"/>
    <cellStyle name="Comma 2 58 2" xfId="1462" xr:uid="{00000000-0005-0000-0000-0000E3050000}"/>
    <cellStyle name="Comma 2 58 2 2" xfId="1463" xr:uid="{00000000-0005-0000-0000-0000E4050000}"/>
    <cellStyle name="Comma 2 58 2 2 2" xfId="1464" xr:uid="{00000000-0005-0000-0000-0000E5050000}"/>
    <cellStyle name="Comma 2 58 2 3" xfId="1465" xr:uid="{00000000-0005-0000-0000-0000E6050000}"/>
    <cellStyle name="Comma 2 58 3" xfId="1466" xr:uid="{00000000-0005-0000-0000-0000E7050000}"/>
    <cellStyle name="Comma 2 58 3 2" xfId="1467" xr:uid="{00000000-0005-0000-0000-0000E8050000}"/>
    <cellStyle name="Comma 2 58 3 2 2" xfId="1468" xr:uid="{00000000-0005-0000-0000-0000E9050000}"/>
    <cellStyle name="Comma 2 58 3 3" xfId="1469" xr:uid="{00000000-0005-0000-0000-0000EA050000}"/>
    <cellStyle name="Comma 2 58 4" xfId="1470" xr:uid="{00000000-0005-0000-0000-0000EB050000}"/>
    <cellStyle name="Comma 2 58 4 2" xfId="1471" xr:uid="{00000000-0005-0000-0000-0000EC050000}"/>
    <cellStyle name="Comma 2 58 4 2 2" xfId="1472" xr:uid="{00000000-0005-0000-0000-0000ED050000}"/>
    <cellStyle name="Comma 2 58 4 3" xfId="1473" xr:uid="{00000000-0005-0000-0000-0000EE050000}"/>
    <cellStyle name="Comma 2 58 5" xfId="1474" xr:uid="{00000000-0005-0000-0000-0000EF050000}"/>
    <cellStyle name="Comma 2 58 5 2" xfId="1475" xr:uid="{00000000-0005-0000-0000-0000F0050000}"/>
    <cellStyle name="Comma 2 58 6" xfId="1476" xr:uid="{00000000-0005-0000-0000-0000F1050000}"/>
    <cellStyle name="Comma 2 59" xfId="1477" xr:uid="{00000000-0005-0000-0000-0000F2050000}"/>
    <cellStyle name="Comma 2 59 2" xfId="1478" xr:uid="{00000000-0005-0000-0000-0000F3050000}"/>
    <cellStyle name="Comma 2 59 2 2" xfId="1479" xr:uid="{00000000-0005-0000-0000-0000F4050000}"/>
    <cellStyle name="Comma 2 59 3" xfId="1480" xr:uid="{00000000-0005-0000-0000-0000F5050000}"/>
    <cellStyle name="Comma 2 6" xfId="1481" xr:uid="{00000000-0005-0000-0000-0000F6050000}"/>
    <cellStyle name="Comma 2 6 2" xfId="1482" xr:uid="{00000000-0005-0000-0000-0000F7050000}"/>
    <cellStyle name="Comma 2 60" xfId="1483" xr:uid="{00000000-0005-0000-0000-0000F8050000}"/>
    <cellStyle name="Comma 2 60 2" xfId="1484" xr:uid="{00000000-0005-0000-0000-0000F9050000}"/>
    <cellStyle name="Comma 2 60 2 2" xfId="1485" xr:uid="{00000000-0005-0000-0000-0000FA050000}"/>
    <cellStyle name="Comma 2 60 3" xfId="1486" xr:uid="{00000000-0005-0000-0000-0000FB050000}"/>
    <cellStyle name="Comma 2 61" xfId="1487" xr:uid="{00000000-0005-0000-0000-0000FC050000}"/>
    <cellStyle name="Comma 2 7" xfId="1488" xr:uid="{00000000-0005-0000-0000-0000FD050000}"/>
    <cellStyle name="Comma 2 7 2" xfId="1489" xr:uid="{00000000-0005-0000-0000-0000FE050000}"/>
    <cellStyle name="Comma 2 7 2 2" xfId="1490" xr:uid="{00000000-0005-0000-0000-0000FF050000}"/>
    <cellStyle name="Comma 2 7 2 2 2" xfId="1491" xr:uid="{00000000-0005-0000-0000-000000060000}"/>
    <cellStyle name="Comma 2 7 2 3" xfId="1492" xr:uid="{00000000-0005-0000-0000-000001060000}"/>
    <cellStyle name="Comma 2 7 2 3 2" xfId="1493" xr:uid="{00000000-0005-0000-0000-000002060000}"/>
    <cellStyle name="Comma 2 7 2 4" xfId="1494" xr:uid="{00000000-0005-0000-0000-000003060000}"/>
    <cellStyle name="Comma 2 7 2 4 2" xfId="1495" xr:uid="{00000000-0005-0000-0000-000004060000}"/>
    <cellStyle name="Comma 2 7 2 5" xfId="1496" xr:uid="{00000000-0005-0000-0000-000005060000}"/>
    <cellStyle name="Comma 2 7 3" xfId="1497" xr:uid="{00000000-0005-0000-0000-000006060000}"/>
    <cellStyle name="Comma 2 7 3 2" xfId="1498" xr:uid="{00000000-0005-0000-0000-000007060000}"/>
    <cellStyle name="Comma 2 7 4" xfId="1499" xr:uid="{00000000-0005-0000-0000-000008060000}"/>
    <cellStyle name="Comma 2 7 4 2" xfId="1500" xr:uid="{00000000-0005-0000-0000-000009060000}"/>
    <cellStyle name="Comma 2 7 5" xfId="1501" xr:uid="{00000000-0005-0000-0000-00000A060000}"/>
    <cellStyle name="Comma 2 7 5 2" xfId="1502" xr:uid="{00000000-0005-0000-0000-00000B060000}"/>
    <cellStyle name="Comma 2 7 6" xfId="1503" xr:uid="{00000000-0005-0000-0000-00000C060000}"/>
    <cellStyle name="Comma 2 7 6 2" xfId="1504" xr:uid="{00000000-0005-0000-0000-00000D060000}"/>
    <cellStyle name="Comma 2 7 7" xfId="1505" xr:uid="{00000000-0005-0000-0000-00000E060000}"/>
    <cellStyle name="Comma 2 7 7 2" xfId="1506" xr:uid="{00000000-0005-0000-0000-00000F060000}"/>
    <cellStyle name="Comma 2 7 8" xfId="1507" xr:uid="{00000000-0005-0000-0000-000010060000}"/>
    <cellStyle name="Comma 2 7_RABAS_RABAS LT" xfId="1508" xr:uid="{00000000-0005-0000-0000-000011060000}"/>
    <cellStyle name="Comma 2 8" xfId="1509" xr:uid="{00000000-0005-0000-0000-000012060000}"/>
    <cellStyle name="Comma 2 8 2" xfId="1510" xr:uid="{00000000-0005-0000-0000-000013060000}"/>
    <cellStyle name="Comma 2 8 2 2" xfId="1511" xr:uid="{00000000-0005-0000-0000-000014060000}"/>
    <cellStyle name="Comma 2 8 3" xfId="1512" xr:uid="{00000000-0005-0000-0000-000015060000}"/>
    <cellStyle name="Comma 2 9" xfId="1513" xr:uid="{00000000-0005-0000-0000-000016060000}"/>
    <cellStyle name="Comma 2 9 2" xfId="1514" xr:uid="{00000000-0005-0000-0000-000017060000}"/>
    <cellStyle name="Comma 2 9 2 2" xfId="1515" xr:uid="{00000000-0005-0000-0000-000018060000}"/>
    <cellStyle name="Comma 2 9 3" xfId="1516" xr:uid="{00000000-0005-0000-0000-000019060000}"/>
    <cellStyle name="Comma 20" xfId="1517" xr:uid="{00000000-0005-0000-0000-00001A060000}"/>
    <cellStyle name="Comma 20 2" xfId="1518" xr:uid="{00000000-0005-0000-0000-00001B060000}"/>
    <cellStyle name="Comma 20 2 2" xfId="1519" xr:uid="{00000000-0005-0000-0000-00001C060000}"/>
    <cellStyle name="Comma 20 2 2 2" xfId="1520" xr:uid="{00000000-0005-0000-0000-00001D060000}"/>
    <cellStyle name="Comma 20 2 3" xfId="1521" xr:uid="{00000000-0005-0000-0000-00001E060000}"/>
    <cellStyle name="Comma 20 3" xfId="1522" xr:uid="{00000000-0005-0000-0000-00001F060000}"/>
    <cellStyle name="Comma 20 3 2" xfId="1523" xr:uid="{00000000-0005-0000-0000-000020060000}"/>
    <cellStyle name="Comma 20 4" xfId="1524" xr:uid="{00000000-0005-0000-0000-000021060000}"/>
    <cellStyle name="Comma 21" xfId="1525" xr:uid="{00000000-0005-0000-0000-000022060000}"/>
    <cellStyle name="Comma 21 2" xfId="1526" xr:uid="{00000000-0005-0000-0000-000023060000}"/>
    <cellStyle name="Comma 21 2 2" xfId="1527" xr:uid="{00000000-0005-0000-0000-000024060000}"/>
    <cellStyle name="Comma 21 2 2 2" xfId="1528" xr:uid="{00000000-0005-0000-0000-000025060000}"/>
    <cellStyle name="Comma 21 2 3" xfId="1529" xr:uid="{00000000-0005-0000-0000-000026060000}"/>
    <cellStyle name="Comma 21 3" xfId="1530" xr:uid="{00000000-0005-0000-0000-000027060000}"/>
    <cellStyle name="Comma 21 3 2" xfId="1531" xr:uid="{00000000-0005-0000-0000-000028060000}"/>
    <cellStyle name="Comma 21 4" xfId="1532" xr:uid="{00000000-0005-0000-0000-000029060000}"/>
    <cellStyle name="Comma 22" xfId="1533" xr:uid="{00000000-0005-0000-0000-00002A060000}"/>
    <cellStyle name="Comma 22 2" xfId="1534" xr:uid="{00000000-0005-0000-0000-00002B060000}"/>
    <cellStyle name="Comma 22 2 2" xfId="1535" xr:uid="{00000000-0005-0000-0000-00002C060000}"/>
    <cellStyle name="Comma 22 2 2 2" xfId="1536" xr:uid="{00000000-0005-0000-0000-00002D060000}"/>
    <cellStyle name="Comma 22 2 3" xfId="1537" xr:uid="{00000000-0005-0000-0000-00002E060000}"/>
    <cellStyle name="Comma 22 3" xfId="1538" xr:uid="{00000000-0005-0000-0000-00002F060000}"/>
    <cellStyle name="Comma 22 3 2" xfId="1539" xr:uid="{00000000-0005-0000-0000-000030060000}"/>
    <cellStyle name="Comma 22 4" xfId="1540" xr:uid="{00000000-0005-0000-0000-000031060000}"/>
    <cellStyle name="Comma 23" xfId="1541" xr:uid="{00000000-0005-0000-0000-000032060000}"/>
    <cellStyle name="Comma 23 2" xfId="1542" xr:uid="{00000000-0005-0000-0000-000033060000}"/>
    <cellStyle name="Comma 23 2 2" xfId="1543" xr:uid="{00000000-0005-0000-0000-000034060000}"/>
    <cellStyle name="Comma 23 3" xfId="1544" xr:uid="{00000000-0005-0000-0000-000035060000}"/>
    <cellStyle name="Comma 24" xfId="1545" xr:uid="{00000000-0005-0000-0000-000036060000}"/>
    <cellStyle name="Comma 24 2" xfId="1546" xr:uid="{00000000-0005-0000-0000-000037060000}"/>
    <cellStyle name="Comma 24 2 2" xfId="1547" xr:uid="{00000000-0005-0000-0000-000038060000}"/>
    <cellStyle name="Comma 24 3" xfId="1548" xr:uid="{00000000-0005-0000-0000-000039060000}"/>
    <cellStyle name="Comma 25" xfId="1549" xr:uid="{00000000-0005-0000-0000-00003A060000}"/>
    <cellStyle name="Comma 25 2" xfId="1550" xr:uid="{00000000-0005-0000-0000-00003B060000}"/>
    <cellStyle name="Comma 25 2 2" xfId="1551" xr:uid="{00000000-0005-0000-0000-00003C060000}"/>
    <cellStyle name="Comma 25 3" xfId="1552" xr:uid="{00000000-0005-0000-0000-00003D060000}"/>
    <cellStyle name="Comma 26" xfId="1553" xr:uid="{00000000-0005-0000-0000-00003E060000}"/>
    <cellStyle name="Comma 26 2" xfId="1554" xr:uid="{00000000-0005-0000-0000-00003F060000}"/>
    <cellStyle name="Comma 26 2 2" xfId="1555" xr:uid="{00000000-0005-0000-0000-000040060000}"/>
    <cellStyle name="Comma 26 3" xfId="1556" xr:uid="{00000000-0005-0000-0000-000041060000}"/>
    <cellStyle name="Comma 27" xfId="1557" xr:uid="{00000000-0005-0000-0000-000042060000}"/>
    <cellStyle name="Comma 27 2" xfId="1558" xr:uid="{00000000-0005-0000-0000-000043060000}"/>
    <cellStyle name="Comma 28" xfId="1559" xr:uid="{00000000-0005-0000-0000-000044060000}"/>
    <cellStyle name="Comma 28 2" xfId="1560" xr:uid="{00000000-0005-0000-0000-000045060000}"/>
    <cellStyle name="Comma 28 2 2" xfId="1561" xr:uid="{00000000-0005-0000-0000-000046060000}"/>
    <cellStyle name="Comma 28 3" xfId="1562" xr:uid="{00000000-0005-0000-0000-000047060000}"/>
    <cellStyle name="Comma 29" xfId="1563" xr:uid="{00000000-0005-0000-0000-000048060000}"/>
    <cellStyle name="Comma 29 2" xfId="1564" xr:uid="{00000000-0005-0000-0000-000049060000}"/>
    <cellStyle name="Comma 29 2 2" xfId="1565" xr:uid="{00000000-0005-0000-0000-00004A060000}"/>
    <cellStyle name="Comma 29 3" xfId="1566" xr:uid="{00000000-0005-0000-0000-00004B060000}"/>
    <cellStyle name="Comma 3" xfId="1567" xr:uid="{00000000-0005-0000-0000-00004C060000}"/>
    <cellStyle name="Comma 3 10" xfId="1568" xr:uid="{00000000-0005-0000-0000-00004D060000}"/>
    <cellStyle name="Comma 3 10 2" xfId="1569" xr:uid="{00000000-0005-0000-0000-00004E060000}"/>
    <cellStyle name="Comma 3 11" xfId="1570" xr:uid="{00000000-0005-0000-0000-00004F060000}"/>
    <cellStyle name="Comma 3 2" xfId="1571" xr:uid="{00000000-0005-0000-0000-000050060000}"/>
    <cellStyle name="Comma 3 2 2" xfId="1572" xr:uid="{00000000-0005-0000-0000-000051060000}"/>
    <cellStyle name="Comma 3 2 2 2" xfId="1573" xr:uid="{00000000-0005-0000-0000-000052060000}"/>
    <cellStyle name="Comma 3 2 2 2 2" xfId="1574" xr:uid="{00000000-0005-0000-0000-000053060000}"/>
    <cellStyle name="Comma 3 2 2 2 2 2" xfId="1575" xr:uid="{00000000-0005-0000-0000-000054060000}"/>
    <cellStyle name="Comma 3 2 2 2 3" xfId="1576" xr:uid="{00000000-0005-0000-0000-000055060000}"/>
    <cellStyle name="Comma 3 2 2 2 3 2" xfId="1577" xr:uid="{00000000-0005-0000-0000-000056060000}"/>
    <cellStyle name="Comma 3 2 2 2 4" xfId="1578" xr:uid="{00000000-0005-0000-0000-000057060000}"/>
    <cellStyle name="Comma 3 2 2 2 4 2" xfId="1579" xr:uid="{00000000-0005-0000-0000-000058060000}"/>
    <cellStyle name="Comma 3 2 2 2 5" xfId="1580" xr:uid="{00000000-0005-0000-0000-000059060000}"/>
    <cellStyle name="Comma 3 2 2 3" xfId="1581" xr:uid="{00000000-0005-0000-0000-00005A060000}"/>
    <cellStyle name="Comma 3 2 2 3 2" xfId="1582" xr:uid="{00000000-0005-0000-0000-00005B060000}"/>
    <cellStyle name="Comma 3 2 2 4" xfId="1583" xr:uid="{00000000-0005-0000-0000-00005C060000}"/>
    <cellStyle name="Comma 3 2 2 4 2" xfId="1584" xr:uid="{00000000-0005-0000-0000-00005D060000}"/>
    <cellStyle name="Comma 3 2 2 5" xfId="1585" xr:uid="{00000000-0005-0000-0000-00005E060000}"/>
    <cellStyle name="Comma 3 2 2 5 2" xfId="1586" xr:uid="{00000000-0005-0000-0000-00005F060000}"/>
    <cellStyle name="Comma 3 2 2 6" xfId="1587" xr:uid="{00000000-0005-0000-0000-000060060000}"/>
    <cellStyle name="Comma 3 2 3" xfId="1588" xr:uid="{00000000-0005-0000-0000-000061060000}"/>
    <cellStyle name="Comma 3 2 3 2" xfId="1589" xr:uid="{00000000-0005-0000-0000-000062060000}"/>
    <cellStyle name="Comma 3 2 4" xfId="1590" xr:uid="{00000000-0005-0000-0000-000063060000}"/>
    <cellStyle name="Comma 3 2 4 2" xfId="1591" xr:uid="{00000000-0005-0000-0000-000064060000}"/>
    <cellStyle name="Comma 3 2 5" xfId="1592" xr:uid="{00000000-0005-0000-0000-000065060000}"/>
    <cellStyle name="Comma 3 2 5 2" xfId="1593" xr:uid="{00000000-0005-0000-0000-000066060000}"/>
    <cellStyle name="Comma 3 2 6" xfId="1594" xr:uid="{00000000-0005-0000-0000-000067060000}"/>
    <cellStyle name="Comma 3 2 6 2" xfId="1595" xr:uid="{00000000-0005-0000-0000-000068060000}"/>
    <cellStyle name="Comma 3 2 7" xfId="1596" xr:uid="{00000000-0005-0000-0000-000069060000}"/>
    <cellStyle name="Comma 3 3" xfId="1597" xr:uid="{00000000-0005-0000-0000-00006A060000}"/>
    <cellStyle name="Comma 3 3 2" xfId="1598" xr:uid="{00000000-0005-0000-0000-00006B060000}"/>
    <cellStyle name="Comma 3 3 2 2" xfId="1599" xr:uid="{00000000-0005-0000-0000-00006C060000}"/>
    <cellStyle name="Comma 3 3 3" xfId="1600" xr:uid="{00000000-0005-0000-0000-00006D060000}"/>
    <cellStyle name="Comma 3 3 3 2" xfId="1601" xr:uid="{00000000-0005-0000-0000-00006E060000}"/>
    <cellStyle name="Comma 3 3 4" xfId="1602" xr:uid="{00000000-0005-0000-0000-00006F060000}"/>
    <cellStyle name="Comma 3 3 4 2" xfId="1603" xr:uid="{00000000-0005-0000-0000-000070060000}"/>
    <cellStyle name="Comma 3 3 5" xfId="1604" xr:uid="{00000000-0005-0000-0000-000071060000}"/>
    <cellStyle name="Comma 3 4" xfId="1605" xr:uid="{00000000-0005-0000-0000-000072060000}"/>
    <cellStyle name="Comma 3 4 2" xfId="1606" xr:uid="{00000000-0005-0000-0000-000073060000}"/>
    <cellStyle name="Comma 3 4 2 2" xfId="1607" xr:uid="{00000000-0005-0000-0000-000074060000}"/>
    <cellStyle name="Comma 3 4 3" xfId="1608" xr:uid="{00000000-0005-0000-0000-000075060000}"/>
    <cellStyle name="Comma 3 4 3 2" xfId="1609" xr:uid="{00000000-0005-0000-0000-000076060000}"/>
    <cellStyle name="Comma 3 4 4" xfId="1610" xr:uid="{00000000-0005-0000-0000-000077060000}"/>
    <cellStyle name="Comma 3 4 4 2" xfId="1611" xr:uid="{00000000-0005-0000-0000-000078060000}"/>
    <cellStyle name="Comma 3 4 5" xfId="1612" xr:uid="{00000000-0005-0000-0000-000079060000}"/>
    <cellStyle name="Comma 3 5" xfId="1613" xr:uid="{00000000-0005-0000-0000-00007A060000}"/>
    <cellStyle name="Comma 3 5 2" xfId="1614" xr:uid="{00000000-0005-0000-0000-00007B060000}"/>
    <cellStyle name="Comma 3 5 2 2" xfId="1615" xr:uid="{00000000-0005-0000-0000-00007C060000}"/>
    <cellStyle name="Comma 3 5 2 2 2" xfId="1616" xr:uid="{00000000-0005-0000-0000-00007D060000}"/>
    <cellStyle name="Comma 3 5 2 2 2 2" xfId="1617" xr:uid="{00000000-0005-0000-0000-00007E060000}"/>
    <cellStyle name="Comma 3 5 2 2 2 2 2" xfId="1618" xr:uid="{00000000-0005-0000-0000-00007F060000}"/>
    <cellStyle name="Comma 3 5 2 2 2 2 2 2" xfId="1619" xr:uid="{00000000-0005-0000-0000-000080060000}"/>
    <cellStyle name="Comma 3 5 2 2 2 2 3" xfId="1620" xr:uid="{00000000-0005-0000-0000-000081060000}"/>
    <cellStyle name="Comma 3 5 2 2 2 2 3 2" xfId="1621" xr:uid="{00000000-0005-0000-0000-000082060000}"/>
    <cellStyle name="Comma 3 5 2 2 2 2 4" xfId="1622" xr:uid="{00000000-0005-0000-0000-000083060000}"/>
    <cellStyle name="Comma 3 5 2 2 2 2 4 2" xfId="1623" xr:uid="{00000000-0005-0000-0000-000084060000}"/>
    <cellStyle name="Comma 3 5 2 2 2 2 5" xfId="1624" xr:uid="{00000000-0005-0000-0000-000085060000}"/>
    <cellStyle name="Comma 3 5 2 2 2 2 5 2" xfId="1625" xr:uid="{00000000-0005-0000-0000-000086060000}"/>
    <cellStyle name="Comma 3 5 2 2 2 2 6" xfId="1626" xr:uid="{00000000-0005-0000-0000-000087060000}"/>
    <cellStyle name="Comma 3 5 2 2 2 3" xfId="1627" xr:uid="{00000000-0005-0000-0000-000088060000}"/>
    <cellStyle name="Comma 3 5 2 2 2 3 2" xfId="1628" xr:uid="{00000000-0005-0000-0000-000089060000}"/>
    <cellStyle name="Comma 3 5 2 2 2 4" xfId="1629" xr:uid="{00000000-0005-0000-0000-00008A060000}"/>
    <cellStyle name="Comma 3 5 2 2 2 4 2" xfId="1630" xr:uid="{00000000-0005-0000-0000-00008B060000}"/>
    <cellStyle name="Comma 3 5 2 2 2 5" xfId="1631" xr:uid="{00000000-0005-0000-0000-00008C060000}"/>
    <cellStyle name="Comma 3 5 2 2 2 5 2" xfId="1632" xr:uid="{00000000-0005-0000-0000-00008D060000}"/>
    <cellStyle name="Comma 3 5 2 2 2 6" xfId="1633" xr:uid="{00000000-0005-0000-0000-00008E060000}"/>
    <cellStyle name="Comma 3 5 2 2 3" xfId="1634" xr:uid="{00000000-0005-0000-0000-00008F060000}"/>
    <cellStyle name="Comma 3 5 2 2 3 2" xfId="1635" xr:uid="{00000000-0005-0000-0000-000090060000}"/>
    <cellStyle name="Comma 3 5 2 2 4" xfId="1636" xr:uid="{00000000-0005-0000-0000-000091060000}"/>
    <cellStyle name="Comma 3 5 2 2 4 2" xfId="1637" xr:uid="{00000000-0005-0000-0000-000092060000}"/>
    <cellStyle name="Comma 3 5 2 2 5" xfId="1638" xr:uid="{00000000-0005-0000-0000-000093060000}"/>
    <cellStyle name="Comma 3 5 2 2 5 2" xfId="1639" xr:uid="{00000000-0005-0000-0000-000094060000}"/>
    <cellStyle name="Comma 3 5 2 2 6" xfId="1640" xr:uid="{00000000-0005-0000-0000-000095060000}"/>
    <cellStyle name="Comma 3 5 2 3" xfId="1641" xr:uid="{00000000-0005-0000-0000-000096060000}"/>
    <cellStyle name="Comma 3 5 2 3 2" xfId="1642" xr:uid="{00000000-0005-0000-0000-000097060000}"/>
    <cellStyle name="Comma 3 5 2 4" xfId="1643" xr:uid="{00000000-0005-0000-0000-000098060000}"/>
    <cellStyle name="Comma 3 5 2 4 2" xfId="1644" xr:uid="{00000000-0005-0000-0000-000099060000}"/>
    <cellStyle name="Comma 3 5 2 5" xfId="1645" xr:uid="{00000000-0005-0000-0000-00009A060000}"/>
    <cellStyle name="Comma 3 5 2 5 2" xfId="1646" xr:uid="{00000000-0005-0000-0000-00009B060000}"/>
    <cellStyle name="Comma 3 5 2 6" xfId="1647" xr:uid="{00000000-0005-0000-0000-00009C060000}"/>
    <cellStyle name="Comma 3 5 3" xfId="1648" xr:uid="{00000000-0005-0000-0000-00009D060000}"/>
    <cellStyle name="Comma 3 5 3 2" xfId="1649" xr:uid="{00000000-0005-0000-0000-00009E060000}"/>
    <cellStyle name="Comma 3 5 3 2 2" xfId="1650" xr:uid="{00000000-0005-0000-0000-00009F060000}"/>
    <cellStyle name="Comma 3 5 3 3" xfId="1651" xr:uid="{00000000-0005-0000-0000-0000A0060000}"/>
    <cellStyle name="Comma 3 5 3 3 2" xfId="1652" xr:uid="{00000000-0005-0000-0000-0000A1060000}"/>
    <cellStyle name="Comma 3 5 3 4" xfId="1653" xr:uid="{00000000-0005-0000-0000-0000A2060000}"/>
    <cellStyle name="Comma 3 5 3 4 2" xfId="1654" xr:uid="{00000000-0005-0000-0000-0000A3060000}"/>
    <cellStyle name="Comma 3 5 3 5" xfId="1655" xr:uid="{00000000-0005-0000-0000-0000A4060000}"/>
    <cellStyle name="Comma 3 5 4" xfId="1656" xr:uid="{00000000-0005-0000-0000-0000A5060000}"/>
    <cellStyle name="Comma 3 5 4 2" xfId="1657" xr:uid="{00000000-0005-0000-0000-0000A6060000}"/>
    <cellStyle name="Comma 3 5 5" xfId="1658" xr:uid="{00000000-0005-0000-0000-0000A7060000}"/>
    <cellStyle name="Comma 3 5 5 2" xfId="1659" xr:uid="{00000000-0005-0000-0000-0000A8060000}"/>
    <cellStyle name="Comma 3 5 6" xfId="1660" xr:uid="{00000000-0005-0000-0000-0000A9060000}"/>
    <cellStyle name="Comma 3 5 6 2" xfId="1661" xr:uid="{00000000-0005-0000-0000-0000AA060000}"/>
    <cellStyle name="Comma 3 5 7" xfId="1662" xr:uid="{00000000-0005-0000-0000-0000AB060000}"/>
    <cellStyle name="Comma 3 6" xfId="1663" xr:uid="{00000000-0005-0000-0000-0000AC060000}"/>
    <cellStyle name="Comma 3 6 2" xfId="1664" xr:uid="{00000000-0005-0000-0000-0000AD060000}"/>
    <cellStyle name="Comma 3 7" xfId="1665" xr:uid="{00000000-0005-0000-0000-0000AE060000}"/>
    <cellStyle name="Comma 3 7 2" xfId="1666" xr:uid="{00000000-0005-0000-0000-0000AF060000}"/>
    <cellStyle name="Comma 3 8" xfId="1667" xr:uid="{00000000-0005-0000-0000-0000B0060000}"/>
    <cellStyle name="Comma 3 8 2" xfId="1668" xr:uid="{00000000-0005-0000-0000-0000B1060000}"/>
    <cellStyle name="Comma 3 9" xfId="1669" xr:uid="{00000000-0005-0000-0000-0000B2060000}"/>
    <cellStyle name="Comma 3 9 2" xfId="1670" xr:uid="{00000000-0005-0000-0000-0000B3060000}"/>
    <cellStyle name="Comma 3 9 2 2" xfId="1671" xr:uid="{00000000-0005-0000-0000-0000B4060000}"/>
    <cellStyle name="Comma 3 9 3" xfId="1672" xr:uid="{00000000-0005-0000-0000-0000B5060000}"/>
    <cellStyle name="Comma 3_(PRK 111601-111604) 20130401 Joint AAU - GJN 4 - BNL 5 - KTN 7" xfId="1673" xr:uid="{00000000-0005-0000-0000-0000B6060000}"/>
    <cellStyle name="Comma 30" xfId="1674" xr:uid="{00000000-0005-0000-0000-0000B7060000}"/>
    <cellStyle name="Comma 30 2" xfId="1675" xr:uid="{00000000-0005-0000-0000-0000B8060000}"/>
    <cellStyle name="Comma 30 2 2" xfId="1676" xr:uid="{00000000-0005-0000-0000-0000B9060000}"/>
    <cellStyle name="Comma 30 3" xfId="1677" xr:uid="{00000000-0005-0000-0000-0000BA060000}"/>
    <cellStyle name="Comma 31" xfId="1678" xr:uid="{00000000-0005-0000-0000-0000BB060000}"/>
    <cellStyle name="Comma 31 2" xfId="1679" xr:uid="{00000000-0005-0000-0000-0000BC060000}"/>
    <cellStyle name="Comma 31 2 2" xfId="1680" xr:uid="{00000000-0005-0000-0000-0000BD060000}"/>
    <cellStyle name="Comma 31 3" xfId="1681" xr:uid="{00000000-0005-0000-0000-0000BE060000}"/>
    <cellStyle name="Comma 32" xfId="1682" xr:uid="{00000000-0005-0000-0000-0000BF060000}"/>
    <cellStyle name="Comma 32 2" xfId="1683" xr:uid="{00000000-0005-0000-0000-0000C0060000}"/>
    <cellStyle name="Comma 33" xfId="1684" xr:uid="{00000000-0005-0000-0000-0000C1060000}"/>
    <cellStyle name="Comma 33 2" xfId="1685" xr:uid="{00000000-0005-0000-0000-0000C2060000}"/>
    <cellStyle name="Comma 33 2 2" xfId="1686" xr:uid="{00000000-0005-0000-0000-0000C3060000}"/>
    <cellStyle name="Comma 33 2 2 2" xfId="1687" xr:uid="{00000000-0005-0000-0000-0000C4060000}"/>
    <cellStyle name="Comma 33 2 3" xfId="1688" xr:uid="{00000000-0005-0000-0000-0000C5060000}"/>
    <cellStyle name="Comma 33 3" xfId="1689" xr:uid="{00000000-0005-0000-0000-0000C6060000}"/>
    <cellStyle name="Comma 33 3 2" xfId="1690" xr:uid="{00000000-0005-0000-0000-0000C7060000}"/>
    <cellStyle name="Comma 33 4" xfId="1691" xr:uid="{00000000-0005-0000-0000-0000C8060000}"/>
    <cellStyle name="Comma 34" xfId="1692" xr:uid="{00000000-0005-0000-0000-0000C9060000}"/>
    <cellStyle name="Comma 34 2" xfId="1693" xr:uid="{00000000-0005-0000-0000-0000CA060000}"/>
    <cellStyle name="Comma 34 2 2" xfId="1694" xr:uid="{00000000-0005-0000-0000-0000CB060000}"/>
    <cellStyle name="Comma 34 3" xfId="1695" xr:uid="{00000000-0005-0000-0000-0000CC060000}"/>
    <cellStyle name="Comma 35" xfId="1696" xr:uid="{00000000-0005-0000-0000-0000CD060000}"/>
    <cellStyle name="Comma 36" xfId="1697" xr:uid="{00000000-0005-0000-0000-0000CE060000}"/>
    <cellStyle name="Comma 37" xfId="1698" xr:uid="{00000000-0005-0000-0000-0000CF060000}"/>
    <cellStyle name="Comma 37 2" xfId="1699" xr:uid="{00000000-0005-0000-0000-0000D0060000}"/>
    <cellStyle name="Comma 37 2 2" xfId="1700" xr:uid="{00000000-0005-0000-0000-0000D1060000}"/>
    <cellStyle name="Comma 37 3" xfId="1701" xr:uid="{00000000-0005-0000-0000-0000D2060000}"/>
    <cellStyle name="Comma 38" xfId="1702" xr:uid="{00000000-0005-0000-0000-0000D3060000}"/>
    <cellStyle name="Comma 38 2" xfId="1703" xr:uid="{00000000-0005-0000-0000-0000D4060000}"/>
    <cellStyle name="Comma 38 2 2" xfId="1704" xr:uid="{00000000-0005-0000-0000-0000D5060000}"/>
    <cellStyle name="Comma 38 3" xfId="1705" xr:uid="{00000000-0005-0000-0000-0000D6060000}"/>
    <cellStyle name="Comma 39" xfId="1706" xr:uid="{00000000-0005-0000-0000-0000D7060000}"/>
    <cellStyle name="Comma 39 2" xfId="1707" xr:uid="{00000000-0005-0000-0000-0000D8060000}"/>
    <cellStyle name="Comma 4" xfId="1708" xr:uid="{00000000-0005-0000-0000-0000D9060000}"/>
    <cellStyle name="Comma 4 2" xfId="1709" xr:uid="{00000000-0005-0000-0000-0000DA060000}"/>
    <cellStyle name="Comma 4 2 2" xfId="1710" xr:uid="{00000000-0005-0000-0000-0000DB060000}"/>
    <cellStyle name="Comma 4 2 2 2" xfId="1711" xr:uid="{00000000-0005-0000-0000-0000DC060000}"/>
    <cellStyle name="Comma 4 2 3" xfId="1712" xr:uid="{00000000-0005-0000-0000-0000DD060000}"/>
    <cellStyle name="Comma 4 3" xfId="1713" xr:uid="{00000000-0005-0000-0000-0000DE060000}"/>
    <cellStyle name="Comma 4 3 2" xfId="1714" xr:uid="{00000000-0005-0000-0000-0000DF060000}"/>
    <cellStyle name="Comma 4 4" xfId="1715" xr:uid="{00000000-0005-0000-0000-0000E0060000}"/>
    <cellStyle name="Comma 4 4 2" xfId="1716" xr:uid="{00000000-0005-0000-0000-0000E1060000}"/>
    <cellStyle name="Comma 4 5" xfId="1717" xr:uid="{00000000-0005-0000-0000-0000E2060000}"/>
    <cellStyle name="Comma 4 5 2" xfId="1718" xr:uid="{00000000-0005-0000-0000-0000E3060000}"/>
    <cellStyle name="Comma 4 6" xfId="1719" xr:uid="{00000000-0005-0000-0000-0000E4060000}"/>
    <cellStyle name="Comma 40" xfId="1720" xr:uid="{00000000-0005-0000-0000-0000E5060000}"/>
    <cellStyle name="Comma 40 2" xfId="1721" xr:uid="{00000000-0005-0000-0000-0000E6060000}"/>
    <cellStyle name="Comma 41" xfId="1722" xr:uid="{00000000-0005-0000-0000-0000E7060000}"/>
    <cellStyle name="Comma 42" xfId="1723" xr:uid="{00000000-0005-0000-0000-0000E8060000}"/>
    <cellStyle name="Comma 42 2" xfId="1724" xr:uid="{00000000-0005-0000-0000-0000E9060000}"/>
    <cellStyle name="Comma 42 2 2" xfId="1725" xr:uid="{00000000-0005-0000-0000-0000EA060000}"/>
    <cellStyle name="Comma 42 3" xfId="1726" xr:uid="{00000000-0005-0000-0000-0000EB060000}"/>
    <cellStyle name="Comma 43" xfId="1727" xr:uid="{00000000-0005-0000-0000-0000EC060000}"/>
    <cellStyle name="Comma 44" xfId="1728" xr:uid="{00000000-0005-0000-0000-0000ED060000}"/>
    <cellStyle name="Comma 45" xfId="1729" xr:uid="{00000000-0005-0000-0000-0000EE060000}"/>
    <cellStyle name="Comma 45 2" xfId="1730" xr:uid="{00000000-0005-0000-0000-0000EF060000}"/>
    <cellStyle name="Comma 45 2 2" xfId="1731" xr:uid="{00000000-0005-0000-0000-0000F0060000}"/>
    <cellStyle name="Comma 45 3" xfId="1732" xr:uid="{00000000-0005-0000-0000-0000F1060000}"/>
    <cellStyle name="Comma 46" xfId="1733" xr:uid="{00000000-0005-0000-0000-0000F2060000}"/>
    <cellStyle name="Comma 46 2" xfId="1734" xr:uid="{00000000-0005-0000-0000-0000F3060000}"/>
    <cellStyle name="Comma 46 2 2" xfId="1735" xr:uid="{00000000-0005-0000-0000-0000F4060000}"/>
    <cellStyle name="Comma 46 3" xfId="1736" xr:uid="{00000000-0005-0000-0000-0000F5060000}"/>
    <cellStyle name="Comma 47" xfId="1737" xr:uid="{00000000-0005-0000-0000-0000F6060000}"/>
    <cellStyle name="Comma 47 2" xfId="1738" xr:uid="{00000000-0005-0000-0000-0000F7060000}"/>
    <cellStyle name="Comma 47 2 2" xfId="1739" xr:uid="{00000000-0005-0000-0000-0000F8060000}"/>
    <cellStyle name="Comma 47 3" xfId="1740" xr:uid="{00000000-0005-0000-0000-0000F9060000}"/>
    <cellStyle name="Comma 48" xfId="1741" xr:uid="{00000000-0005-0000-0000-0000FA060000}"/>
    <cellStyle name="Comma 48 2" xfId="1742" xr:uid="{00000000-0005-0000-0000-0000FB060000}"/>
    <cellStyle name="Comma 48 2 2" xfId="1743" xr:uid="{00000000-0005-0000-0000-0000FC060000}"/>
    <cellStyle name="Comma 48 3" xfId="1744" xr:uid="{00000000-0005-0000-0000-0000FD060000}"/>
    <cellStyle name="Comma 49" xfId="1745" xr:uid="{00000000-0005-0000-0000-0000FE060000}"/>
    <cellStyle name="Comma 49 2" xfId="1746" xr:uid="{00000000-0005-0000-0000-0000FF060000}"/>
    <cellStyle name="Comma 49 2 2" xfId="1747" xr:uid="{00000000-0005-0000-0000-000000070000}"/>
    <cellStyle name="Comma 49 3" xfId="1748" xr:uid="{00000000-0005-0000-0000-000001070000}"/>
    <cellStyle name="Comma 5" xfId="1749" xr:uid="{00000000-0005-0000-0000-000002070000}"/>
    <cellStyle name="Comma 5 2" xfId="1750" xr:uid="{00000000-0005-0000-0000-000003070000}"/>
    <cellStyle name="Comma 5 2 2" xfId="1751" xr:uid="{00000000-0005-0000-0000-000004070000}"/>
    <cellStyle name="Comma 5 2 2 2" xfId="1752" xr:uid="{00000000-0005-0000-0000-000005070000}"/>
    <cellStyle name="Comma 5 2 3" xfId="1753" xr:uid="{00000000-0005-0000-0000-000006070000}"/>
    <cellStyle name="Comma 5 3" xfId="1754" xr:uid="{00000000-0005-0000-0000-000007070000}"/>
    <cellStyle name="Comma 50" xfId="1755" xr:uid="{00000000-0005-0000-0000-000008070000}"/>
    <cellStyle name="Comma 50 2" xfId="1756" xr:uid="{00000000-0005-0000-0000-000009070000}"/>
    <cellStyle name="Comma 50 2 2" xfId="1757" xr:uid="{00000000-0005-0000-0000-00000A070000}"/>
    <cellStyle name="Comma 50 3" xfId="1758" xr:uid="{00000000-0005-0000-0000-00000B070000}"/>
    <cellStyle name="Comma 51" xfId="1759" xr:uid="{00000000-0005-0000-0000-00000C070000}"/>
    <cellStyle name="Comma 51 2" xfId="1760" xr:uid="{00000000-0005-0000-0000-00000D070000}"/>
    <cellStyle name="Comma 51 2 2" xfId="1761" xr:uid="{00000000-0005-0000-0000-00000E070000}"/>
    <cellStyle name="Comma 51 3" xfId="1762" xr:uid="{00000000-0005-0000-0000-00000F070000}"/>
    <cellStyle name="Comma 52" xfId="1763" xr:uid="{00000000-0005-0000-0000-000010070000}"/>
    <cellStyle name="Comma 52 2" xfId="1764" xr:uid="{00000000-0005-0000-0000-000011070000}"/>
    <cellStyle name="Comma 52 2 2" xfId="1765" xr:uid="{00000000-0005-0000-0000-000012070000}"/>
    <cellStyle name="Comma 52 3" xfId="1766" xr:uid="{00000000-0005-0000-0000-000013070000}"/>
    <cellStyle name="Comma 53" xfId="1767" xr:uid="{00000000-0005-0000-0000-000014070000}"/>
    <cellStyle name="Comma 54" xfId="1768" xr:uid="{00000000-0005-0000-0000-000015070000}"/>
    <cellStyle name="Comma 55" xfId="1769" xr:uid="{00000000-0005-0000-0000-000016070000}"/>
    <cellStyle name="Comma 56" xfId="1770" xr:uid="{00000000-0005-0000-0000-000017070000}"/>
    <cellStyle name="Comma 57" xfId="1771" xr:uid="{00000000-0005-0000-0000-000018070000}"/>
    <cellStyle name="Comma 58" xfId="1772" xr:uid="{00000000-0005-0000-0000-000019070000}"/>
    <cellStyle name="Comma 58 2" xfId="1773" xr:uid="{00000000-0005-0000-0000-00001A070000}"/>
    <cellStyle name="Comma 58 2 2" xfId="1774" xr:uid="{00000000-0005-0000-0000-00001B070000}"/>
    <cellStyle name="Comma 58 3" xfId="1775" xr:uid="{00000000-0005-0000-0000-00001C070000}"/>
    <cellStyle name="Comma 59" xfId="1776" xr:uid="{00000000-0005-0000-0000-00001D070000}"/>
    <cellStyle name="Comma 59 2" xfId="1777" xr:uid="{00000000-0005-0000-0000-00001E070000}"/>
    <cellStyle name="Comma 59 2 2" xfId="1778" xr:uid="{00000000-0005-0000-0000-00001F070000}"/>
    <cellStyle name="Comma 59 3" xfId="1779" xr:uid="{00000000-0005-0000-0000-000020070000}"/>
    <cellStyle name="Comma 6" xfId="1780" xr:uid="{00000000-0005-0000-0000-000021070000}"/>
    <cellStyle name="Comma 6 2" xfId="1781" xr:uid="{00000000-0005-0000-0000-000022070000}"/>
    <cellStyle name="Comma 6 2 2" xfId="1782" xr:uid="{00000000-0005-0000-0000-000023070000}"/>
    <cellStyle name="Comma 6 2 2 2" xfId="1783" xr:uid="{00000000-0005-0000-0000-000024070000}"/>
    <cellStyle name="Comma 6 2 3" xfId="1784" xr:uid="{00000000-0005-0000-0000-000025070000}"/>
    <cellStyle name="Comma 6 3" xfId="1785" xr:uid="{00000000-0005-0000-0000-000026070000}"/>
    <cellStyle name="Comma 60" xfId="1786" xr:uid="{00000000-0005-0000-0000-000027070000}"/>
    <cellStyle name="Comma 61" xfId="1787" xr:uid="{00000000-0005-0000-0000-000028070000}"/>
    <cellStyle name="Comma 62" xfId="1788" xr:uid="{00000000-0005-0000-0000-000029070000}"/>
    <cellStyle name="Comma 62 2" xfId="1789" xr:uid="{00000000-0005-0000-0000-00002A070000}"/>
    <cellStyle name="Comma 62 2 2" xfId="1790" xr:uid="{00000000-0005-0000-0000-00002B070000}"/>
    <cellStyle name="Comma 62 3" xfId="1791" xr:uid="{00000000-0005-0000-0000-00002C070000}"/>
    <cellStyle name="Comma 63" xfId="1792" xr:uid="{00000000-0005-0000-0000-00002D070000}"/>
    <cellStyle name="Comma 63 2" xfId="1793" xr:uid="{00000000-0005-0000-0000-00002E070000}"/>
    <cellStyle name="Comma 63 2 2" xfId="1794" xr:uid="{00000000-0005-0000-0000-00002F070000}"/>
    <cellStyle name="Comma 63 3" xfId="1795" xr:uid="{00000000-0005-0000-0000-000030070000}"/>
    <cellStyle name="Comma 64" xfId="1796" xr:uid="{00000000-0005-0000-0000-000031070000}"/>
    <cellStyle name="Comma 65" xfId="1797" xr:uid="{00000000-0005-0000-0000-000032070000}"/>
    <cellStyle name="Comma 66" xfId="1798" xr:uid="{00000000-0005-0000-0000-000033070000}"/>
    <cellStyle name="Comma 66 2" xfId="1799" xr:uid="{00000000-0005-0000-0000-000034070000}"/>
    <cellStyle name="Comma 67" xfId="1800" xr:uid="{00000000-0005-0000-0000-000035070000}"/>
    <cellStyle name="Comma 67 2" xfId="1801" xr:uid="{00000000-0005-0000-0000-000036070000}"/>
    <cellStyle name="Comma 67 2 2" xfId="1802" xr:uid="{00000000-0005-0000-0000-000037070000}"/>
    <cellStyle name="Comma 67 3" xfId="1803" xr:uid="{00000000-0005-0000-0000-000038070000}"/>
    <cellStyle name="Comma 68" xfId="1804" xr:uid="{00000000-0005-0000-0000-000039070000}"/>
    <cellStyle name="Comma 69" xfId="1805" xr:uid="{00000000-0005-0000-0000-00003A070000}"/>
    <cellStyle name="Comma 7" xfId="1806" xr:uid="{00000000-0005-0000-0000-00003B070000}"/>
    <cellStyle name="Comma 7 2" xfId="1807" xr:uid="{00000000-0005-0000-0000-00003C070000}"/>
    <cellStyle name="Comma 7 2 2" xfId="1808" xr:uid="{00000000-0005-0000-0000-00003D070000}"/>
    <cellStyle name="Comma 7 2 2 2" xfId="1809" xr:uid="{00000000-0005-0000-0000-00003E070000}"/>
    <cellStyle name="Comma 7 2 3" xfId="1810" xr:uid="{00000000-0005-0000-0000-00003F070000}"/>
    <cellStyle name="Comma 7 3" xfId="1811" xr:uid="{00000000-0005-0000-0000-000040070000}"/>
    <cellStyle name="Comma 7 3 2" xfId="1812" xr:uid="{00000000-0005-0000-0000-000041070000}"/>
    <cellStyle name="Comma 7 3 2 2" xfId="1813" xr:uid="{00000000-0005-0000-0000-000042070000}"/>
    <cellStyle name="Comma 7 3 3" xfId="1814" xr:uid="{00000000-0005-0000-0000-000043070000}"/>
    <cellStyle name="Comma 7 4" xfId="1815" xr:uid="{00000000-0005-0000-0000-000044070000}"/>
    <cellStyle name="Comma 70" xfId="1816" xr:uid="{00000000-0005-0000-0000-000045070000}"/>
    <cellStyle name="Comma 71" xfId="1817" xr:uid="{00000000-0005-0000-0000-000046070000}"/>
    <cellStyle name="Comma 72" xfId="1818" xr:uid="{00000000-0005-0000-0000-000047070000}"/>
    <cellStyle name="Comma 72 2" xfId="1819" xr:uid="{00000000-0005-0000-0000-000048070000}"/>
    <cellStyle name="Comma 74" xfId="1820" xr:uid="{00000000-0005-0000-0000-000049070000}"/>
    <cellStyle name="Comma 74 2" xfId="1821" xr:uid="{00000000-0005-0000-0000-00004A070000}"/>
    <cellStyle name="Comma 74 2 2" xfId="1822" xr:uid="{00000000-0005-0000-0000-00004B070000}"/>
    <cellStyle name="Comma 74 3" xfId="1823" xr:uid="{00000000-0005-0000-0000-00004C070000}"/>
    <cellStyle name="Comma 75" xfId="1824" xr:uid="{00000000-0005-0000-0000-00004D070000}"/>
    <cellStyle name="Comma 75 2" xfId="1825" xr:uid="{00000000-0005-0000-0000-00004E070000}"/>
    <cellStyle name="Comma 75 2 2" xfId="1826" xr:uid="{00000000-0005-0000-0000-00004F070000}"/>
    <cellStyle name="Comma 75 3" xfId="1827" xr:uid="{00000000-0005-0000-0000-000050070000}"/>
    <cellStyle name="Comma 8" xfId="1828" xr:uid="{00000000-0005-0000-0000-000051070000}"/>
    <cellStyle name="Comma 8 2" xfId="1829" xr:uid="{00000000-0005-0000-0000-000052070000}"/>
    <cellStyle name="Comma 8 2 2" xfId="1830" xr:uid="{00000000-0005-0000-0000-000053070000}"/>
    <cellStyle name="Comma 8 2 2 2" xfId="1831" xr:uid="{00000000-0005-0000-0000-000054070000}"/>
    <cellStyle name="Comma 8 2 2 2 2" xfId="1832" xr:uid="{00000000-0005-0000-0000-000055070000}"/>
    <cellStyle name="Comma 8 2 2 3" xfId="1833" xr:uid="{00000000-0005-0000-0000-000056070000}"/>
    <cellStyle name="Comma 8 2 3" xfId="1834" xr:uid="{00000000-0005-0000-0000-000057070000}"/>
    <cellStyle name="Comma 8 2 3 2" xfId="1835" xr:uid="{00000000-0005-0000-0000-000058070000}"/>
    <cellStyle name="Comma 8 2 4" xfId="1836" xr:uid="{00000000-0005-0000-0000-000059070000}"/>
    <cellStyle name="Comma 8 3" xfId="1837" xr:uid="{00000000-0005-0000-0000-00005A070000}"/>
    <cellStyle name="Comma 8 3 2" xfId="1838" xr:uid="{00000000-0005-0000-0000-00005B070000}"/>
    <cellStyle name="Comma 8 4" xfId="1839" xr:uid="{00000000-0005-0000-0000-00005C070000}"/>
    <cellStyle name="Comma 82" xfId="1840" xr:uid="{00000000-0005-0000-0000-00005D070000}"/>
    <cellStyle name="Comma 82 2" xfId="1841" xr:uid="{00000000-0005-0000-0000-00005E070000}"/>
    <cellStyle name="Comma 82 2 2" xfId="1842" xr:uid="{00000000-0005-0000-0000-00005F070000}"/>
    <cellStyle name="Comma 82 3" xfId="1843" xr:uid="{00000000-0005-0000-0000-000060070000}"/>
    <cellStyle name="Comma 83" xfId="1844" xr:uid="{00000000-0005-0000-0000-000061070000}"/>
    <cellStyle name="Comma 83 2" xfId="1845" xr:uid="{00000000-0005-0000-0000-000062070000}"/>
    <cellStyle name="Comma 83 2 2" xfId="1846" xr:uid="{00000000-0005-0000-0000-000063070000}"/>
    <cellStyle name="Comma 83 3" xfId="1847" xr:uid="{00000000-0005-0000-0000-000064070000}"/>
    <cellStyle name="Comma 85" xfId="1848" xr:uid="{00000000-0005-0000-0000-000065070000}"/>
    <cellStyle name="Comma 85 2" xfId="1849" xr:uid="{00000000-0005-0000-0000-000066070000}"/>
    <cellStyle name="Comma 85 2 2" xfId="1850" xr:uid="{00000000-0005-0000-0000-000067070000}"/>
    <cellStyle name="Comma 85 3" xfId="1851" xr:uid="{00000000-0005-0000-0000-000068070000}"/>
    <cellStyle name="Comma 86" xfId="1852" xr:uid="{00000000-0005-0000-0000-000069070000}"/>
    <cellStyle name="Comma 86 2" xfId="1853" xr:uid="{00000000-0005-0000-0000-00006A070000}"/>
    <cellStyle name="Comma 86 2 2" xfId="1854" xr:uid="{00000000-0005-0000-0000-00006B070000}"/>
    <cellStyle name="Comma 86 3" xfId="1855" xr:uid="{00000000-0005-0000-0000-00006C070000}"/>
    <cellStyle name="Comma 89" xfId="1856" xr:uid="{00000000-0005-0000-0000-00006D070000}"/>
    <cellStyle name="Comma 89 2" xfId="1857" xr:uid="{00000000-0005-0000-0000-00006E070000}"/>
    <cellStyle name="Comma 9" xfId="1858" xr:uid="{00000000-0005-0000-0000-00006F070000}"/>
    <cellStyle name="Comma 9 2" xfId="1859" xr:uid="{00000000-0005-0000-0000-000070070000}"/>
    <cellStyle name="Comma 9 2 2" xfId="1860" xr:uid="{00000000-0005-0000-0000-000071070000}"/>
    <cellStyle name="Comma 9 3" xfId="1861" xr:uid="{00000000-0005-0000-0000-000072070000}"/>
    <cellStyle name="Comma 9 3 2" xfId="1862" xr:uid="{00000000-0005-0000-0000-000073070000}"/>
    <cellStyle name="Comma 9 4" xfId="1863" xr:uid="{00000000-0005-0000-0000-000074070000}"/>
    <cellStyle name="Comma 9 4 2" xfId="1864" xr:uid="{00000000-0005-0000-0000-000075070000}"/>
    <cellStyle name="Comma 9 5" xfId="1865" xr:uid="{00000000-0005-0000-0000-000076070000}"/>
    <cellStyle name="Comma 98" xfId="1866" xr:uid="{00000000-0005-0000-0000-000077070000}"/>
    <cellStyle name="Comma 98 2" xfId="1867" xr:uid="{00000000-0005-0000-0000-000078070000}"/>
    <cellStyle name="Comma0" xfId="1868" xr:uid="{00000000-0005-0000-0000-000079070000}"/>
    <cellStyle name="Copied" xfId="1869" xr:uid="{00000000-0005-0000-0000-00007A070000}"/>
    <cellStyle name="Curren - Style7" xfId="1870" xr:uid="{00000000-0005-0000-0000-00007B070000}"/>
    <cellStyle name="Curren - Style8" xfId="1871" xr:uid="{00000000-0005-0000-0000-00007C070000}"/>
    <cellStyle name="Currency (0.00)" xfId="1872" xr:uid="{00000000-0005-0000-0000-00007D070000}"/>
    <cellStyle name="Currency (0.00) 2" xfId="1873" xr:uid="{00000000-0005-0000-0000-00007E070000}"/>
    <cellStyle name="Currency [0] 2" xfId="1874" xr:uid="{00000000-0005-0000-0000-00007F070000}"/>
    <cellStyle name="Currency [0] 2 2" xfId="1875" xr:uid="{00000000-0005-0000-0000-000080070000}"/>
    <cellStyle name="Currency [0] 3" xfId="1876" xr:uid="{00000000-0005-0000-0000-000081070000}"/>
    <cellStyle name="Currency [0] 3 2" xfId="1877" xr:uid="{00000000-0005-0000-0000-000082070000}"/>
    <cellStyle name="Currency [00]" xfId="1878" xr:uid="{00000000-0005-0000-0000-000083070000}"/>
    <cellStyle name="Currency [00] 2" xfId="1879" xr:uid="{00000000-0005-0000-0000-000084070000}"/>
    <cellStyle name="Currency 10" xfId="1880" xr:uid="{00000000-0005-0000-0000-000085070000}"/>
    <cellStyle name="Currency 11" xfId="1881" xr:uid="{00000000-0005-0000-0000-000086070000}"/>
    <cellStyle name="Currency 12" xfId="1882" xr:uid="{00000000-0005-0000-0000-000087070000}"/>
    <cellStyle name="Currency 13" xfId="1883" xr:uid="{00000000-0005-0000-0000-000088070000}"/>
    <cellStyle name="Currency 14" xfId="1884" xr:uid="{00000000-0005-0000-0000-000089070000}"/>
    <cellStyle name="Currency 15" xfId="1885" xr:uid="{00000000-0005-0000-0000-00008A070000}"/>
    <cellStyle name="Currency 16" xfId="1886" xr:uid="{00000000-0005-0000-0000-00008B070000}"/>
    <cellStyle name="Currency 17" xfId="1887" xr:uid="{00000000-0005-0000-0000-00008C070000}"/>
    <cellStyle name="Currency 18" xfId="1888" xr:uid="{00000000-0005-0000-0000-00008D070000}"/>
    <cellStyle name="Currency 19" xfId="1889" xr:uid="{00000000-0005-0000-0000-00008E070000}"/>
    <cellStyle name="Currency 2" xfId="1890" xr:uid="{00000000-0005-0000-0000-00008F070000}"/>
    <cellStyle name="Currency 2 2" xfId="1891" xr:uid="{00000000-0005-0000-0000-000090070000}"/>
    <cellStyle name="Currency 20" xfId="1892" xr:uid="{00000000-0005-0000-0000-000091070000}"/>
    <cellStyle name="Currency 21" xfId="1893" xr:uid="{00000000-0005-0000-0000-000092070000}"/>
    <cellStyle name="Currency 22" xfId="1894" xr:uid="{00000000-0005-0000-0000-000093070000}"/>
    <cellStyle name="Currency 23" xfId="1895" xr:uid="{00000000-0005-0000-0000-000094070000}"/>
    <cellStyle name="Currency 24" xfId="1896" xr:uid="{00000000-0005-0000-0000-000095070000}"/>
    <cellStyle name="Currency 25" xfId="1897" xr:uid="{00000000-0005-0000-0000-000096070000}"/>
    <cellStyle name="Currency 3" xfId="1898" xr:uid="{00000000-0005-0000-0000-000097070000}"/>
    <cellStyle name="Currency 4" xfId="1899" xr:uid="{00000000-0005-0000-0000-000098070000}"/>
    <cellStyle name="Currency 5" xfId="1900" xr:uid="{00000000-0005-0000-0000-000099070000}"/>
    <cellStyle name="Currency 6" xfId="1901" xr:uid="{00000000-0005-0000-0000-00009A070000}"/>
    <cellStyle name="Currency 7" xfId="1902" xr:uid="{00000000-0005-0000-0000-00009B070000}"/>
    <cellStyle name="Currency 8" xfId="1903" xr:uid="{00000000-0005-0000-0000-00009C070000}"/>
    <cellStyle name="Currency 9" xfId="1904" xr:uid="{00000000-0005-0000-0000-00009D070000}"/>
    <cellStyle name="Currency0" xfId="1905" xr:uid="{00000000-0005-0000-0000-00009E070000}"/>
    <cellStyle name="Date" xfId="1906" xr:uid="{00000000-0005-0000-0000-00009F070000}"/>
    <cellStyle name="Date Short" xfId="1907" xr:uid="{00000000-0005-0000-0000-0000A0070000}"/>
    <cellStyle name="Date_Data Aset Jaringan APJ Yogyakarta 2009" xfId="1908" xr:uid="{00000000-0005-0000-0000-0000A1070000}"/>
    <cellStyle name="Define your own named style" xfId="1909" xr:uid="{00000000-0005-0000-0000-0000A2070000}"/>
    <cellStyle name="Draw lines around data in range" xfId="1910" xr:uid="{00000000-0005-0000-0000-0000A3070000}"/>
    <cellStyle name="Draw lines around data in range 2" xfId="1911" xr:uid="{00000000-0005-0000-0000-0000A4070000}"/>
    <cellStyle name="Draw shadow and lines within range" xfId="1912" xr:uid="{00000000-0005-0000-0000-0000A5070000}"/>
    <cellStyle name="Draw shadow and lines within range 2" xfId="1913" xr:uid="{00000000-0005-0000-0000-0000A6070000}"/>
    <cellStyle name="Enlarge title text, yellow on blue" xfId="1914" xr:uid="{00000000-0005-0000-0000-0000A7070000}"/>
    <cellStyle name="Enter Currency (0)" xfId="1915" xr:uid="{00000000-0005-0000-0000-0000A8070000}"/>
    <cellStyle name="Enter Currency (0) 2" xfId="1916" xr:uid="{00000000-0005-0000-0000-0000A9070000}"/>
    <cellStyle name="Enter Currency (2)" xfId="1917" xr:uid="{00000000-0005-0000-0000-0000AA070000}"/>
    <cellStyle name="Enter Currency (2) 2" xfId="1918" xr:uid="{00000000-0005-0000-0000-0000AB070000}"/>
    <cellStyle name="Enter Units (0)" xfId="1919" xr:uid="{00000000-0005-0000-0000-0000AC070000}"/>
    <cellStyle name="Enter Units (0) 2" xfId="1920" xr:uid="{00000000-0005-0000-0000-0000AD070000}"/>
    <cellStyle name="Enter Units (1)" xfId="1921" xr:uid="{00000000-0005-0000-0000-0000AE070000}"/>
    <cellStyle name="Enter Units (1) 2" xfId="1922" xr:uid="{00000000-0005-0000-0000-0000AF070000}"/>
    <cellStyle name="Enter Units (2)" xfId="1923" xr:uid="{00000000-0005-0000-0000-0000B0070000}"/>
    <cellStyle name="Enter Units (2) 2" xfId="1924" xr:uid="{00000000-0005-0000-0000-0000B1070000}"/>
    <cellStyle name="Entered" xfId="1925" xr:uid="{00000000-0005-0000-0000-0000B2070000}"/>
    <cellStyle name="Explanatory Text 10" xfId="1926" xr:uid="{00000000-0005-0000-0000-0000B3070000}"/>
    <cellStyle name="Explanatory Text 11" xfId="1927" xr:uid="{00000000-0005-0000-0000-0000B4070000}"/>
    <cellStyle name="Explanatory Text 12" xfId="1928" xr:uid="{00000000-0005-0000-0000-0000B5070000}"/>
    <cellStyle name="Explanatory Text 13" xfId="1929" xr:uid="{00000000-0005-0000-0000-0000B6070000}"/>
    <cellStyle name="Explanatory Text 14" xfId="1930" xr:uid="{00000000-0005-0000-0000-0000B7070000}"/>
    <cellStyle name="Explanatory Text 15" xfId="1931" xr:uid="{00000000-0005-0000-0000-0000B8070000}"/>
    <cellStyle name="Explanatory Text 16" xfId="1932" xr:uid="{00000000-0005-0000-0000-0000B9070000}"/>
    <cellStyle name="Explanatory Text 17" xfId="1933" xr:uid="{00000000-0005-0000-0000-0000BA070000}"/>
    <cellStyle name="Explanatory Text 2" xfId="1934" xr:uid="{00000000-0005-0000-0000-0000BB070000}"/>
    <cellStyle name="Explanatory Text 2 2" xfId="1935" xr:uid="{00000000-0005-0000-0000-0000BC070000}"/>
    <cellStyle name="Explanatory Text 2 3" xfId="1936" xr:uid="{00000000-0005-0000-0000-0000BD070000}"/>
    <cellStyle name="Explanatory Text 3" xfId="1937" xr:uid="{00000000-0005-0000-0000-0000BE070000}"/>
    <cellStyle name="Explanatory Text 4" xfId="1938" xr:uid="{00000000-0005-0000-0000-0000BF070000}"/>
    <cellStyle name="Explanatory Text 5" xfId="1939" xr:uid="{00000000-0005-0000-0000-0000C0070000}"/>
    <cellStyle name="Explanatory Text 6" xfId="1940" xr:uid="{00000000-0005-0000-0000-0000C1070000}"/>
    <cellStyle name="Explanatory Text 7" xfId="1941" xr:uid="{00000000-0005-0000-0000-0000C2070000}"/>
    <cellStyle name="Explanatory Text 8" xfId="1942" xr:uid="{00000000-0005-0000-0000-0000C3070000}"/>
    <cellStyle name="Explanatory Text 9" xfId="1943" xr:uid="{00000000-0005-0000-0000-0000C4070000}"/>
    <cellStyle name="F2" xfId="1944" xr:uid="{00000000-0005-0000-0000-0000C5070000}"/>
    <cellStyle name="F3" xfId="1945" xr:uid="{00000000-0005-0000-0000-0000C6070000}"/>
    <cellStyle name="F4" xfId="1946" xr:uid="{00000000-0005-0000-0000-0000C7070000}"/>
    <cellStyle name="F5" xfId="1947" xr:uid="{00000000-0005-0000-0000-0000C8070000}"/>
    <cellStyle name="F6" xfId="1948" xr:uid="{00000000-0005-0000-0000-0000C9070000}"/>
    <cellStyle name="F7" xfId="1949" xr:uid="{00000000-0005-0000-0000-0000CA070000}"/>
    <cellStyle name="F8" xfId="1950" xr:uid="{00000000-0005-0000-0000-0000CB070000}"/>
    <cellStyle name="Fixed" xfId="1951" xr:uid="{00000000-0005-0000-0000-0000CC070000}"/>
    <cellStyle name="Format a column of totals" xfId="1952" xr:uid="{00000000-0005-0000-0000-0000CD070000}"/>
    <cellStyle name="Format a column of totals 2" xfId="1953" xr:uid="{00000000-0005-0000-0000-0000CE070000}"/>
    <cellStyle name="Format a column of totals 2 2" xfId="1954" xr:uid="{00000000-0005-0000-0000-0000CF070000}"/>
    <cellStyle name="Format a column of totals 3" xfId="1955" xr:uid="{00000000-0005-0000-0000-0000D0070000}"/>
    <cellStyle name="Format a row of totals" xfId="1956" xr:uid="{00000000-0005-0000-0000-0000D1070000}"/>
    <cellStyle name="Format a row of totals 2" xfId="1957" xr:uid="{00000000-0005-0000-0000-0000D2070000}"/>
    <cellStyle name="Format text as bold, black on yellow" xfId="1958" xr:uid="{00000000-0005-0000-0000-0000D3070000}"/>
    <cellStyle name="Format text as bold, black on yellow 2" xfId="1959" xr:uid="{00000000-0005-0000-0000-0000D4070000}"/>
    <cellStyle name="Good 10" xfId="1960" xr:uid="{00000000-0005-0000-0000-0000D5070000}"/>
    <cellStyle name="Good 11" xfId="1961" xr:uid="{00000000-0005-0000-0000-0000D6070000}"/>
    <cellStyle name="Good 12" xfId="1962" xr:uid="{00000000-0005-0000-0000-0000D7070000}"/>
    <cellStyle name="Good 13" xfId="1963" xr:uid="{00000000-0005-0000-0000-0000D8070000}"/>
    <cellStyle name="Good 14" xfId="1964" xr:uid="{00000000-0005-0000-0000-0000D9070000}"/>
    <cellStyle name="Good 15" xfId="1965" xr:uid="{00000000-0005-0000-0000-0000DA070000}"/>
    <cellStyle name="Good 16" xfId="1966" xr:uid="{00000000-0005-0000-0000-0000DB070000}"/>
    <cellStyle name="Good 2" xfId="1967" xr:uid="{00000000-0005-0000-0000-0000DC070000}"/>
    <cellStyle name="Good 2 2" xfId="1968" xr:uid="{00000000-0005-0000-0000-0000DD070000}"/>
    <cellStyle name="Good 2 3" xfId="1969" xr:uid="{00000000-0005-0000-0000-0000DE070000}"/>
    <cellStyle name="Good 3" xfId="1970" xr:uid="{00000000-0005-0000-0000-0000DF070000}"/>
    <cellStyle name="Good 4" xfId="1971" xr:uid="{00000000-0005-0000-0000-0000E0070000}"/>
    <cellStyle name="Good 5" xfId="1972" xr:uid="{00000000-0005-0000-0000-0000E1070000}"/>
    <cellStyle name="Good 6" xfId="1973" xr:uid="{00000000-0005-0000-0000-0000E2070000}"/>
    <cellStyle name="Good 7" xfId="1974" xr:uid="{00000000-0005-0000-0000-0000E3070000}"/>
    <cellStyle name="Good 8" xfId="1975" xr:uid="{00000000-0005-0000-0000-0000E4070000}"/>
    <cellStyle name="Good 9" xfId="1976" xr:uid="{00000000-0005-0000-0000-0000E5070000}"/>
    <cellStyle name="GrandTotal" xfId="1977" xr:uid="{00000000-0005-0000-0000-0000E6070000}"/>
    <cellStyle name="Grey" xfId="1978" xr:uid="{00000000-0005-0000-0000-0000E7070000}"/>
    <cellStyle name="Header1" xfId="1979" xr:uid="{00000000-0005-0000-0000-0000E8070000}"/>
    <cellStyle name="Header2" xfId="1980" xr:uid="{00000000-0005-0000-0000-0000E9070000}"/>
    <cellStyle name="Header2 2" xfId="1981" xr:uid="{00000000-0005-0000-0000-0000EA070000}"/>
    <cellStyle name="Heading 1 10" xfId="1982" xr:uid="{00000000-0005-0000-0000-0000EB070000}"/>
    <cellStyle name="Heading 1 10 2" xfId="1983" xr:uid="{00000000-0005-0000-0000-0000EC070000}"/>
    <cellStyle name="Heading 1 11" xfId="1984" xr:uid="{00000000-0005-0000-0000-0000ED070000}"/>
    <cellStyle name="Heading 1 11 2" xfId="1985" xr:uid="{00000000-0005-0000-0000-0000EE070000}"/>
    <cellStyle name="Heading 1 12" xfId="1986" xr:uid="{00000000-0005-0000-0000-0000EF070000}"/>
    <cellStyle name="Heading 1 12 2" xfId="1987" xr:uid="{00000000-0005-0000-0000-0000F0070000}"/>
    <cellStyle name="Heading 1 13" xfId="1988" xr:uid="{00000000-0005-0000-0000-0000F1070000}"/>
    <cellStyle name="Heading 1 13 2" xfId="1989" xr:uid="{00000000-0005-0000-0000-0000F2070000}"/>
    <cellStyle name="Heading 1 14" xfId="1990" xr:uid="{00000000-0005-0000-0000-0000F3070000}"/>
    <cellStyle name="Heading 1 14 2" xfId="1991" xr:uid="{00000000-0005-0000-0000-0000F4070000}"/>
    <cellStyle name="Heading 1 15" xfId="1992" xr:uid="{00000000-0005-0000-0000-0000F5070000}"/>
    <cellStyle name="Heading 1 15 2" xfId="1993" xr:uid="{00000000-0005-0000-0000-0000F6070000}"/>
    <cellStyle name="Heading 1 16" xfId="1994" xr:uid="{00000000-0005-0000-0000-0000F7070000}"/>
    <cellStyle name="Heading 1 16 2" xfId="1995" xr:uid="{00000000-0005-0000-0000-0000F8070000}"/>
    <cellStyle name="Heading 1 2" xfId="1996" xr:uid="{00000000-0005-0000-0000-0000F9070000}"/>
    <cellStyle name="Heading 1 2 2" xfId="1997" xr:uid="{00000000-0005-0000-0000-0000FA070000}"/>
    <cellStyle name="Heading 1 2 2 2" xfId="1998" xr:uid="{00000000-0005-0000-0000-0000FB070000}"/>
    <cellStyle name="Heading 1 2 3" xfId="1999" xr:uid="{00000000-0005-0000-0000-0000FC070000}"/>
    <cellStyle name="Heading 1 2 3 2" xfId="2000" xr:uid="{00000000-0005-0000-0000-0000FD070000}"/>
    <cellStyle name="Heading 1 2 4" xfId="2001" xr:uid="{00000000-0005-0000-0000-0000FE070000}"/>
    <cellStyle name="Heading 1 3" xfId="2002" xr:uid="{00000000-0005-0000-0000-0000FF070000}"/>
    <cellStyle name="Heading 1 3 2" xfId="2003" xr:uid="{00000000-0005-0000-0000-000000080000}"/>
    <cellStyle name="Heading 1 4" xfId="2004" xr:uid="{00000000-0005-0000-0000-000001080000}"/>
    <cellStyle name="Heading 1 4 2" xfId="2005" xr:uid="{00000000-0005-0000-0000-000002080000}"/>
    <cellStyle name="Heading 1 5" xfId="2006" xr:uid="{00000000-0005-0000-0000-000003080000}"/>
    <cellStyle name="Heading 1 5 2" xfId="2007" xr:uid="{00000000-0005-0000-0000-000004080000}"/>
    <cellStyle name="Heading 1 6" xfId="2008" xr:uid="{00000000-0005-0000-0000-000005080000}"/>
    <cellStyle name="Heading 1 6 2" xfId="2009" xr:uid="{00000000-0005-0000-0000-000006080000}"/>
    <cellStyle name="Heading 1 7" xfId="2010" xr:uid="{00000000-0005-0000-0000-000007080000}"/>
    <cellStyle name="Heading 1 7 2" xfId="2011" xr:uid="{00000000-0005-0000-0000-000008080000}"/>
    <cellStyle name="Heading 1 8" xfId="2012" xr:uid="{00000000-0005-0000-0000-000009080000}"/>
    <cellStyle name="Heading 1 8 2" xfId="2013" xr:uid="{00000000-0005-0000-0000-00000A080000}"/>
    <cellStyle name="Heading 1 9" xfId="2014" xr:uid="{00000000-0005-0000-0000-00000B080000}"/>
    <cellStyle name="Heading 1 9 2" xfId="2015" xr:uid="{00000000-0005-0000-0000-00000C080000}"/>
    <cellStyle name="Heading 2 10" xfId="2016" xr:uid="{00000000-0005-0000-0000-00000D080000}"/>
    <cellStyle name="Heading 2 10 2" xfId="2017" xr:uid="{00000000-0005-0000-0000-00000E080000}"/>
    <cellStyle name="Heading 2 11" xfId="2018" xr:uid="{00000000-0005-0000-0000-00000F080000}"/>
    <cellStyle name="Heading 2 11 2" xfId="2019" xr:uid="{00000000-0005-0000-0000-000010080000}"/>
    <cellStyle name="Heading 2 12" xfId="2020" xr:uid="{00000000-0005-0000-0000-000011080000}"/>
    <cellStyle name="Heading 2 12 2" xfId="2021" xr:uid="{00000000-0005-0000-0000-000012080000}"/>
    <cellStyle name="Heading 2 13" xfId="2022" xr:uid="{00000000-0005-0000-0000-000013080000}"/>
    <cellStyle name="Heading 2 13 2" xfId="2023" xr:uid="{00000000-0005-0000-0000-000014080000}"/>
    <cellStyle name="Heading 2 14" xfId="2024" xr:uid="{00000000-0005-0000-0000-000015080000}"/>
    <cellStyle name="Heading 2 14 2" xfId="2025" xr:uid="{00000000-0005-0000-0000-000016080000}"/>
    <cellStyle name="Heading 2 15" xfId="2026" xr:uid="{00000000-0005-0000-0000-000017080000}"/>
    <cellStyle name="Heading 2 15 2" xfId="2027" xr:uid="{00000000-0005-0000-0000-000018080000}"/>
    <cellStyle name="Heading 2 16" xfId="2028" xr:uid="{00000000-0005-0000-0000-000019080000}"/>
    <cellStyle name="Heading 2 16 2" xfId="2029" xr:uid="{00000000-0005-0000-0000-00001A080000}"/>
    <cellStyle name="Heading 2 2" xfId="2030" xr:uid="{00000000-0005-0000-0000-00001B080000}"/>
    <cellStyle name="Heading 2 2 2" xfId="2031" xr:uid="{00000000-0005-0000-0000-00001C080000}"/>
    <cellStyle name="Heading 2 2 2 2" xfId="2032" xr:uid="{00000000-0005-0000-0000-00001D080000}"/>
    <cellStyle name="Heading 2 2 3" xfId="2033" xr:uid="{00000000-0005-0000-0000-00001E080000}"/>
    <cellStyle name="Heading 2 2 3 2" xfId="2034" xr:uid="{00000000-0005-0000-0000-00001F080000}"/>
    <cellStyle name="Heading 2 2 4" xfId="2035" xr:uid="{00000000-0005-0000-0000-000020080000}"/>
    <cellStyle name="Heading 2 3" xfId="2036" xr:uid="{00000000-0005-0000-0000-000021080000}"/>
    <cellStyle name="Heading 2 3 2" xfId="2037" xr:uid="{00000000-0005-0000-0000-000022080000}"/>
    <cellStyle name="Heading 2 4" xfId="2038" xr:uid="{00000000-0005-0000-0000-000023080000}"/>
    <cellStyle name="Heading 2 4 2" xfId="2039" xr:uid="{00000000-0005-0000-0000-000024080000}"/>
    <cellStyle name="Heading 2 5" xfId="2040" xr:uid="{00000000-0005-0000-0000-000025080000}"/>
    <cellStyle name="Heading 2 5 2" xfId="2041" xr:uid="{00000000-0005-0000-0000-000026080000}"/>
    <cellStyle name="Heading 2 6" xfId="2042" xr:uid="{00000000-0005-0000-0000-000027080000}"/>
    <cellStyle name="Heading 2 6 2" xfId="2043" xr:uid="{00000000-0005-0000-0000-000028080000}"/>
    <cellStyle name="Heading 2 7" xfId="2044" xr:uid="{00000000-0005-0000-0000-000029080000}"/>
    <cellStyle name="Heading 2 7 2" xfId="2045" xr:uid="{00000000-0005-0000-0000-00002A080000}"/>
    <cellStyle name="Heading 2 8" xfId="2046" xr:uid="{00000000-0005-0000-0000-00002B080000}"/>
    <cellStyle name="Heading 2 8 2" xfId="2047" xr:uid="{00000000-0005-0000-0000-00002C080000}"/>
    <cellStyle name="Heading 2 9" xfId="2048" xr:uid="{00000000-0005-0000-0000-00002D080000}"/>
    <cellStyle name="Heading 2 9 2" xfId="2049" xr:uid="{00000000-0005-0000-0000-00002E080000}"/>
    <cellStyle name="Heading 3 10" xfId="2050" xr:uid="{00000000-0005-0000-0000-00002F080000}"/>
    <cellStyle name="Heading 3 11" xfId="2051" xr:uid="{00000000-0005-0000-0000-000030080000}"/>
    <cellStyle name="Heading 3 12" xfId="2052" xr:uid="{00000000-0005-0000-0000-000031080000}"/>
    <cellStyle name="Heading 3 13" xfId="2053" xr:uid="{00000000-0005-0000-0000-000032080000}"/>
    <cellStyle name="Heading 3 14" xfId="2054" xr:uid="{00000000-0005-0000-0000-000033080000}"/>
    <cellStyle name="Heading 3 15" xfId="2055" xr:uid="{00000000-0005-0000-0000-000034080000}"/>
    <cellStyle name="Heading 3 16" xfId="2056" xr:uid="{00000000-0005-0000-0000-000035080000}"/>
    <cellStyle name="Heading 3 2" xfId="2057" xr:uid="{00000000-0005-0000-0000-000036080000}"/>
    <cellStyle name="Heading 3 2 2" xfId="2058" xr:uid="{00000000-0005-0000-0000-000037080000}"/>
    <cellStyle name="Heading 3 2 3" xfId="2059" xr:uid="{00000000-0005-0000-0000-000038080000}"/>
    <cellStyle name="Heading 3 3" xfId="2060" xr:uid="{00000000-0005-0000-0000-000039080000}"/>
    <cellStyle name="Heading 3 4" xfId="2061" xr:uid="{00000000-0005-0000-0000-00003A080000}"/>
    <cellStyle name="Heading 3 5" xfId="2062" xr:uid="{00000000-0005-0000-0000-00003B080000}"/>
    <cellStyle name="Heading 3 6" xfId="2063" xr:uid="{00000000-0005-0000-0000-00003C080000}"/>
    <cellStyle name="Heading 3 7" xfId="2064" xr:uid="{00000000-0005-0000-0000-00003D080000}"/>
    <cellStyle name="Heading 3 8" xfId="2065" xr:uid="{00000000-0005-0000-0000-00003E080000}"/>
    <cellStyle name="Heading 3 9" xfId="2066" xr:uid="{00000000-0005-0000-0000-00003F080000}"/>
    <cellStyle name="Heading 4 10" xfId="2067" xr:uid="{00000000-0005-0000-0000-000040080000}"/>
    <cellStyle name="Heading 4 11" xfId="2068" xr:uid="{00000000-0005-0000-0000-000041080000}"/>
    <cellStyle name="Heading 4 12" xfId="2069" xr:uid="{00000000-0005-0000-0000-000042080000}"/>
    <cellStyle name="Heading 4 13" xfId="2070" xr:uid="{00000000-0005-0000-0000-000043080000}"/>
    <cellStyle name="Heading 4 14" xfId="2071" xr:uid="{00000000-0005-0000-0000-000044080000}"/>
    <cellStyle name="Heading 4 15" xfId="2072" xr:uid="{00000000-0005-0000-0000-000045080000}"/>
    <cellStyle name="Heading 4 16" xfId="2073" xr:uid="{00000000-0005-0000-0000-000046080000}"/>
    <cellStyle name="Heading 4 2" xfId="2074" xr:uid="{00000000-0005-0000-0000-000047080000}"/>
    <cellStyle name="Heading 4 2 2" xfId="2075" xr:uid="{00000000-0005-0000-0000-000048080000}"/>
    <cellStyle name="Heading 4 2 3" xfId="2076" xr:uid="{00000000-0005-0000-0000-000049080000}"/>
    <cellStyle name="Heading 4 3" xfId="2077" xr:uid="{00000000-0005-0000-0000-00004A080000}"/>
    <cellStyle name="Heading 4 4" xfId="2078" xr:uid="{00000000-0005-0000-0000-00004B080000}"/>
    <cellStyle name="Heading 4 5" xfId="2079" xr:uid="{00000000-0005-0000-0000-00004C080000}"/>
    <cellStyle name="Heading 4 6" xfId="2080" xr:uid="{00000000-0005-0000-0000-00004D080000}"/>
    <cellStyle name="Heading 4 7" xfId="2081" xr:uid="{00000000-0005-0000-0000-00004E080000}"/>
    <cellStyle name="Heading 4 8" xfId="2082" xr:uid="{00000000-0005-0000-0000-00004F080000}"/>
    <cellStyle name="Heading 4 9" xfId="2083" xr:uid="{00000000-0005-0000-0000-000050080000}"/>
    <cellStyle name="Heading1" xfId="2084" xr:uid="{00000000-0005-0000-0000-000051080000}"/>
    <cellStyle name="Heading2" xfId="2085" xr:uid="{00000000-0005-0000-0000-000052080000}"/>
    <cellStyle name="Hyperlink 2" xfId="2086" xr:uid="{00000000-0005-0000-0000-000053080000}"/>
    <cellStyle name="Hyperlink 3" xfId="2087" xr:uid="{00000000-0005-0000-0000-000054080000}"/>
    <cellStyle name="Hyperlink 4" xfId="2088" xr:uid="{00000000-0005-0000-0000-000055080000}"/>
    <cellStyle name="Input [yellow]" xfId="2089" xr:uid="{00000000-0005-0000-0000-000056080000}"/>
    <cellStyle name="Input [yellow] 2" xfId="2090" xr:uid="{00000000-0005-0000-0000-000057080000}"/>
    <cellStyle name="Input 10" xfId="2091" xr:uid="{00000000-0005-0000-0000-000058080000}"/>
    <cellStyle name="Input 10 2" xfId="2092" xr:uid="{00000000-0005-0000-0000-000059080000}"/>
    <cellStyle name="Input 11" xfId="2093" xr:uid="{00000000-0005-0000-0000-00005A080000}"/>
    <cellStyle name="Input 11 2" xfId="2094" xr:uid="{00000000-0005-0000-0000-00005B080000}"/>
    <cellStyle name="Input 12" xfId="2095" xr:uid="{00000000-0005-0000-0000-00005C080000}"/>
    <cellStyle name="Input 12 2" xfId="2096" xr:uid="{00000000-0005-0000-0000-00005D080000}"/>
    <cellStyle name="Input 13" xfId="2097" xr:uid="{00000000-0005-0000-0000-00005E080000}"/>
    <cellStyle name="Input 13 2" xfId="2098" xr:uid="{00000000-0005-0000-0000-00005F080000}"/>
    <cellStyle name="Input 14" xfId="2099" xr:uid="{00000000-0005-0000-0000-000060080000}"/>
    <cellStyle name="Input 14 2" xfId="2100" xr:uid="{00000000-0005-0000-0000-000061080000}"/>
    <cellStyle name="Input 15" xfId="2101" xr:uid="{00000000-0005-0000-0000-000062080000}"/>
    <cellStyle name="Input 15 2" xfId="2102" xr:uid="{00000000-0005-0000-0000-000063080000}"/>
    <cellStyle name="Input 16" xfId="2103" xr:uid="{00000000-0005-0000-0000-000064080000}"/>
    <cellStyle name="Input 16 2" xfId="2104" xr:uid="{00000000-0005-0000-0000-000065080000}"/>
    <cellStyle name="Input 17" xfId="2105" xr:uid="{00000000-0005-0000-0000-000066080000}"/>
    <cellStyle name="Input 17 2" xfId="2106" xr:uid="{00000000-0005-0000-0000-000067080000}"/>
    <cellStyle name="Input 18" xfId="2107" xr:uid="{00000000-0005-0000-0000-000068080000}"/>
    <cellStyle name="Input 18 2" xfId="2108" xr:uid="{00000000-0005-0000-0000-000069080000}"/>
    <cellStyle name="Input 19" xfId="2109" xr:uid="{00000000-0005-0000-0000-00006A080000}"/>
    <cellStyle name="Input 19 2" xfId="2110" xr:uid="{00000000-0005-0000-0000-00006B080000}"/>
    <cellStyle name="Input 2" xfId="2111" xr:uid="{00000000-0005-0000-0000-00006C080000}"/>
    <cellStyle name="Input 2 2" xfId="2112" xr:uid="{00000000-0005-0000-0000-00006D080000}"/>
    <cellStyle name="Input 2 2 2" xfId="2113" xr:uid="{00000000-0005-0000-0000-00006E080000}"/>
    <cellStyle name="Input 2 3" xfId="2114" xr:uid="{00000000-0005-0000-0000-00006F080000}"/>
    <cellStyle name="Input 2 3 2" xfId="2115" xr:uid="{00000000-0005-0000-0000-000070080000}"/>
    <cellStyle name="Input 2 4" xfId="2116" xr:uid="{00000000-0005-0000-0000-000071080000}"/>
    <cellStyle name="Input 20" xfId="2117" xr:uid="{00000000-0005-0000-0000-000072080000}"/>
    <cellStyle name="Input 20 2" xfId="2118" xr:uid="{00000000-0005-0000-0000-000073080000}"/>
    <cellStyle name="Input 21" xfId="2119" xr:uid="{00000000-0005-0000-0000-000074080000}"/>
    <cellStyle name="Input 21 2" xfId="2120" xr:uid="{00000000-0005-0000-0000-000075080000}"/>
    <cellStyle name="Input 3" xfId="2121" xr:uid="{00000000-0005-0000-0000-000076080000}"/>
    <cellStyle name="Input 3 2" xfId="2122" xr:uid="{00000000-0005-0000-0000-000077080000}"/>
    <cellStyle name="Input 3 2 2" xfId="2123" xr:uid="{00000000-0005-0000-0000-000078080000}"/>
    <cellStyle name="Input 3 3" xfId="2124" xr:uid="{00000000-0005-0000-0000-000079080000}"/>
    <cellStyle name="Input 4" xfId="2125" xr:uid="{00000000-0005-0000-0000-00007A080000}"/>
    <cellStyle name="Input 4 2" xfId="2126" xr:uid="{00000000-0005-0000-0000-00007B080000}"/>
    <cellStyle name="Input 4 2 2" xfId="2127" xr:uid="{00000000-0005-0000-0000-00007C080000}"/>
    <cellStyle name="Input 4 3" xfId="2128" xr:uid="{00000000-0005-0000-0000-00007D080000}"/>
    <cellStyle name="Input 5" xfId="2129" xr:uid="{00000000-0005-0000-0000-00007E080000}"/>
    <cellStyle name="Input 5 2" xfId="2130" xr:uid="{00000000-0005-0000-0000-00007F080000}"/>
    <cellStyle name="Input 6" xfId="2131" xr:uid="{00000000-0005-0000-0000-000080080000}"/>
    <cellStyle name="Input 6 2" xfId="2132" xr:uid="{00000000-0005-0000-0000-000081080000}"/>
    <cellStyle name="Input 7" xfId="2133" xr:uid="{00000000-0005-0000-0000-000082080000}"/>
    <cellStyle name="Input 7 2" xfId="2134" xr:uid="{00000000-0005-0000-0000-000083080000}"/>
    <cellStyle name="Input 8" xfId="2135" xr:uid="{00000000-0005-0000-0000-000084080000}"/>
    <cellStyle name="Input 8 2" xfId="2136" xr:uid="{00000000-0005-0000-0000-000085080000}"/>
    <cellStyle name="Input 9" xfId="2137" xr:uid="{00000000-0005-0000-0000-000086080000}"/>
    <cellStyle name="Input 9 2" xfId="2138" xr:uid="{00000000-0005-0000-0000-000087080000}"/>
    <cellStyle name="Link Currency (0)" xfId="2139" xr:uid="{00000000-0005-0000-0000-000088080000}"/>
    <cellStyle name="Link Currency (0) 2" xfId="2140" xr:uid="{00000000-0005-0000-0000-000089080000}"/>
    <cellStyle name="Link Currency (2)" xfId="2141" xr:uid="{00000000-0005-0000-0000-00008A080000}"/>
    <cellStyle name="Link Currency (2) 2" xfId="2142" xr:uid="{00000000-0005-0000-0000-00008B080000}"/>
    <cellStyle name="Link Units (0)" xfId="2143" xr:uid="{00000000-0005-0000-0000-00008C080000}"/>
    <cellStyle name="Link Units (0) 2" xfId="2144" xr:uid="{00000000-0005-0000-0000-00008D080000}"/>
    <cellStyle name="Link Units (1)" xfId="2145" xr:uid="{00000000-0005-0000-0000-00008E080000}"/>
    <cellStyle name="Link Units (1) 2" xfId="2146" xr:uid="{00000000-0005-0000-0000-00008F080000}"/>
    <cellStyle name="Link Units (2)" xfId="2147" xr:uid="{00000000-0005-0000-0000-000090080000}"/>
    <cellStyle name="Link Units (2) 2" xfId="2148" xr:uid="{00000000-0005-0000-0000-000091080000}"/>
    <cellStyle name="Linked Cell 10" xfId="2149" xr:uid="{00000000-0005-0000-0000-000092080000}"/>
    <cellStyle name="Linked Cell 11" xfId="2150" xr:uid="{00000000-0005-0000-0000-000093080000}"/>
    <cellStyle name="Linked Cell 12" xfId="2151" xr:uid="{00000000-0005-0000-0000-000094080000}"/>
    <cellStyle name="Linked Cell 13" xfId="2152" xr:uid="{00000000-0005-0000-0000-000095080000}"/>
    <cellStyle name="Linked Cell 14" xfId="2153" xr:uid="{00000000-0005-0000-0000-000096080000}"/>
    <cellStyle name="Linked Cell 15" xfId="2154" xr:uid="{00000000-0005-0000-0000-000097080000}"/>
    <cellStyle name="Linked Cell 16" xfId="2155" xr:uid="{00000000-0005-0000-0000-000098080000}"/>
    <cellStyle name="Linked Cell 2" xfId="2156" xr:uid="{00000000-0005-0000-0000-000099080000}"/>
    <cellStyle name="Linked Cell 2 2" xfId="2157" xr:uid="{00000000-0005-0000-0000-00009A080000}"/>
    <cellStyle name="Linked Cell 2 3" xfId="2158" xr:uid="{00000000-0005-0000-0000-00009B080000}"/>
    <cellStyle name="Linked Cell 3" xfId="2159" xr:uid="{00000000-0005-0000-0000-00009C080000}"/>
    <cellStyle name="Linked Cell 3 2" xfId="2160" xr:uid="{00000000-0005-0000-0000-00009D080000}"/>
    <cellStyle name="Linked Cell 4" xfId="2161" xr:uid="{00000000-0005-0000-0000-00009E080000}"/>
    <cellStyle name="Linked Cell 4 2" xfId="2162" xr:uid="{00000000-0005-0000-0000-00009F080000}"/>
    <cellStyle name="Linked Cell 5" xfId="2163" xr:uid="{00000000-0005-0000-0000-0000A0080000}"/>
    <cellStyle name="Linked Cell 5 2" xfId="2164" xr:uid="{00000000-0005-0000-0000-0000A1080000}"/>
    <cellStyle name="Linked Cell 6" xfId="2165" xr:uid="{00000000-0005-0000-0000-0000A2080000}"/>
    <cellStyle name="Linked Cell 7" xfId="2166" xr:uid="{00000000-0005-0000-0000-0000A3080000}"/>
    <cellStyle name="Linked Cell 8" xfId="2167" xr:uid="{00000000-0005-0000-0000-0000A4080000}"/>
    <cellStyle name="Linked Cell 9" xfId="2168" xr:uid="{00000000-0005-0000-0000-0000A5080000}"/>
    <cellStyle name="Milliers [0]_Modèle" xfId="2169" xr:uid="{00000000-0005-0000-0000-0000A6080000}"/>
    <cellStyle name="Neutral 10" xfId="2170" xr:uid="{00000000-0005-0000-0000-0000A7080000}"/>
    <cellStyle name="Neutral 11" xfId="2171" xr:uid="{00000000-0005-0000-0000-0000A8080000}"/>
    <cellStyle name="Neutral 12" xfId="2172" xr:uid="{00000000-0005-0000-0000-0000A9080000}"/>
    <cellStyle name="Neutral 13" xfId="2173" xr:uid="{00000000-0005-0000-0000-0000AA080000}"/>
    <cellStyle name="Neutral 14" xfId="2174" xr:uid="{00000000-0005-0000-0000-0000AB080000}"/>
    <cellStyle name="Neutral 15" xfId="2175" xr:uid="{00000000-0005-0000-0000-0000AC080000}"/>
    <cellStyle name="Neutral 16" xfId="2176" xr:uid="{00000000-0005-0000-0000-0000AD080000}"/>
    <cellStyle name="Neutral 2" xfId="2177" xr:uid="{00000000-0005-0000-0000-0000AE080000}"/>
    <cellStyle name="Neutral 2 2" xfId="2178" xr:uid="{00000000-0005-0000-0000-0000AF080000}"/>
    <cellStyle name="Neutral 2 3" xfId="2179" xr:uid="{00000000-0005-0000-0000-0000B0080000}"/>
    <cellStyle name="Neutral 3" xfId="2180" xr:uid="{00000000-0005-0000-0000-0000B1080000}"/>
    <cellStyle name="Neutral 4" xfId="2181" xr:uid="{00000000-0005-0000-0000-0000B2080000}"/>
    <cellStyle name="Neutral 5" xfId="2182" xr:uid="{00000000-0005-0000-0000-0000B3080000}"/>
    <cellStyle name="Neutral 6" xfId="2183" xr:uid="{00000000-0005-0000-0000-0000B4080000}"/>
    <cellStyle name="Neutral 7" xfId="2184" xr:uid="{00000000-0005-0000-0000-0000B5080000}"/>
    <cellStyle name="Neutral 8" xfId="2185" xr:uid="{00000000-0005-0000-0000-0000B6080000}"/>
    <cellStyle name="Neutral 9" xfId="2186" xr:uid="{00000000-0005-0000-0000-0000B7080000}"/>
    <cellStyle name="no dec" xfId="2187" xr:uid="{00000000-0005-0000-0000-0000B8080000}"/>
    <cellStyle name="Normal" xfId="0" builtinId="0"/>
    <cellStyle name="Normal - Style1" xfId="2188" xr:uid="{00000000-0005-0000-0000-0000B9080000}"/>
    <cellStyle name="Normal - Style1 10" xfId="2189" xr:uid="{00000000-0005-0000-0000-0000BA080000}"/>
    <cellStyle name="Normal - Style1 2" xfId="2190" xr:uid="{00000000-0005-0000-0000-0000BB080000}"/>
    <cellStyle name="Normal - Style1 2 2" xfId="2191" xr:uid="{00000000-0005-0000-0000-0000BC080000}"/>
    <cellStyle name="Normal - Style1 2 2 2" xfId="2192" xr:uid="{00000000-0005-0000-0000-0000BD080000}"/>
    <cellStyle name="Normal - Style1 2 3" xfId="2193" xr:uid="{00000000-0005-0000-0000-0000BE080000}"/>
    <cellStyle name="Normal - Style1 2 4" xfId="2194" xr:uid="{00000000-0005-0000-0000-0000BF080000}"/>
    <cellStyle name="Normal - Style1 3" xfId="2195" xr:uid="{00000000-0005-0000-0000-0000C0080000}"/>
    <cellStyle name="Normal - Style1 3 2" xfId="2196" xr:uid="{00000000-0005-0000-0000-0000C1080000}"/>
    <cellStyle name="Normal - Style1 4" xfId="2197" xr:uid="{00000000-0005-0000-0000-0000C2080000}"/>
    <cellStyle name="Normal - Style1 4 2" xfId="2198" xr:uid="{00000000-0005-0000-0000-0000C3080000}"/>
    <cellStyle name="Normal - Style1 5" xfId="2199" xr:uid="{00000000-0005-0000-0000-0000C4080000}"/>
    <cellStyle name="Normal - Style1 5 2" xfId="2200" xr:uid="{00000000-0005-0000-0000-0000C5080000}"/>
    <cellStyle name="Normal - Style1 6" xfId="2201" xr:uid="{00000000-0005-0000-0000-0000C6080000}"/>
    <cellStyle name="Normal - Style1_4_Pembangunan JTM Baru Penyulang CPU 5" xfId="2202" xr:uid="{00000000-0005-0000-0000-0000C7080000}"/>
    <cellStyle name="Normal - Style2" xfId="2203" xr:uid="{00000000-0005-0000-0000-0000C8080000}"/>
    <cellStyle name="Normal - Style3" xfId="2204" xr:uid="{00000000-0005-0000-0000-0000C9080000}"/>
    <cellStyle name="Normal - Style6" xfId="2205" xr:uid="{00000000-0005-0000-0000-0000CA080000}"/>
    <cellStyle name="Normal 10" xfId="2206" xr:uid="{00000000-0005-0000-0000-0000CB080000}"/>
    <cellStyle name="Normal 10 2" xfId="2207" xr:uid="{00000000-0005-0000-0000-0000CC080000}"/>
    <cellStyle name="Normal 10 2 2" xfId="2208" xr:uid="{00000000-0005-0000-0000-0000CD080000}"/>
    <cellStyle name="Normal 10 2 2 2" xfId="2209" xr:uid="{00000000-0005-0000-0000-0000CE080000}"/>
    <cellStyle name="Normal 10 3" xfId="2210" xr:uid="{00000000-0005-0000-0000-0000CF080000}"/>
    <cellStyle name="Normal 10_4_Pembangunan JTM Baru Penyulang CPU 5" xfId="2211" xr:uid="{00000000-0005-0000-0000-0000D0080000}"/>
    <cellStyle name="Normal 100" xfId="2212" xr:uid="{00000000-0005-0000-0000-0000D1080000}"/>
    <cellStyle name="Normal 100 2" xfId="2213" xr:uid="{00000000-0005-0000-0000-0000D2080000}"/>
    <cellStyle name="Normal 101" xfId="2214" xr:uid="{00000000-0005-0000-0000-0000D3080000}"/>
    <cellStyle name="Normal 101 2" xfId="2215" xr:uid="{00000000-0005-0000-0000-0000D4080000}"/>
    <cellStyle name="Normal 101 2 2" xfId="2216" xr:uid="{00000000-0005-0000-0000-0000D5080000}"/>
    <cellStyle name="Normal 101_FORMAT SKK luncuran" xfId="2217" xr:uid="{00000000-0005-0000-0000-0000D6080000}"/>
    <cellStyle name="Normal 102" xfId="2218" xr:uid="{00000000-0005-0000-0000-0000D7080000}"/>
    <cellStyle name="Normal 103" xfId="2219" xr:uid="{00000000-0005-0000-0000-0000D8080000}"/>
    <cellStyle name="Normal 104" xfId="2220" xr:uid="{00000000-0005-0000-0000-0000D9080000}"/>
    <cellStyle name="Normal 105" xfId="2221" xr:uid="{00000000-0005-0000-0000-0000DA080000}"/>
    <cellStyle name="Normal 106" xfId="2222" xr:uid="{00000000-0005-0000-0000-0000DB080000}"/>
    <cellStyle name="Normal 107" xfId="2223" xr:uid="{00000000-0005-0000-0000-0000DC080000}"/>
    <cellStyle name="Normal 108" xfId="2224" xr:uid="{00000000-0005-0000-0000-0000DD080000}"/>
    <cellStyle name="Normal 109" xfId="2225" xr:uid="{00000000-0005-0000-0000-0000DE080000}"/>
    <cellStyle name="Normal 11" xfId="2226" xr:uid="{00000000-0005-0000-0000-0000DF080000}"/>
    <cellStyle name="Normal 11 2" xfId="2227" xr:uid="{00000000-0005-0000-0000-0000E0080000}"/>
    <cellStyle name="Normal 11 2 2" xfId="2228" xr:uid="{00000000-0005-0000-0000-0000E1080000}"/>
    <cellStyle name="Normal 11 3" xfId="2229" xr:uid="{00000000-0005-0000-0000-0000E2080000}"/>
    <cellStyle name="Normal 11 3 2" xfId="2230" xr:uid="{00000000-0005-0000-0000-0000E3080000}"/>
    <cellStyle name="Normal 11 4" xfId="2231" xr:uid="{00000000-0005-0000-0000-0000E4080000}"/>
    <cellStyle name="Normal 11 4 2" xfId="2232" xr:uid="{00000000-0005-0000-0000-0000E5080000}"/>
    <cellStyle name="Normal 11 5" xfId="2233" xr:uid="{00000000-0005-0000-0000-0000E6080000}"/>
    <cellStyle name="Normal 11 5 2" xfId="2234" xr:uid="{00000000-0005-0000-0000-0000E7080000}"/>
    <cellStyle name="Normal 11 6" xfId="2235" xr:uid="{00000000-0005-0000-0000-0000E8080000}"/>
    <cellStyle name="Normal 11 6 2" xfId="2236" xr:uid="{00000000-0005-0000-0000-0000E9080000}"/>
    <cellStyle name="Normal 11_Book3" xfId="2237" xr:uid="{00000000-0005-0000-0000-0000EA080000}"/>
    <cellStyle name="Normal 110" xfId="2238" xr:uid="{00000000-0005-0000-0000-0000EB080000}"/>
    <cellStyle name="Normal 111" xfId="2239" xr:uid="{00000000-0005-0000-0000-0000EC080000}"/>
    <cellStyle name="Normal 112" xfId="2240" xr:uid="{00000000-0005-0000-0000-0000ED080000}"/>
    <cellStyle name="Normal 113" xfId="2241" xr:uid="{00000000-0005-0000-0000-0000EE080000}"/>
    <cellStyle name="Normal 114" xfId="2242" xr:uid="{00000000-0005-0000-0000-0000EF080000}"/>
    <cellStyle name="Normal 115" xfId="2243" xr:uid="{00000000-0005-0000-0000-0000F0080000}"/>
    <cellStyle name="Normal 116" xfId="2244" xr:uid="{00000000-0005-0000-0000-0000F1080000}"/>
    <cellStyle name="Normal 117" xfId="2245" xr:uid="{00000000-0005-0000-0000-0000F2080000}"/>
    <cellStyle name="Normal 117 2" xfId="2246" xr:uid="{00000000-0005-0000-0000-0000F3080000}"/>
    <cellStyle name="Normal 117 2 2" xfId="2247" xr:uid="{00000000-0005-0000-0000-0000F4080000}"/>
    <cellStyle name="Normal 118" xfId="2248" xr:uid="{00000000-0005-0000-0000-0000F5080000}"/>
    <cellStyle name="Normal 119" xfId="2249" xr:uid="{00000000-0005-0000-0000-0000F6080000}"/>
    <cellStyle name="Normal 12" xfId="2250" xr:uid="{00000000-0005-0000-0000-0000F7080000}"/>
    <cellStyle name="Normal 12 2" xfId="2251" xr:uid="{00000000-0005-0000-0000-0000F8080000}"/>
    <cellStyle name="Normal 12 2 2" xfId="2252" xr:uid="{00000000-0005-0000-0000-0000F9080000}"/>
    <cellStyle name="Normal 12 3" xfId="2253" xr:uid="{00000000-0005-0000-0000-0000FA080000}"/>
    <cellStyle name="Normal 12_Book3" xfId="2254" xr:uid="{00000000-0005-0000-0000-0000FB080000}"/>
    <cellStyle name="Normal 120" xfId="2255" xr:uid="{00000000-0005-0000-0000-0000FC080000}"/>
    <cellStyle name="Normal 121" xfId="2256" xr:uid="{00000000-0005-0000-0000-0000FD080000}"/>
    <cellStyle name="Normal 122" xfId="2257" xr:uid="{00000000-0005-0000-0000-0000FE080000}"/>
    <cellStyle name="Normal 123" xfId="2258" xr:uid="{00000000-0005-0000-0000-0000FF080000}"/>
    <cellStyle name="Normal 124" xfId="2259" xr:uid="{00000000-0005-0000-0000-000000090000}"/>
    <cellStyle name="Normal 125" xfId="2260" xr:uid="{00000000-0005-0000-0000-000001090000}"/>
    <cellStyle name="Normal 126" xfId="2261" xr:uid="{00000000-0005-0000-0000-000002090000}"/>
    <cellStyle name="Normal 126 2" xfId="2262" xr:uid="{00000000-0005-0000-0000-000003090000}"/>
    <cellStyle name="Normal 126 2 2" xfId="2263" xr:uid="{00000000-0005-0000-0000-000004090000}"/>
    <cellStyle name="Normal 126 2 3" xfId="2264" xr:uid="{00000000-0005-0000-0000-000005090000}"/>
    <cellStyle name="Normal 126 3" xfId="2265" xr:uid="{00000000-0005-0000-0000-000006090000}"/>
    <cellStyle name="Normal 126 4" xfId="2266" xr:uid="{00000000-0005-0000-0000-000007090000}"/>
    <cellStyle name="Normal 127" xfId="2267" xr:uid="{00000000-0005-0000-0000-000008090000}"/>
    <cellStyle name="Normal 128" xfId="2268" xr:uid="{00000000-0005-0000-0000-000009090000}"/>
    <cellStyle name="Normal 129" xfId="2269" xr:uid="{00000000-0005-0000-0000-00000A090000}"/>
    <cellStyle name="Normal 13" xfId="2270" xr:uid="{00000000-0005-0000-0000-00000B090000}"/>
    <cellStyle name="Normal 13 2" xfId="2271" xr:uid="{00000000-0005-0000-0000-00000C090000}"/>
    <cellStyle name="Normal 13 2 2" xfId="2272" xr:uid="{00000000-0005-0000-0000-00000D090000}"/>
    <cellStyle name="Normal 13 3" xfId="2273" xr:uid="{00000000-0005-0000-0000-00000E090000}"/>
    <cellStyle name="Normal 13 3 2" xfId="2274" xr:uid="{00000000-0005-0000-0000-00000F090000}"/>
    <cellStyle name="Normal 13 4" xfId="2275" xr:uid="{00000000-0005-0000-0000-000010090000}"/>
    <cellStyle name="Normal 13_Book3" xfId="2276" xr:uid="{00000000-0005-0000-0000-000011090000}"/>
    <cellStyle name="Normal 130" xfId="2277" xr:uid="{00000000-0005-0000-0000-000012090000}"/>
    <cellStyle name="Normal 131" xfId="2278" xr:uid="{00000000-0005-0000-0000-000013090000}"/>
    <cellStyle name="Normal 132" xfId="2279" xr:uid="{00000000-0005-0000-0000-000014090000}"/>
    <cellStyle name="Normal 133" xfId="2280" xr:uid="{00000000-0005-0000-0000-000015090000}"/>
    <cellStyle name="Normal 134" xfId="2281" xr:uid="{00000000-0005-0000-0000-000016090000}"/>
    <cellStyle name="Normal 134 2" xfId="2282" xr:uid="{00000000-0005-0000-0000-000017090000}"/>
    <cellStyle name="Normal 134 2 2" xfId="2283" xr:uid="{00000000-0005-0000-0000-000018090000}"/>
    <cellStyle name="Normal 134 2 3" xfId="2284" xr:uid="{00000000-0005-0000-0000-000019090000}"/>
    <cellStyle name="Normal 134 3" xfId="2285" xr:uid="{00000000-0005-0000-0000-00001A090000}"/>
    <cellStyle name="Normal 134 4" xfId="2286" xr:uid="{00000000-0005-0000-0000-00001B090000}"/>
    <cellStyle name="Normal 135" xfId="2287" xr:uid="{00000000-0005-0000-0000-00001C090000}"/>
    <cellStyle name="Normal 135 2" xfId="2288" xr:uid="{00000000-0005-0000-0000-00001D090000}"/>
    <cellStyle name="Normal 135 3" xfId="2289" xr:uid="{00000000-0005-0000-0000-00001E090000}"/>
    <cellStyle name="Normal 136" xfId="2290" xr:uid="{00000000-0005-0000-0000-00001F090000}"/>
    <cellStyle name="Normal 136 2" xfId="2291" xr:uid="{00000000-0005-0000-0000-000020090000}"/>
    <cellStyle name="Normal 136 3" xfId="2292" xr:uid="{00000000-0005-0000-0000-000021090000}"/>
    <cellStyle name="Normal 137" xfId="2293" xr:uid="{00000000-0005-0000-0000-000022090000}"/>
    <cellStyle name="Normal 137 2" xfId="2294" xr:uid="{00000000-0005-0000-0000-000023090000}"/>
    <cellStyle name="Normal 137 2 2" xfId="2295" xr:uid="{00000000-0005-0000-0000-000024090000}"/>
    <cellStyle name="Normal 137 2 2 2" xfId="2296" xr:uid="{00000000-0005-0000-0000-000025090000}"/>
    <cellStyle name="Normal 137 2 2 3" xfId="2297" xr:uid="{00000000-0005-0000-0000-000026090000}"/>
    <cellStyle name="Normal 137 2 3" xfId="2298" xr:uid="{00000000-0005-0000-0000-000027090000}"/>
    <cellStyle name="Normal 137 2 4" xfId="2299" xr:uid="{00000000-0005-0000-0000-000028090000}"/>
    <cellStyle name="Normal 137 3" xfId="2300" xr:uid="{00000000-0005-0000-0000-000029090000}"/>
    <cellStyle name="Normal 137 3 2" xfId="2301" xr:uid="{00000000-0005-0000-0000-00002A090000}"/>
    <cellStyle name="Normal 137 3 3" xfId="2302" xr:uid="{00000000-0005-0000-0000-00002B090000}"/>
    <cellStyle name="Normal 137 4" xfId="2303" xr:uid="{00000000-0005-0000-0000-00002C090000}"/>
    <cellStyle name="Normal 137 5" xfId="2304" xr:uid="{00000000-0005-0000-0000-00002D090000}"/>
    <cellStyle name="Normal 14" xfId="2305" xr:uid="{00000000-0005-0000-0000-00002E090000}"/>
    <cellStyle name="Normal 14 2" xfId="2306" xr:uid="{00000000-0005-0000-0000-00002F090000}"/>
    <cellStyle name="Normal 14 2 2" xfId="2307" xr:uid="{00000000-0005-0000-0000-000030090000}"/>
    <cellStyle name="Normal 14 2 2 2" xfId="2308" xr:uid="{00000000-0005-0000-0000-000031090000}"/>
    <cellStyle name="Normal 14 2 2 2 2" xfId="2309" xr:uid="{00000000-0005-0000-0000-000032090000}"/>
    <cellStyle name="Normal 14 2 2 2 2 2" xfId="2310" xr:uid="{00000000-0005-0000-0000-000033090000}"/>
    <cellStyle name="Normal 14 2 2 2 2 2 2" xfId="2311" xr:uid="{00000000-0005-0000-0000-000034090000}"/>
    <cellStyle name="Normal 14 2 2 2 2 2 2 2" xfId="2312" xr:uid="{00000000-0005-0000-0000-000035090000}"/>
    <cellStyle name="Normal 14 2 2 2 2 2_4_Pembangunan JTM Baru Penyulang CPU 5" xfId="2313" xr:uid="{00000000-0005-0000-0000-000036090000}"/>
    <cellStyle name="Normal 14 2 2 2 2 3" xfId="2314" xr:uid="{00000000-0005-0000-0000-000037090000}"/>
    <cellStyle name="Normal 14 2 2 2 3" xfId="2315" xr:uid="{00000000-0005-0000-0000-000038090000}"/>
    <cellStyle name="Normal 14 2 2 2 3 2" xfId="2316" xr:uid="{00000000-0005-0000-0000-000039090000}"/>
    <cellStyle name="Normal 14 2 2 2_4_Pembangunan JTM Baru Penyulang CPU 5" xfId="2317" xr:uid="{00000000-0005-0000-0000-00003A090000}"/>
    <cellStyle name="Normal 14 2 2 3" xfId="2318" xr:uid="{00000000-0005-0000-0000-00003B090000}"/>
    <cellStyle name="Normal 14 2 2 3 2" xfId="2319" xr:uid="{00000000-0005-0000-0000-00003C090000}"/>
    <cellStyle name="Normal 14 2 2 3 2 2" xfId="2320" xr:uid="{00000000-0005-0000-0000-00003D090000}"/>
    <cellStyle name="Normal 14 2 2 3_4_Pembangunan JTM Baru Penyulang CPU 5" xfId="2321" xr:uid="{00000000-0005-0000-0000-00003E090000}"/>
    <cellStyle name="Normal 14 2 2 4" xfId="2322" xr:uid="{00000000-0005-0000-0000-00003F090000}"/>
    <cellStyle name="Normal 14 2 3" xfId="2323" xr:uid="{00000000-0005-0000-0000-000040090000}"/>
    <cellStyle name="Normal 14 2 3 2" xfId="2324" xr:uid="{00000000-0005-0000-0000-000041090000}"/>
    <cellStyle name="Normal 14 2 3 2 2" xfId="2325" xr:uid="{00000000-0005-0000-0000-000042090000}"/>
    <cellStyle name="Normal 14 2 3 2 2 2" xfId="2326" xr:uid="{00000000-0005-0000-0000-000043090000}"/>
    <cellStyle name="Normal 14 2 3 2_4_Pembangunan JTM Baru Penyulang CPU 5" xfId="2327" xr:uid="{00000000-0005-0000-0000-000044090000}"/>
    <cellStyle name="Normal 14 2 3 3" xfId="2328" xr:uid="{00000000-0005-0000-0000-000045090000}"/>
    <cellStyle name="Normal 14 2 4" xfId="2329" xr:uid="{00000000-0005-0000-0000-000046090000}"/>
    <cellStyle name="Normal 14 2 4 2" xfId="2330" xr:uid="{00000000-0005-0000-0000-000047090000}"/>
    <cellStyle name="Normal 14 3" xfId="2331" xr:uid="{00000000-0005-0000-0000-000048090000}"/>
    <cellStyle name="Normal 14 4" xfId="2332" xr:uid="{00000000-0005-0000-0000-000049090000}"/>
    <cellStyle name="Normal 14 5" xfId="2333" xr:uid="{00000000-0005-0000-0000-00004A090000}"/>
    <cellStyle name="Normal 15" xfId="2334" xr:uid="{00000000-0005-0000-0000-00004B090000}"/>
    <cellStyle name="Normal 15 2" xfId="2335" xr:uid="{00000000-0005-0000-0000-00004C090000}"/>
    <cellStyle name="Normal 16" xfId="2336" xr:uid="{00000000-0005-0000-0000-00004D090000}"/>
    <cellStyle name="Normal 16 2" xfId="2337" xr:uid="{00000000-0005-0000-0000-00004E090000}"/>
    <cellStyle name="Normal 16 2 2" xfId="2338" xr:uid="{00000000-0005-0000-0000-00004F090000}"/>
    <cellStyle name="Normal 16 3" xfId="2339" xr:uid="{00000000-0005-0000-0000-000050090000}"/>
    <cellStyle name="Normal 16 3 2" xfId="2340" xr:uid="{00000000-0005-0000-0000-000051090000}"/>
    <cellStyle name="Normal 16 3 2 2" xfId="2341" xr:uid="{00000000-0005-0000-0000-000052090000}"/>
    <cellStyle name="Normal 16 3 3" xfId="2342" xr:uid="{00000000-0005-0000-0000-000053090000}"/>
    <cellStyle name="Normal 16 4" xfId="2343" xr:uid="{00000000-0005-0000-0000-000054090000}"/>
    <cellStyle name="Normal 16 4 2" xfId="2344" xr:uid="{00000000-0005-0000-0000-000055090000}"/>
    <cellStyle name="Normal 16 5" xfId="2345" xr:uid="{00000000-0005-0000-0000-000056090000}"/>
    <cellStyle name="Normal 16_4_Pembangunan JTM Baru Penyulang CPU 5" xfId="2346" xr:uid="{00000000-0005-0000-0000-000057090000}"/>
    <cellStyle name="Normal 17" xfId="2347" xr:uid="{00000000-0005-0000-0000-000058090000}"/>
    <cellStyle name="Normal 17 2" xfId="2348" xr:uid="{00000000-0005-0000-0000-000059090000}"/>
    <cellStyle name="Normal 17 3" xfId="2349" xr:uid="{00000000-0005-0000-0000-00005A090000}"/>
    <cellStyle name="Normal 17 3 2" xfId="2350" xr:uid="{00000000-0005-0000-0000-00005B090000}"/>
    <cellStyle name="Normal 17 4" xfId="2351" xr:uid="{00000000-0005-0000-0000-00005C090000}"/>
    <cellStyle name="Normal 17 4 2" xfId="2352" xr:uid="{00000000-0005-0000-0000-00005D090000}"/>
    <cellStyle name="Normal 17 5" xfId="2353" xr:uid="{00000000-0005-0000-0000-00005E090000}"/>
    <cellStyle name="Normal 17 5 2" xfId="2354" xr:uid="{00000000-0005-0000-0000-00005F090000}"/>
    <cellStyle name="Normal 17 6" xfId="2355" xr:uid="{00000000-0005-0000-0000-000060090000}"/>
    <cellStyle name="Normal 17 7" xfId="2356" xr:uid="{00000000-0005-0000-0000-000061090000}"/>
    <cellStyle name="Normal 17_B2-Ds. Pakis Putih" xfId="2357" xr:uid="{00000000-0005-0000-0000-000062090000}"/>
    <cellStyle name="Normal 18" xfId="2358" xr:uid="{00000000-0005-0000-0000-000063090000}"/>
    <cellStyle name="Normal 18 2" xfId="2359" xr:uid="{00000000-0005-0000-0000-000064090000}"/>
    <cellStyle name="Normal 18 2 2" xfId="2360" xr:uid="{00000000-0005-0000-0000-000065090000}"/>
    <cellStyle name="Normal 18 3" xfId="2361" xr:uid="{00000000-0005-0000-0000-000066090000}"/>
    <cellStyle name="Normal 18 3 2" xfId="2362" xr:uid="{00000000-0005-0000-0000-000067090000}"/>
    <cellStyle name="Normal 18 4" xfId="2363" xr:uid="{00000000-0005-0000-0000-000068090000}"/>
    <cellStyle name="Normal 18 5" xfId="2364" xr:uid="{00000000-0005-0000-0000-000069090000}"/>
    <cellStyle name="Normal 18_4_Pembangunan JTM Baru Penyulang CPU 5" xfId="2365" xr:uid="{00000000-0005-0000-0000-00006A090000}"/>
    <cellStyle name="Normal 19" xfId="2366" xr:uid="{00000000-0005-0000-0000-00006B090000}"/>
    <cellStyle name="Normal 19 2" xfId="2367" xr:uid="{00000000-0005-0000-0000-00006C090000}"/>
    <cellStyle name="Normal 2" xfId="2368" xr:uid="{00000000-0005-0000-0000-00006D090000}"/>
    <cellStyle name="Normal 2 10" xfId="2369" xr:uid="{00000000-0005-0000-0000-00006E090000}"/>
    <cellStyle name="Normal 2 10 2" xfId="2370" xr:uid="{00000000-0005-0000-0000-00006F090000}"/>
    <cellStyle name="Normal 2 10 2 2" xfId="2371" xr:uid="{00000000-0005-0000-0000-000070090000}"/>
    <cellStyle name="Normal 2 100" xfId="2372" xr:uid="{00000000-0005-0000-0000-000071090000}"/>
    <cellStyle name="Normal 2 100 2" xfId="2373" xr:uid="{00000000-0005-0000-0000-000072090000}"/>
    <cellStyle name="Normal 2 101" xfId="2374" xr:uid="{00000000-0005-0000-0000-000073090000}"/>
    <cellStyle name="Normal 2 101 2" xfId="2375" xr:uid="{00000000-0005-0000-0000-000074090000}"/>
    <cellStyle name="Normal 2 102" xfId="2376" xr:uid="{00000000-0005-0000-0000-000075090000}"/>
    <cellStyle name="Normal 2 102 2" xfId="2377" xr:uid="{00000000-0005-0000-0000-000076090000}"/>
    <cellStyle name="Normal 2 103" xfId="2378" xr:uid="{00000000-0005-0000-0000-000077090000}"/>
    <cellStyle name="Normal 2 103 2" xfId="2379" xr:uid="{00000000-0005-0000-0000-000078090000}"/>
    <cellStyle name="Normal 2 104" xfId="2380" xr:uid="{00000000-0005-0000-0000-000079090000}"/>
    <cellStyle name="Normal 2 105" xfId="2381" xr:uid="{00000000-0005-0000-0000-00007A090000}"/>
    <cellStyle name="Normal 2 106" xfId="2382" xr:uid="{00000000-0005-0000-0000-00007B090000}"/>
    <cellStyle name="Normal 2 106 2" xfId="2383" xr:uid="{00000000-0005-0000-0000-00007C090000}"/>
    <cellStyle name="Normal 2 107" xfId="2384" xr:uid="{00000000-0005-0000-0000-00007D090000}"/>
    <cellStyle name="Normal 2 108" xfId="2385" xr:uid="{00000000-0005-0000-0000-00007E090000}"/>
    <cellStyle name="Normal 2 108 2" xfId="2386" xr:uid="{00000000-0005-0000-0000-00007F090000}"/>
    <cellStyle name="Normal 2 11" xfId="2387" xr:uid="{00000000-0005-0000-0000-000080090000}"/>
    <cellStyle name="Normal 2 11 2" xfId="2388" xr:uid="{00000000-0005-0000-0000-000081090000}"/>
    <cellStyle name="Normal 2 11 2 2" xfId="2389" xr:uid="{00000000-0005-0000-0000-000082090000}"/>
    <cellStyle name="Normal 2 11 3" xfId="2390" xr:uid="{00000000-0005-0000-0000-000083090000}"/>
    <cellStyle name="Normal 2 11 3 2" xfId="2391" xr:uid="{00000000-0005-0000-0000-000084090000}"/>
    <cellStyle name="Normal 2 11 4" xfId="2392" xr:uid="{00000000-0005-0000-0000-000085090000}"/>
    <cellStyle name="Normal 2 11 4 2" xfId="2393" xr:uid="{00000000-0005-0000-0000-000086090000}"/>
    <cellStyle name="Normal 2 11 5" xfId="2394" xr:uid="{00000000-0005-0000-0000-000087090000}"/>
    <cellStyle name="Normal 2 12" xfId="2395" xr:uid="{00000000-0005-0000-0000-000088090000}"/>
    <cellStyle name="Normal 2 12 2" xfId="2396" xr:uid="{00000000-0005-0000-0000-000089090000}"/>
    <cellStyle name="Normal 2 12 2 2" xfId="2397" xr:uid="{00000000-0005-0000-0000-00008A090000}"/>
    <cellStyle name="Normal 2 12 3" xfId="2398" xr:uid="{00000000-0005-0000-0000-00008B090000}"/>
    <cellStyle name="Normal 2 12_SR DERET_ASLI" xfId="2399" xr:uid="{00000000-0005-0000-0000-00008C090000}"/>
    <cellStyle name="Normal 2 13" xfId="2400" xr:uid="{00000000-0005-0000-0000-00008D090000}"/>
    <cellStyle name="Normal 2 13 2" xfId="2401" xr:uid="{00000000-0005-0000-0000-00008E090000}"/>
    <cellStyle name="Normal 2 14" xfId="2402" xr:uid="{00000000-0005-0000-0000-00008F090000}"/>
    <cellStyle name="Normal 2 15" xfId="2403" xr:uid="{00000000-0005-0000-0000-000090090000}"/>
    <cellStyle name="Normal 2 15 2" xfId="2404" xr:uid="{00000000-0005-0000-0000-000091090000}"/>
    <cellStyle name="Normal 2 16" xfId="2405" xr:uid="{00000000-0005-0000-0000-000092090000}"/>
    <cellStyle name="Normal 2 16 2" xfId="2406" xr:uid="{00000000-0005-0000-0000-000093090000}"/>
    <cellStyle name="Normal 2 17" xfId="2407" xr:uid="{00000000-0005-0000-0000-000094090000}"/>
    <cellStyle name="Normal 2 17 2" xfId="2408" xr:uid="{00000000-0005-0000-0000-000095090000}"/>
    <cellStyle name="Normal 2 18" xfId="2409" xr:uid="{00000000-0005-0000-0000-000096090000}"/>
    <cellStyle name="Normal 2 18 2" xfId="2410" xr:uid="{00000000-0005-0000-0000-000097090000}"/>
    <cellStyle name="Normal 2 19" xfId="2411" xr:uid="{00000000-0005-0000-0000-000098090000}"/>
    <cellStyle name="Normal 2 19 2" xfId="2412" xr:uid="{00000000-0005-0000-0000-000099090000}"/>
    <cellStyle name="Normal 2 2" xfId="2413" xr:uid="{00000000-0005-0000-0000-00009A090000}"/>
    <cellStyle name="Normal 2 2 10" xfId="2414" xr:uid="{00000000-0005-0000-0000-00009B090000}"/>
    <cellStyle name="Normal 2 2 10 2" xfId="2415" xr:uid="{00000000-0005-0000-0000-00009C090000}"/>
    <cellStyle name="Normal 2 2 11" xfId="2416" xr:uid="{00000000-0005-0000-0000-00009D090000}"/>
    <cellStyle name="Normal 2 2 11 2" xfId="2417" xr:uid="{00000000-0005-0000-0000-00009E090000}"/>
    <cellStyle name="Normal 2 2 12" xfId="2418" xr:uid="{00000000-0005-0000-0000-00009F090000}"/>
    <cellStyle name="Normal 2 2 12 2" xfId="2419" xr:uid="{00000000-0005-0000-0000-0000A0090000}"/>
    <cellStyle name="Normal 2 2 13" xfId="2420" xr:uid="{00000000-0005-0000-0000-0000A1090000}"/>
    <cellStyle name="Normal 2 2 13 2" xfId="2421" xr:uid="{00000000-0005-0000-0000-0000A2090000}"/>
    <cellStyle name="Normal 2 2 14" xfId="2422" xr:uid="{00000000-0005-0000-0000-0000A3090000}"/>
    <cellStyle name="Normal 2 2 14 2" xfId="2423" xr:uid="{00000000-0005-0000-0000-0000A4090000}"/>
    <cellStyle name="Normal 2 2 15" xfId="2424" xr:uid="{00000000-0005-0000-0000-0000A5090000}"/>
    <cellStyle name="Normal 2 2 15 2" xfId="2425" xr:uid="{00000000-0005-0000-0000-0000A6090000}"/>
    <cellStyle name="Normal 2 2 16" xfId="2426" xr:uid="{00000000-0005-0000-0000-0000A7090000}"/>
    <cellStyle name="Normal 2 2 16 2" xfId="2427" xr:uid="{00000000-0005-0000-0000-0000A8090000}"/>
    <cellStyle name="Normal 2 2 17" xfId="2428" xr:uid="{00000000-0005-0000-0000-0000A9090000}"/>
    <cellStyle name="Normal 2 2 17 2" xfId="2429" xr:uid="{00000000-0005-0000-0000-0000AA090000}"/>
    <cellStyle name="Normal 2 2 18" xfId="2430" xr:uid="{00000000-0005-0000-0000-0000AB090000}"/>
    <cellStyle name="Normal 2 2 19" xfId="2431" xr:uid="{00000000-0005-0000-0000-0000AC090000}"/>
    <cellStyle name="Normal 2 2 2" xfId="2432" xr:uid="{00000000-0005-0000-0000-0000AD090000}"/>
    <cellStyle name="Normal 2 2 2 2" xfId="2433" xr:uid="{00000000-0005-0000-0000-0000AE090000}"/>
    <cellStyle name="Normal 2 2 2 2 2" xfId="2434" xr:uid="{00000000-0005-0000-0000-0000AF090000}"/>
    <cellStyle name="Normal 2 2 2 2 2 2" xfId="2435" xr:uid="{00000000-0005-0000-0000-0000B0090000}"/>
    <cellStyle name="Normal 2 2 2 2 3" xfId="2436" xr:uid="{00000000-0005-0000-0000-0000B1090000}"/>
    <cellStyle name="Normal 2 2 2 2 3 2" xfId="2437" xr:uid="{00000000-0005-0000-0000-0000B2090000}"/>
    <cellStyle name="Normal 2 2 2 2 3 3" xfId="2438" xr:uid="{00000000-0005-0000-0000-0000B3090000}"/>
    <cellStyle name="Normal 2 2 2 2 3 3 2" xfId="2439" xr:uid="{00000000-0005-0000-0000-0000B4090000}"/>
    <cellStyle name="Normal 2 2 2 2 4" xfId="2440" xr:uid="{00000000-0005-0000-0000-0000B5090000}"/>
    <cellStyle name="Normal 2 2 2 3" xfId="2441" xr:uid="{00000000-0005-0000-0000-0000B6090000}"/>
    <cellStyle name="Normal 2 2 2 4" xfId="2442" xr:uid="{00000000-0005-0000-0000-0000B7090000}"/>
    <cellStyle name="Normal 2 2 2 5" xfId="2443" xr:uid="{00000000-0005-0000-0000-0000B8090000}"/>
    <cellStyle name="Normal 2 2 2_4_Pembangunan JTM Baru Penyulang CPU 5" xfId="2444" xr:uid="{00000000-0005-0000-0000-0000B9090000}"/>
    <cellStyle name="Normal 2 2 3" xfId="2445" xr:uid="{00000000-0005-0000-0000-0000BA090000}"/>
    <cellStyle name="Normal 2 2 3 2" xfId="2446" xr:uid="{00000000-0005-0000-0000-0000BB090000}"/>
    <cellStyle name="Normal 2 2 3 2 2" xfId="2447" xr:uid="{00000000-0005-0000-0000-0000BC090000}"/>
    <cellStyle name="Normal 2 2 3 2 2 2" xfId="2448" xr:uid="{00000000-0005-0000-0000-0000BD090000}"/>
    <cellStyle name="Normal 2 2 3 2 2 3" xfId="2449" xr:uid="{00000000-0005-0000-0000-0000BE090000}"/>
    <cellStyle name="Normal 2 2 3 2 2 4" xfId="2450" xr:uid="{00000000-0005-0000-0000-0000BF090000}"/>
    <cellStyle name="Normal 2 2 3 2 2 5" xfId="2451" xr:uid="{00000000-0005-0000-0000-0000C0090000}"/>
    <cellStyle name="Normal 2 2 3 2 2 6" xfId="2452" xr:uid="{00000000-0005-0000-0000-0000C1090000}"/>
    <cellStyle name="Normal 2 2 3 2 2 7" xfId="2453" xr:uid="{00000000-0005-0000-0000-0000C2090000}"/>
    <cellStyle name="Normal 2 2 3 2 2 8" xfId="2454" xr:uid="{00000000-0005-0000-0000-0000C3090000}"/>
    <cellStyle name="Normal 2 2 3 2 2_Book2" xfId="2455" xr:uid="{00000000-0005-0000-0000-0000C4090000}"/>
    <cellStyle name="Normal 2 2 3 2 3" xfId="2456" xr:uid="{00000000-0005-0000-0000-0000C5090000}"/>
    <cellStyle name="Normal 2 2 3 2 3 2" xfId="2457" xr:uid="{00000000-0005-0000-0000-0000C6090000}"/>
    <cellStyle name="Normal 2 2 3 3" xfId="2458" xr:uid="{00000000-0005-0000-0000-0000C7090000}"/>
    <cellStyle name="Normal 2 2 4" xfId="2459" xr:uid="{00000000-0005-0000-0000-0000C8090000}"/>
    <cellStyle name="Normal 2 2 4 2" xfId="2460" xr:uid="{00000000-0005-0000-0000-0000C9090000}"/>
    <cellStyle name="Normal 2 2 5" xfId="2461" xr:uid="{00000000-0005-0000-0000-0000CA090000}"/>
    <cellStyle name="Normal 2 2 5 2" xfId="2462" xr:uid="{00000000-0005-0000-0000-0000CB090000}"/>
    <cellStyle name="Normal 2 2 6" xfId="2463" xr:uid="{00000000-0005-0000-0000-0000CC090000}"/>
    <cellStyle name="Normal 2 2 6 2" xfId="2464" xr:uid="{00000000-0005-0000-0000-0000CD090000}"/>
    <cellStyle name="Normal 2 2 7" xfId="2465" xr:uid="{00000000-0005-0000-0000-0000CE090000}"/>
    <cellStyle name="Normal 2 2 7 2" xfId="2466" xr:uid="{00000000-0005-0000-0000-0000CF090000}"/>
    <cellStyle name="Normal 2 2 8" xfId="2467" xr:uid="{00000000-0005-0000-0000-0000D0090000}"/>
    <cellStyle name="Normal 2 2 8 2" xfId="2468" xr:uid="{00000000-0005-0000-0000-0000D1090000}"/>
    <cellStyle name="Normal 2 2 9" xfId="2469" xr:uid="{00000000-0005-0000-0000-0000D2090000}"/>
    <cellStyle name="Normal 2 2 9 2" xfId="2470" xr:uid="{00000000-0005-0000-0000-0000D3090000}"/>
    <cellStyle name="Normal 2 2_1.2.2.1 SLM Pembangunan FEEDER BARU MDI 9 dan 10 2052011" xfId="2471" xr:uid="{00000000-0005-0000-0000-0000D4090000}"/>
    <cellStyle name="Normal 2 20" xfId="2472" xr:uid="{00000000-0005-0000-0000-0000D5090000}"/>
    <cellStyle name="Normal 2 20 2" xfId="2473" xr:uid="{00000000-0005-0000-0000-0000D6090000}"/>
    <cellStyle name="Normal 2 21" xfId="2474" xr:uid="{00000000-0005-0000-0000-0000D7090000}"/>
    <cellStyle name="Normal 2 21 2" xfId="2475" xr:uid="{00000000-0005-0000-0000-0000D8090000}"/>
    <cellStyle name="Normal 2 22" xfId="2476" xr:uid="{00000000-0005-0000-0000-0000D9090000}"/>
    <cellStyle name="Normal 2 22 2" xfId="2477" xr:uid="{00000000-0005-0000-0000-0000DA090000}"/>
    <cellStyle name="Normal 2 23" xfId="2478" xr:uid="{00000000-0005-0000-0000-0000DB090000}"/>
    <cellStyle name="Normal 2 23 2" xfId="2479" xr:uid="{00000000-0005-0000-0000-0000DC090000}"/>
    <cellStyle name="Normal 2 24" xfId="2480" xr:uid="{00000000-0005-0000-0000-0000DD090000}"/>
    <cellStyle name="Normal 2 25" xfId="2481" xr:uid="{00000000-0005-0000-0000-0000DE090000}"/>
    <cellStyle name="Normal 2 25 2" xfId="2482" xr:uid="{00000000-0005-0000-0000-0000DF090000}"/>
    <cellStyle name="Normal 2 26" xfId="2483" xr:uid="{00000000-0005-0000-0000-0000E0090000}"/>
    <cellStyle name="Normal 2 26 2" xfId="2484" xr:uid="{00000000-0005-0000-0000-0000E1090000}"/>
    <cellStyle name="Normal 2 27" xfId="2485" xr:uid="{00000000-0005-0000-0000-0000E2090000}"/>
    <cellStyle name="Normal 2 27 2" xfId="2486" xr:uid="{00000000-0005-0000-0000-0000E3090000}"/>
    <cellStyle name="Normal 2 28" xfId="2487" xr:uid="{00000000-0005-0000-0000-0000E4090000}"/>
    <cellStyle name="Normal 2 28 2" xfId="2488" xr:uid="{00000000-0005-0000-0000-0000E5090000}"/>
    <cellStyle name="Normal 2 29" xfId="2489" xr:uid="{00000000-0005-0000-0000-0000E6090000}"/>
    <cellStyle name="Normal 2 29 2" xfId="2490" xr:uid="{00000000-0005-0000-0000-0000E7090000}"/>
    <cellStyle name="Normal 2 3" xfId="2491" xr:uid="{00000000-0005-0000-0000-0000E8090000}"/>
    <cellStyle name="Normal 2 3 2" xfId="2492" xr:uid="{00000000-0005-0000-0000-0000E9090000}"/>
    <cellStyle name="Normal 2 3 2 2" xfId="2493" xr:uid="{00000000-0005-0000-0000-0000EA090000}"/>
    <cellStyle name="Normal 2 3 2 3" xfId="2494" xr:uid="{00000000-0005-0000-0000-0000EB090000}"/>
    <cellStyle name="Normal 2 3 3" xfId="2495" xr:uid="{00000000-0005-0000-0000-0000EC090000}"/>
    <cellStyle name="Normal 2 3 3 2" xfId="2496" xr:uid="{00000000-0005-0000-0000-0000ED090000}"/>
    <cellStyle name="Normal 2 3 4" xfId="2497" xr:uid="{00000000-0005-0000-0000-0000EE090000}"/>
    <cellStyle name="Normal 2 3 5" xfId="2498" xr:uid="{00000000-0005-0000-0000-0000EF090000}"/>
    <cellStyle name="Normal 2 3_1001 -Batur Jaya I.3-555KVA" xfId="2499" xr:uid="{00000000-0005-0000-0000-0000F0090000}"/>
    <cellStyle name="Normal 2 30" xfId="2500" xr:uid="{00000000-0005-0000-0000-0000F1090000}"/>
    <cellStyle name="Normal 2 30 2" xfId="2501" xr:uid="{00000000-0005-0000-0000-0000F2090000}"/>
    <cellStyle name="Normal 2 31" xfId="2502" xr:uid="{00000000-0005-0000-0000-0000F3090000}"/>
    <cellStyle name="Normal 2 31 2" xfId="2503" xr:uid="{00000000-0005-0000-0000-0000F4090000}"/>
    <cellStyle name="Normal 2 32" xfId="2504" xr:uid="{00000000-0005-0000-0000-0000F5090000}"/>
    <cellStyle name="Normal 2 32 2" xfId="2505" xr:uid="{00000000-0005-0000-0000-0000F6090000}"/>
    <cellStyle name="Normal 2 33" xfId="2506" xr:uid="{00000000-0005-0000-0000-0000F7090000}"/>
    <cellStyle name="Normal 2 33 2" xfId="2507" xr:uid="{00000000-0005-0000-0000-0000F8090000}"/>
    <cellStyle name="Normal 2 34" xfId="2508" xr:uid="{00000000-0005-0000-0000-0000F9090000}"/>
    <cellStyle name="Normal 2 34 2" xfId="2509" xr:uid="{00000000-0005-0000-0000-0000FA090000}"/>
    <cellStyle name="Normal 2 35" xfId="2510" xr:uid="{00000000-0005-0000-0000-0000FB090000}"/>
    <cellStyle name="Normal 2 35 2" xfId="2511" xr:uid="{00000000-0005-0000-0000-0000FC090000}"/>
    <cellStyle name="Normal 2 36" xfId="2512" xr:uid="{00000000-0005-0000-0000-0000FD090000}"/>
    <cellStyle name="Normal 2 36 2" xfId="2513" xr:uid="{00000000-0005-0000-0000-0000FE090000}"/>
    <cellStyle name="Normal 2 37" xfId="2514" xr:uid="{00000000-0005-0000-0000-0000FF090000}"/>
    <cellStyle name="Normal 2 37 2" xfId="2515" xr:uid="{00000000-0005-0000-0000-0000000A0000}"/>
    <cellStyle name="Normal 2 38" xfId="2516" xr:uid="{00000000-0005-0000-0000-0000010A0000}"/>
    <cellStyle name="Normal 2 39" xfId="2517" xr:uid="{00000000-0005-0000-0000-0000020A0000}"/>
    <cellStyle name="Normal 2 4" xfId="2518" xr:uid="{00000000-0005-0000-0000-0000030A0000}"/>
    <cellStyle name="Normal 2 4 2" xfId="2519" xr:uid="{00000000-0005-0000-0000-0000040A0000}"/>
    <cellStyle name="Normal 2 4 2 2" xfId="2520" xr:uid="{00000000-0005-0000-0000-0000050A0000}"/>
    <cellStyle name="Normal 2 4 3" xfId="2521" xr:uid="{00000000-0005-0000-0000-0000060A0000}"/>
    <cellStyle name="Normal 2 4 3 2" xfId="2522" xr:uid="{00000000-0005-0000-0000-0000070A0000}"/>
    <cellStyle name="Normal 2 4 4" xfId="2523" xr:uid="{00000000-0005-0000-0000-0000080A0000}"/>
    <cellStyle name="Normal 2 40" xfId="2524" xr:uid="{00000000-0005-0000-0000-0000090A0000}"/>
    <cellStyle name="Normal 2 41" xfId="2525" xr:uid="{00000000-0005-0000-0000-00000A0A0000}"/>
    <cellStyle name="Normal 2 41 2" xfId="2526" xr:uid="{00000000-0005-0000-0000-00000B0A0000}"/>
    <cellStyle name="Normal 2 42" xfId="2527" xr:uid="{00000000-0005-0000-0000-00000C0A0000}"/>
    <cellStyle name="Normal 2 42 2" xfId="2528" xr:uid="{00000000-0005-0000-0000-00000D0A0000}"/>
    <cellStyle name="Normal 2 43" xfId="2529" xr:uid="{00000000-0005-0000-0000-00000E0A0000}"/>
    <cellStyle name="Normal 2 43 2" xfId="2530" xr:uid="{00000000-0005-0000-0000-00000F0A0000}"/>
    <cellStyle name="Normal 2 44" xfId="2531" xr:uid="{00000000-0005-0000-0000-0000100A0000}"/>
    <cellStyle name="Normal 2 44 2" xfId="2532" xr:uid="{00000000-0005-0000-0000-0000110A0000}"/>
    <cellStyle name="Normal 2 45" xfId="2533" xr:uid="{00000000-0005-0000-0000-0000120A0000}"/>
    <cellStyle name="Normal 2 45 2" xfId="2534" xr:uid="{00000000-0005-0000-0000-0000130A0000}"/>
    <cellStyle name="Normal 2 46" xfId="2535" xr:uid="{00000000-0005-0000-0000-0000140A0000}"/>
    <cellStyle name="Normal 2 46 2" xfId="2536" xr:uid="{00000000-0005-0000-0000-0000150A0000}"/>
    <cellStyle name="Normal 2 47" xfId="2537" xr:uid="{00000000-0005-0000-0000-0000160A0000}"/>
    <cellStyle name="Normal 2 47 2" xfId="2538" xr:uid="{00000000-0005-0000-0000-0000170A0000}"/>
    <cellStyle name="Normal 2 48" xfId="2539" xr:uid="{00000000-0005-0000-0000-0000180A0000}"/>
    <cellStyle name="Normal 2 48 2" xfId="2540" xr:uid="{00000000-0005-0000-0000-0000190A0000}"/>
    <cellStyle name="Normal 2 49" xfId="2541" xr:uid="{00000000-0005-0000-0000-00001A0A0000}"/>
    <cellStyle name="Normal 2 49 2" xfId="2542" xr:uid="{00000000-0005-0000-0000-00001B0A0000}"/>
    <cellStyle name="Normal 2 5" xfId="2543" xr:uid="{00000000-0005-0000-0000-00001C0A0000}"/>
    <cellStyle name="Normal 2 5 2" xfId="2544" xr:uid="{00000000-0005-0000-0000-00001D0A0000}"/>
    <cellStyle name="Normal 2 5 2 2" xfId="2545" xr:uid="{00000000-0005-0000-0000-00001E0A0000}"/>
    <cellStyle name="Normal 2 5 2 2 2" xfId="2546" xr:uid="{00000000-0005-0000-0000-00001F0A0000}"/>
    <cellStyle name="Normal 2 5 2 2 3" xfId="2547" xr:uid="{00000000-0005-0000-0000-0000200A0000}"/>
    <cellStyle name="Normal 2 5 2 3" xfId="2548" xr:uid="{00000000-0005-0000-0000-0000210A0000}"/>
    <cellStyle name="Normal 2 5 2 4" xfId="2549" xr:uid="{00000000-0005-0000-0000-0000220A0000}"/>
    <cellStyle name="Normal 2 5 3" xfId="2550" xr:uid="{00000000-0005-0000-0000-0000230A0000}"/>
    <cellStyle name="Normal 2 5 3 2" xfId="2551" xr:uid="{00000000-0005-0000-0000-0000240A0000}"/>
    <cellStyle name="Normal 2 5 3 3" xfId="2552" xr:uid="{00000000-0005-0000-0000-0000250A0000}"/>
    <cellStyle name="Normal 2 5 4" xfId="2553" xr:uid="{00000000-0005-0000-0000-0000260A0000}"/>
    <cellStyle name="Normal 2 5 5" xfId="2554" xr:uid="{00000000-0005-0000-0000-0000270A0000}"/>
    <cellStyle name="Normal 2 50" xfId="2555" xr:uid="{00000000-0005-0000-0000-0000280A0000}"/>
    <cellStyle name="Normal 2 50 2" xfId="2556" xr:uid="{00000000-0005-0000-0000-0000290A0000}"/>
    <cellStyle name="Normal 2 51" xfId="2557" xr:uid="{00000000-0005-0000-0000-00002A0A0000}"/>
    <cellStyle name="Normal 2 51 2" xfId="2558" xr:uid="{00000000-0005-0000-0000-00002B0A0000}"/>
    <cellStyle name="Normal 2 52" xfId="2559" xr:uid="{00000000-0005-0000-0000-00002C0A0000}"/>
    <cellStyle name="Normal 2 52 2" xfId="2560" xr:uid="{00000000-0005-0000-0000-00002D0A0000}"/>
    <cellStyle name="Normal 2 53" xfId="2561" xr:uid="{00000000-0005-0000-0000-00002E0A0000}"/>
    <cellStyle name="Normal 2 53 2" xfId="2562" xr:uid="{00000000-0005-0000-0000-00002F0A0000}"/>
    <cellStyle name="Normal 2 54" xfId="2563" xr:uid="{00000000-0005-0000-0000-0000300A0000}"/>
    <cellStyle name="Normal 2 54 2" xfId="2564" xr:uid="{00000000-0005-0000-0000-0000310A0000}"/>
    <cellStyle name="Normal 2 55" xfId="2565" xr:uid="{00000000-0005-0000-0000-0000320A0000}"/>
    <cellStyle name="Normal 2 55 2" xfId="2566" xr:uid="{00000000-0005-0000-0000-0000330A0000}"/>
    <cellStyle name="Normal 2 56" xfId="2567" xr:uid="{00000000-0005-0000-0000-0000340A0000}"/>
    <cellStyle name="Normal 2 56 2" xfId="2568" xr:uid="{00000000-0005-0000-0000-0000350A0000}"/>
    <cellStyle name="Normal 2 57" xfId="2569" xr:uid="{00000000-0005-0000-0000-0000360A0000}"/>
    <cellStyle name="Normal 2 57 2" xfId="2570" xr:uid="{00000000-0005-0000-0000-0000370A0000}"/>
    <cellStyle name="Normal 2 58" xfId="2571" xr:uid="{00000000-0005-0000-0000-0000380A0000}"/>
    <cellStyle name="Normal 2 58 2" xfId="2572" xr:uid="{00000000-0005-0000-0000-0000390A0000}"/>
    <cellStyle name="Normal 2 59" xfId="2573" xr:uid="{00000000-0005-0000-0000-00003A0A0000}"/>
    <cellStyle name="Normal 2 59 2" xfId="2574" xr:uid="{00000000-0005-0000-0000-00003B0A0000}"/>
    <cellStyle name="Normal 2 6" xfId="2575" xr:uid="{00000000-0005-0000-0000-00003C0A0000}"/>
    <cellStyle name="Normal 2 6 2" xfId="2576" xr:uid="{00000000-0005-0000-0000-00003D0A0000}"/>
    <cellStyle name="Normal 2 6 3" xfId="2577" xr:uid="{00000000-0005-0000-0000-00003E0A0000}"/>
    <cellStyle name="Normal 2 60" xfId="2578" xr:uid="{00000000-0005-0000-0000-00003F0A0000}"/>
    <cellStyle name="Normal 2 60 2" xfId="2579" xr:uid="{00000000-0005-0000-0000-0000400A0000}"/>
    <cellStyle name="Normal 2 61" xfId="2580" xr:uid="{00000000-0005-0000-0000-0000410A0000}"/>
    <cellStyle name="Normal 2 61 2" xfId="2581" xr:uid="{00000000-0005-0000-0000-0000420A0000}"/>
    <cellStyle name="Normal 2 62" xfId="2582" xr:uid="{00000000-0005-0000-0000-0000430A0000}"/>
    <cellStyle name="Normal 2 62 2" xfId="2583" xr:uid="{00000000-0005-0000-0000-0000440A0000}"/>
    <cellStyle name="Normal 2 63" xfId="2584" xr:uid="{00000000-0005-0000-0000-0000450A0000}"/>
    <cellStyle name="Normal 2 63 2" xfId="2585" xr:uid="{00000000-0005-0000-0000-0000460A0000}"/>
    <cellStyle name="Normal 2 64" xfId="2586" xr:uid="{00000000-0005-0000-0000-0000470A0000}"/>
    <cellStyle name="Normal 2 64 2" xfId="2587" xr:uid="{00000000-0005-0000-0000-0000480A0000}"/>
    <cellStyle name="Normal 2 65" xfId="2588" xr:uid="{00000000-0005-0000-0000-0000490A0000}"/>
    <cellStyle name="Normal 2 65 2" xfId="2589" xr:uid="{00000000-0005-0000-0000-00004A0A0000}"/>
    <cellStyle name="Normal 2 66" xfId="2590" xr:uid="{00000000-0005-0000-0000-00004B0A0000}"/>
    <cellStyle name="Normal 2 66 2" xfId="2591" xr:uid="{00000000-0005-0000-0000-00004C0A0000}"/>
    <cellStyle name="Normal 2 67" xfId="2592" xr:uid="{00000000-0005-0000-0000-00004D0A0000}"/>
    <cellStyle name="Normal 2 67 2" xfId="2593" xr:uid="{00000000-0005-0000-0000-00004E0A0000}"/>
    <cellStyle name="Normal 2 68" xfId="2594" xr:uid="{00000000-0005-0000-0000-00004F0A0000}"/>
    <cellStyle name="Normal 2 68 2" xfId="2595" xr:uid="{00000000-0005-0000-0000-0000500A0000}"/>
    <cellStyle name="Normal 2 69" xfId="2596" xr:uid="{00000000-0005-0000-0000-0000510A0000}"/>
    <cellStyle name="Normal 2 69 2" xfId="2597" xr:uid="{00000000-0005-0000-0000-0000520A0000}"/>
    <cellStyle name="Normal 2 7" xfId="2598" xr:uid="{00000000-0005-0000-0000-0000530A0000}"/>
    <cellStyle name="Normal 2 7 2" xfId="2599" xr:uid="{00000000-0005-0000-0000-0000540A0000}"/>
    <cellStyle name="Normal 2 70" xfId="2600" xr:uid="{00000000-0005-0000-0000-0000550A0000}"/>
    <cellStyle name="Normal 2 70 2" xfId="2601" xr:uid="{00000000-0005-0000-0000-0000560A0000}"/>
    <cellStyle name="Normal 2 71" xfId="2602" xr:uid="{00000000-0005-0000-0000-0000570A0000}"/>
    <cellStyle name="Normal 2 71 2" xfId="2603" xr:uid="{00000000-0005-0000-0000-0000580A0000}"/>
    <cellStyle name="Normal 2 72" xfId="2604" xr:uid="{00000000-0005-0000-0000-0000590A0000}"/>
    <cellStyle name="Normal 2 72 2" xfId="2605" xr:uid="{00000000-0005-0000-0000-00005A0A0000}"/>
    <cellStyle name="Normal 2 73" xfId="2606" xr:uid="{00000000-0005-0000-0000-00005B0A0000}"/>
    <cellStyle name="Normal 2 73 2" xfId="2607" xr:uid="{00000000-0005-0000-0000-00005C0A0000}"/>
    <cellStyle name="Normal 2 74" xfId="2608" xr:uid="{00000000-0005-0000-0000-00005D0A0000}"/>
    <cellStyle name="Normal 2 74 2" xfId="2609" xr:uid="{00000000-0005-0000-0000-00005E0A0000}"/>
    <cellStyle name="Normal 2 75" xfId="2610" xr:uid="{00000000-0005-0000-0000-00005F0A0000}"/>
    <cellStyle name="Normal 2 75 2" xfId="2611" xr:uid="{00000000-0005-0000-0000-0000600A0000}"/>
    <cellStyle name="Normal 2 76" xfId="2612" xr:uid="{00000000-0005-0000-0000-0000610A0000}"/>
    <cellStyle name="Normal 2 76 2" xfId="2613" xr:uid="{00000000-0005-0000-0000-0000620A0000}"/>
    <cellStyle name="Normal 2 77" xfId="2614" xr:uid="{00000000-0005-0000-0000-0000630A0000}"/>
    <cellStyle name="Normal 2 77 2" xfId="2615" xr:uid="{00000000-0005-0000-0000-0000640A0000}"/>
    <cellStyle name="Normal 2 78" xfId="2616" xr:uid="{00000000-0005-0000-0000-0000650A0000}"/>
    <cellStyle name="Normal 2 78 2" xfId="2617" xr:uid="{00000000-0005-0000-0000-0000660A0000}"/>
    <cellStyle name="Normal 2 79" xfId="2618" xr:uid="{00000000-0005-0000-0000-0000670A0000}"/>
    <cellStyle name="Normal 2 79 2" xfId="2619" xr:uid="{00000000-0005-0000-0000-0000680A0000}"/>
    <cellStyle name="Normal 2 8" xfId="2620" xr:uid="{00000000-0005-0000-0000-0000690A0000}"/>
    <cellStyle name="Normal 2 8 10" xfId="2621" xr:uid="{00000000-0005-0000-0000-00006A0A0000}"/>
    <cellStyle name="Normal 2 8 2" xfId="2622" xr:uid="{00000000-0005-0000-0000-00006B0A0000}"/>
    <cellStyle name="Normal 2 8 3" xfId="2623" xr:uid="{00000000-0005-0000-0000-00006C0A0000}"/>
    <cellStyle name="Normal 2 8 4" xfId="2624" xr:uid="{00000000-0005-0000-0000-00006D0A0000}"/>
    <cellStyle name="Normal 2 8 5" xfId="2625" xr:uid="{00000000-0005-0000-0000-00006E0A0000}"/>
    <cellStyle name="Normal 2 8 6" xfId="2626" xr:uid="{00000000-0005-0000-0000-00006F0A0000}"/>
    <cellStyle name="Normal 2 8 7" xfId="2627" xr:uid="{00000000-0005-0000-0000-0000700A0000}"/>
    <cellStyle name="Normal 2 8 8" xfId="2628" xr:uid="{00000000-0005-0000-0000-0000710A0000}"/>
    <cellStyle name="Normal 2 8 9" xfId="2629" xr:uid="{00000000-0005-0000-0000-0000720A0000}"/>
    <cellStyle name="Normal 2 8_lap ALL" xfId="2630" xr:uid="{00000000-0005-0000-0000-0000730A0000}"/>
    <cellStyle name="Normal 2 80" xfId="2631" xr:uid="{00000000-0005-0000-0000-0000740A0000}"/>
    <cellStyle name="Normal 2 80 2" xfId="2632" xr:uid="{00000000-0005-0000-0000-0000750A0000}"/>
    <cellStyle name="Normal 2 81" xfId="2633" xr:uid="{00000000-0005-0000-0000-0000760A0000}"/>
    <cellStyle name="Normal 2 81 2" xfId="2634" xr:uid="{00000000-0005-0000-0000-0000770A0000}"/>
    <cellStyle name="Normal 2 82" xfId="2635" xr:uid="{00000000-0005-0000-0000-0000780A0000}"/>
    <cellStyle name="Normal 2 82 2" xfId="2636" xr:uid="{00000000-0005-0000-0000-0000790A0000}"/>
    <cellStyle name="Normal 2 83" xfId="2637" xr:uid="{00000000-0005-0000-0000-00007A0A0000}"/>
    <cellStyle name="Normal 2 83 2" xfId="2638" xr:uid="{00000000-0005-0000-0000-00007B0A0000}"/>
    <cellStyle name="Normal 2 84" xfId="2639" xr:uid="{00000000-0005-0000-0000-00007C0A0000}"/>
    <cellStyle name="Normal 2 84 2" xfId="2640" xr:uid="{00000000-0005-0000-0000-00007D0A0000}"/>
    <cellStyle name="Normal 2 85" xfId="2641" xr:uid="{00000000-0005-0000-0000-00007E0A0000}"/>
    <cellStyle name="Normal 2 85 2" xfId="2642" xr:uid="{00000000-0005-0000-0000-00007F0A0000}"/>
    <cellStyle name="Normal 2 86" xfId="2643" xr:uid="{00000000-0005-0000-0000-0000800A0000}"/>
    <cellStyle name="Normal 2 86 2" xfId="2644" xr:uid="{00000000-0005-0000-0000-0000810A0000}"/>
    <cellStyle name="Normal 2 87" xfId="2645" xr:uid="{00000000-0005-0000-0000-0000820A0000}"/>
    <cellStyle name="Normal 2 87 2" xfId="2646" xr:uid="{00000000-0005-0000-0000-0000830A0000}"/>
    <cellStyle name="Normal 2 88" xfId="2647" xr:uid="{00000000-0005-0000-0000-0000840A0000}"/>
    <cellStyle name="Normal 2 88 2" xfId="2648" xr:uid="{00000000-0005-0000-0000-0000850A0000}"/>
    <cellStyle name="Normal 2 89" xfId="2649" xr:uid="{00000000-0005-0000-0000-0000860A0000}"/>
    <cellStyle name="Normal 2 89 2" xfId="2650" xr:uid="{00000000-0005-0000-0000-0000870A0000}"/>
    <cellStyle name="Normal 2 9" xfId="2651" xr:uid="{00000000-0005-0000-0000-0000880A0000}"/>
    <cellStyle name="Normal 2 9 2" xfId="2652" xr:uid="{00000000-0005-0000-0000-0000890A0000}"/>
    <cellStyle name="Normal 2 90" xfId="2653" xr:uid="{00000000-0005-0000-0000-00008A0A0000}"/>
    <cellStyle name="Normal 2 90 2" xfId="2654" xr:uid="{00000000-0005-0000-0000-00008B0A0000}"/>
    <cellStyle name="Normal 2 91" xfId="2655" xr:uid="{00000000-0005-0000-0000-00008C0A0000}"/>
    <cellStyle name="Normal 2 91 2" xfId="2656" xr:uid="{00000000-0005-0000-0000-00008D0A0000}"/>
    <cellStyle name="Normal 2 92" xfId="2657" xr:uid="{00000000-0005-0000-0000-00008E0A0000}"/>
    <cellStyle name="Normal 2 92 2" xfId="2658" xr:uid="{00000000-0005-0000-0000-00008F0A0000}"/>
    <cellStyle name="Normal 2 93" xfId="2659" xr:uid="{00000000-0005-0000-0000-0000900A0000}"/>
    <cellStyle name="Normal 2 93 2" xfId="2660" xr:uid="{00000000-0005-0000-0000-0000910A0000}"/>
    <cellStyle name="Normal 2 94" xfId="2661" xr:uid="{00000000-0005-0000-0000-0000920A0000}"/>
    <cellStyle name="Normal 2 94 2" xfId="2662" xr:uid="{00000000-0005-0000-0000-0000930A0000}"/>
    <cellStyle name="Normal 2 95" xfId="2663" xr:uid="{00000000-0005-0000-0000-0000940A0000}"/>
    <cellStyle name="Normal 2 95 2" xfId="2664" xr:uid="{00000000-0005-0000-0000-0000950A0000}"/>
    <cellStyle name="Normal 2 96" xfId="2665" xr:uid="{00000000-0005-0000-0000-0000960A0000}"/>
    <cellStyle name="Normal 2 96 2" xfId="2666" xr:uid="{00000000-0005-0000-0000-0000970A0000}"/>
    <cellStyle name="Normal 2 97" xfId="2667" xr:uid="{00000000-0005-0000-0000-0000980A0000}"/>
    <cellStyle name="Normal 2 97 2" xfId="2668" xr:uid="{00000000-0005-0000-0000-0000990A0000}"/>
    <cellStyle name="Normal 2 98" xfId="2669" xr:uid="{00000000-0005-0000-0000-00009A0A0000}"/>
    <cellStyle name="Normal 2 98 2" xfId="2670" xr:uid="{00000000-0005-0000-0000-00009B0A0000}"/>
    <cellStyle name="Normal 2 99" xfId="2671" xr:uid="{00000000-0005-0000-0000-00009C0A0000}"/>
    <cellStyle name="Normal 2 99 2" xfId="2672" xr:uid="{00000000-0005-0000-0000-00009D0A0000}"/>
    <cellStyle name="Normal 2_(PRK 111601-111604) 20130401 Joint AAU - GJN 4 - BNL 5 - KTN 7" xfId="2673" xr:uid="{00000000-0005-0000-0000-00009E0A0000}"/>
    <cellStyle name="Normal 20" xfId="2674" xr:uid="{00000000-0005-0000-0000-00009F0A0000}"/>
    <cellStyle name="Normal 20 2" xfId="2675" xr:uid="{00000000-0005-0000-0000-0000A00A0000}"/>
    <cellStyle name="Normal 20 2 2" xfId="2676" xr:uid="{00000000-0005-0000-0000-0000A10A0000}"/>
    <cellStyle name="Normal 20 2 3" xfId="2677" xr:uid="{00000000-0005-0000-0000-0000A20A0000}"/>
    <cellStyle name="Normal 20 2 4" xfId="2678" xr:uid="{00000000-0005-0000-0000-0000A30A0000}"/>
    <cellStyle name="Normal 20 3" xfId="2679" xr:uid="{00000000-0005-0000-0000-0000A40A0000}"/>
    <cellStyle name="Normal 20 3 2" xfId="2680" xr:uid="{00000000-0005-0000-0000-0000A50A0000}"/>
    <cellStyle name="Normal 20 4" xfId="2681" xr:uid="{00000000-0005-0000-0000-0000A60A0000}"/>
    <cellStyle name="Normal 20 5" xfId="2682" xr:uid="{00000000-0005-0000-0000-0000A70A0000}"/>
    <cellStyle name="Normal 20 6" xfId="2683" xr:uid="{00000000-0005-0000-0000-0000A80A0000}"/>
    <cellStyle name="Normal 20 7" xfId="2684" xr:uid="{00000000-0005-0000-0000-0000A90A0000}"/>
    <cellStyle name="Normal 20_RAB_LOK_SPK_Tw_II_2010-2" xfId="2685" xr:uid="{00000000-0005-0000-0000-0000AA0A0000}"/>
    <cellStyle name="Normal 21" xfId="2686" xr:uid="{00000000-0005-0000-0000-0000AB0A0000}"/>
    <cellStyle name="Normal 21 2" xfId="2687" xr:uid="{00000000-0005-0000-0000-0000AC0A0000}"/>
    <cellStyle name="Normal 21 2 2" xfId="2688" xr:uid="{00000000-0005-0000-0000-0000AD0A0000}"/>
    <cellStyle name="Normal 21 3" xfId="2689" xr:uid="{00000000-0005-0000-0000-0000AE0A0000}"/>
    <cellStyle name="Normal 21_DATA DINGO &amp; IMG _OK" xfId="2690" xr:uid="{00000000-0005-0000-0000-0000AF0A0000}"/>
    <cellStyle name="Normal 22" xfId="2691" xr:uid="{00000000-0005-0000-0000-0000B00A0000}"/>
    <cellStyle name="Normal 22 2" xfId="2692" xr:uid="{00000000-0005-0000-0000-0000B10A0000}"/>
    <cellStyle name="Normal 23" xfId="2693" xr:uid="{00000000-0005-0000-0000-0000B20A0000}"/>
    <cellStyle name="Normal 23 2" xfId="2694" xr:uid="{00000000-0005-0000-0000-0000B30A0000}"/>
    <cellStyle name="Normal 24" xfId="2695" xr:uid="{00000000-0005-0000-0000-0000B40A0000}"/>
    <cellStyle name="Normal 24 2" xfId="2696" xr:uid="{00000000-0005-0000-0000-0000B50A0000}"/>
    <cellStyle name="Normal 24 2 2" xfId="2697" xr:uid="{00000000-0005-0000-0000-0000B60A0000}"/>
    <cellStyle name="Normal 25" xfId="2698" xr:uid="{00000000-0005-0000-0000-0000B70A0000}"/>
    <cellStyle name="Normal 25 2" xfId="2699" xr:uid="{00000000-0005-0000-0000-0000B80A0000}"/>
    <cellStyle name="Normal 26" xfId="2700" xr:uid="{00000000-0005-0000-0000-0000B90A0000}"/>
    <cellStyle name="Normal 27" xfId="2701" xr:uid="{00000000-0005-0000-0000-0000BA0A0000}"/>
    <cellStyle name="Normal 27 2" xfId="2702" xr:uid="{00000000-0005-0000-0000-0000BB0A0000}"/>
    <cellStyle name="Normal 27 2 2" xfId="2703" xr:uid="{00000000-0005-0000-0000-0000BC0A0000}"/>
    <cellStyle name="Normal 27 3" xfId="2704" xr:uid="{00000000-0005-0000-0000-0000BD0A0000}"/>
    <cellStyle name="Normal 28" xfId="2705" xr:uid="{00000000-0005-0000-0000-0000BE0A0000}"/>
    <cellStyle name="Normal 28 2" xfId="2706" xr:uid="{00000000-0005-0000-0000-0000BF0A0000}"/>
    <cellStyle name="Normal 28 2 2" xfId="2707" xr:uid="{00000000-0005-0000-0000-0000C00A0000}"/>
    <cellStyle name="Normal 28_Book2" xfId="2708" xr:uid="{00000000-0005-0000-0000-0000C10A0000}"/>
    <cellStyle name="Normal 29" xfId="2709" xr:uid="{00000000-0005-0000-0000-0000C20A0000}"/>
    <cellStyle name="Normal 3" xfId="2710" xr:uid="{00000000-0005-0000-0000-0000C30A0000}"/>
    <cellStyle name="Normal 3 2" xfId="2711" xr:uid="{00000000-0005-0000-0000-0000C40A0000}"/>
    <cellStyle name="Normal 3 2 2" xfId="2712" xr:uid="{00000000-0005-0000-0000-0000C50A0000}"/>
    <cellStyle name="Normal 3 2 2 2" xfId="2713" xr:uid="{00000000-0005-0000-0000-0000C60A0000}"/>
    <cellStyle name="Normal 3 2_4_Pembangunan JTM Baru Penyulang CPU 5" xfId="2714" xr:uid="{00000000-0005-0000-0000-0000C70A0000}"/>
    <cellStyle name="Normal 3 3" xfId="2715" xr:uid="{00000000-0005-0000-0000-0000C80A0000}"/>
    <cellStyle name="Normal 3 3 2" xfId="2716" xr:uid="{00000000-0005-0000-0000-0000C90A0000}"/>
    <cellStyle name="Normal 3 4" xfId="2717" xr:uid="{00000000-0005-0000-0000-0000CA0A0000}"/>
    <cellStyle name="Normal 3 4 2" xfId="2718" xr:uid="{00000000-0005-0000-0000-0000CB0A0000}"/>
    <cellStyle name="Normal 3 4 3" xfId="2719" xr:uid="{00000000-0005-0000-0000-0000CC0A0000}"/>
    <cellStyle name="Normal 3 48" xfId="2720" xr:uid="{00000000-0005-0000-0000-0000CD0A0000}"/>
    <cellStyle name="Normal 3 5" xfId="2721" xr:uid="{00000000-0005-0000-0000-0000CE0A0000}"/>
    <cellStyle name="Normal 3 5 2" xfId="2722" xr:uid="{00000000-0005-0000-0000-0000CF0A0000}"/>
    <cellStyle name="Normal 3 6" xfId="2723" xr:uid="{00000000-0005-0000-0000-0000D00A0000}"/>
    <cellStyle name="Normal 3 7" xfId="2724" xr:uid="{00000000-0005-0000-0000-0000D10A0000}"/>
    <cellStyle name="Normal 3 8" xfId="2725" xr:uid="{00000000-0005-0000-0000-0000D20A0000}"/>
    <cellStyle name="Normal 3_1.2.1 SLM Pembangunan FEEDER BARU MDI 9 dan 10 2052011" xfId="2726" xr:uid="{00000000-0005-0000-0000-0000D30A0000}"/>
    <cellStyle name="Normal 30" xfId="2727" xr:uid="{00000000-0005-0000-0000-0000D40A0000}"/>
    <cellStyle name="Normal 30 2" xfId="2728" xr:uid="{00000000-0005-0000-0000-0000D50A0000}"/>
    <cellStyle name="Normal 31" xfId="2729" xr:uid="{00000000-0005-0000-0000-0000D60A0000}"/>
    <cellStyle name="Normal 31 2" xfId="2730" xr:uid="{00000000-0005-0000-0000-0000D70A0000}"/>
    <cellStyle name="Normal 32" xfId="2731" xr:uid="{00000000-0005-0000-0000-0000D80A0000}"/>
    <cellStyle name="Normal 32 2" xfId="2732" xr:uid="{00000000-0005-0000-0000-0000D90A0000}"/>
    <cellStyle name="Normal 33" xfId="2733" xr:uid="{00000000-0005-0000-0000-0000DA0A0000}"/>
    <cellStyle name="Normal 34" xfId="2734" xr:uid="{00000000-0005-0000-0000-0000DB0A0000}"/>
    <cellStyle name="Normal 35" xfId="2735" xr:uid="{00000000-0005-0000-0000-0000DC0A0000}"/>
    <cellStyle name="Normal 35 2" xfId="2736" xr:uid="{00000000-0005-0000-0000-0000DD0A0000}"/>
    <cellStyle name="Normal 36" xfId="2737" xr:uid="{00000000-0005-0000-0000-0000DE0A0000}"/>
    <cellStyle name="Normal 36 2" xfId="2738" xr:uid="{00000000-0005-0000-0000-0000DF0A0000}"/>
    <cellStyle name="Normal 37" xfId="2739" xr:uid="{00000000-0005-0000-0000-0000E00A0000}"/>
    <cellStyle name="Normal 37 2" xfId="2740" xr:uid="{00000000-0005-0000-0000-0000E10A0000}"/>
    <cellStyle name="Normal 38" xfId="2741" xr:uid="{00000000-0005-0000-0000-0000E20A0000}"/>
    <cellStyle name="Normal 38 2" xfId="2742" xr:uid="{00000000-0005-0000-0000-0000E30A0000}"/>
    <cellStyle name="Normal 39" xfId="2743" xr:uid="{00000000-0005-0000-0000-0000E40A0000}"/>
    <cellStyle name="Normal 39 2" xfId="2744" xr:uid="{00000000-0005-0000-0000-0000E50A0000}"/>
    <cellStyle name="Normal 4" xfId="2745" xr:uid="{00000000-0005-0000-0000-0000E60A0000}"/>
    <cellStyle name="Normal 4 2" xfId="2746" xr:uid="{00000000-0005-0000-0000-0000E70A0000}"/>
    <cellStyle name="Normal 4 2 2" xfId="2747" xr:uid="{00000000-0005-0000-0000-0000E80A0000}"/>
    <cellStyle name="Normal 4 3" xfId="2748" xr:uid="{00000000-0005-0000-0000-0000E90A0000}"/>
    <cellStyle name="Normal 4 4" xfId="2749" xr:uid="{00000000-0005-0000-0000-0000EA0A0000}"/>
    <cellStyle name="Normal 4 4 2" xfId="2750" xr:uid="{00000000-0005-0000-0000-0000EB0A0000}"/>
    <cellStyle name="Normal 4 4 3" xfId="2751" xr:uid="{00000000-0005-0000-0000-0000EC0A0000}"/>
    <cellStyle name="Normal 4 5" xfId="2752" xr:uid="{00000000-0005-0000-0000-0000ED0A0000}"/>
    <cellStyle name="Normal 4 6" xfId="2753" xr:uid="{00000000-0005-0000-0000-0000EE0A0000}"/>
    <cellStyle name="Normal 4_4_Pembangunan JTM Baru Penyulang CPU 5" xfId="2754" xr:uid="{00000000-0005-0000-0000-0000EF0A0000}"/>
    <cellStyle name="Normal 40" xfId="2755" xr:uid="{00000000-0005-0000-0000-0000F00A0000}"/>
    <cellStyle name="Normal 40 2" xfId="2756" xr:uid="{00000000-0005-0000-0000-0000F10A0000}"/>
    <cellStyle name="Normal 41" xfId="2757" xr:uid="{00000000-0005-0000-0000-0000F20A0000}"/>
    <cellStyle name="Normal 41 2" xfId="2758" xr:uid="{00000000-0005-0000-0000-0000F30A0000}"/>
    <cellStyle name="Normal 42" xfId="2759" xr:uid="{00000000-0005-0000-0000-0000F40A0000}"/>
    <cellStyle name="Normal 42 2" xfId="2760" xr:uid="{00000000-0005-0000-0000-0000F50A0000}"/>
    <cellStyle name="Normal 43" xfId="2761" xr:uid="{00000000-0005-0000-0000-0000F60A0000}"/>
    <cellStyle name="Normal 44" xfId="2762" xr:uid="{00000000-0005-0000-0000-0000F70A0000}"/>
    <cellStyle name="Normal 44 2" xfId="2763" xr:uid="{00000000-0005-0000-0000-0000F80A0000}"/>
    <cellStyle name="Normal 45" xfId="2764" xr:uid="{00000000-0005-0000-0000-0000F90A0000}"/>
    <cellStyle name="Normal 45 2" xfId="2765" xr:uid="{00000000-0005-0000-0000-0000FA0A0000}"/>
    <cellStyle name="Normal 46" xfId="2766" xr:uid="{00000000-0005-0000-0000-0000FB0A0000}"/>
    <cellStyle name="Normal 46 2" xfId="2767" xr:uid="{00000000-0005-0000-0000-0000FC0A0000}"/>
    <cellStyle name="Normal 47" xfId="2768" xr:uid="{00000000-0005-0000-0000-0000FD0A0000}"/>
    <cellStyle name="Normal 47 2" xfId="2769" xr:uid="{00000000-0005-0000-0000-0000FE0A0000}"/>
    <cellStyle name="Normal 48" xfId="2770" xr:uid="{00000000-0005-0000-0000-0000FF0A0000}"/>
    <cellStyle name="Normal 48 2" xfId="2771" xr:uid="{00000000-0005-0000-0000-0000000B0000}"/>
    <cellStyle name="Normal 49" xfId="2772" xr:uid="{00000000-0005-0000-0000-0000010B0000}"/>
    <cellStyle name="Normal 49 2" xfId="2773" xr:uid="{00000000-0005-0000-0000-0000020B0000}"/>
    <cellStyle name="Normal 5" xfId="2774" xr:uid="{00000000-0005-0000-0000-0000030B0000}"/>
    <cellStyle name="Normal 5 2" xfId="2775" xr:uid="{00000000-0005-0000-0000-0000040B0000}"/>
    <cellStyle name="Normal 5 2 2" xfId="2776" xr:uid="{00000000-0005-0000-0000-0000050B0000}"/>
    <cellStyle name="Normal 5 3" xfId="2777" xr:uid="{00000000-0005-0000-0000-0000060B0000}"/>
    <cellStyle name="Normal 5 4" xfId="2778" xr:uid="{00000000-0005-0000-0000-0000070B0000}"/>
    <cellStyle name="Normal 5 5" xfId="2779" xr:uid="{00000000-0005-0000-0000-0000080B0000}"/>
    <cellStyle name="Normal 5 6" xfId="2780" xr:uid="{00000000-0005-0000-0000-0000090B0000}"/>
    <cellStyle name="Normal 5 7" xfId="2781" xr:uid="{00000000-0005-0000-0000-00000A0B0000}"/>
    <cellStyle name="Normal 5 8" xfId="2782" xr:uid="{00000000-0005-0000-0000-00000B0B0000}"/>
    <cellStyle name="Normal 5 9" xfId="2783" xr:uid="{00000000-0005-0000-0000-00000C0B0000}"/>
    <cellStyle name="Normal 5_1.2.2.1 SLM Pembangunan FEEDER BARU MDI 9 dan 10 2052011" xfId="2784" xr:uid="{00000000-0005-0000-0000-00000D0B0000}"/>
    <cellStyle name="Normal 50" xfId="2785" xr:uid="{00000000-0005-0000-0000-00000E0B0000}"/>
    <cellStyle name="Normal 50 2" xfId="2786" xr:uid="{00000000-0005-0000-0000-00000F0B0000}"/>
    <cellStyle name="Normal 51" xfId="2787" xr:uid="{00000000-0005-0000-0000-0000100B0000}"/>
    <cellStyle name="Normal 52" xfId="2788" xr:uid="{00000000-0005-0000-0000-0000110B0000}"/>
    <cellStyle name="Normal 52 2" xfId="2789" xr:uid="{00000000-0005-0000-0000-0000120B0000}"/>
    <cellStyle name="Normal 53" xfId="2790" xr:uid="{00000000-0005-0000-0000-0000130B0000}"/>
    <cellStyle name="Normal 53 2" xfId="2791" xr:uid="{00000000-0005-0000-0000-0000140B0000}"/>
    <cellStyle name="Normal 54" xfId="2792" xr:uid="{00000000-0005-0000-0000-0000150B0000}"/>
    <cellStyle name="Normal 54 2" xfId="2793" xr:uid="{00000000-0005-0000-0000-0000160B0000}"/>
    <cellStyle name="Normal 55" xfId="2794" xr:uid="{00000000-0005-0000-0000-0000170B0000}"/>
    <cellStyle name="Normal 56" xfId="2795" xr:uid="{00000000-0005-0000-0000-0000180B0000}"/>
    <cellStyle name="Normal 56 2" xfId="2796" xr:uid="{00000000-0005-0000-0000-0000190B0000}"/>
    <cellStyle name="Normal 57" xfId="2797" xr:uid="{00000000-0005-0000-0000-00001A0B0000}"/>
    <cellStyle name="Normal 58" xfId="2798" xr:uid="{00000000-0005-0000-0000-00001B0B0000}"/>
    <cellStyle name="Normal 59" xfId="2799" xr:uid="{00000000-0005-0000-0000-00001C0B0000}"/>
    <cellStyle name="Normal 6" xfId="2800" xr:uid="{00000000-0005-0000-0000-00001D0B0000}"/>
    <cellStyle name="Normal 6 2" xfId="2801" xr:uid="{00000000-0005-0000-0000-00001E0B0000}"/>
    <cellStyle name="Normal 6 2 2" xfId="2802" xr:uid="{00000000-0005-0000-0000-00001F0B0000}"/>
    <cellStyle name="Normal 6 3" xfId="2803" xr:uid="{00000000-0005-0000-0000-0000200B0000}"/>
    <cellStyle name="Normal 6 3 2" xfId="2804" xr:uid="{00000000-0005-0000-0000-0000210B0000}"/>
    <cellStyle name="Normal 6 4" xfId="2805" xr:uid="{00000000-0005-0000-0000-0000220B0000}"/>
    <cellStyle name="Normal 6_1.2.2.1 SLM Pembangunan FEEDER BARU MDI 9 dan 10 2052011" xfId="2806" xr:uid="{00000000-0005-0000-0000-0000230B0000}"/>
    <cellStyle name="Normal 60" xfId="2807" xr:uid="{00000000-0005-0000-0000-0000240B0000}"/>
    <cellStyle name="Normal 61" xfId="2808" xr:uid="{00000000-0005-0000-0000-0000250B0000}"/>
    <cellStyle name="Normal 62" xfId="2809" xr:uid="{00000000-0005-0000-0000-0000260B0000}"/>
    <cellStyle name="Normal 63" xfId="2810" xr:uid="{00000000-0005-0000-0000-0000270B0000}"/>
    <cellStyle name="Normal 64" xfId="2811" xr:uid="{00000000-0005-0000-0000-0000280B0000}"/>
    <cellStyle name="Normal 65" xfId="2812" xr:uid="{00000000-0005-0000-0000-0000290B0000}"/>
    <cellStyle name="Normal 66" xfId="2813" xr:uid="{00000000-0005-0000-0000-00002A0B0000}"/>
    <cellStyle name="Normal 67" xfId="2814" xr:uid="{00000000-0005-0000-0000-00002B0B0000}"/>
    <cellStyle name="Normal 68" xfId="2815" xr:uid="{00000000-0005-0000-0000-00002C0B0000}"/>
    <cellStyle name="Normal 69" xfId="2816" xr:uid="{00000000-0005-0000-0000-00002D0B0000}"/>
    <cellStyle name="Normal 7" xfId="2817" xr:uid="{00000000-0005-0000-0000-00002E0B0000}"/>
    <cellStyle name="Normal 7 2" xfId="2818" xr:uid="{00000000-0005-0000-0000-00002F0B0000}"/>
    <cellStyle name="Normal 7 2 2" xfId="2819" xr:uid="{00000000-0005-0000-0000-0000300B0000}"/>
    <cellStyle name="Normal 7 3" xfId="2820" xr:uid="{00000000-0005-0000-0000-0000310B0000}"/>
    <cellStyle name="Normal 7 4" xfId="2821" xr:uid="{00000000-0005-0000-0000-0000320B0000}"/>
    <cellStyle name="Normal 7 5" xfId="2822" xr:uid="{00000000-0005-0000-0000-0000330B0000}"/>
    <cellStyle name="Normal 7_1.2.2.1 SLM Pembangunan FEEDER BARU MDI 9 dan 10 2052011" xfId="2823" xr:uid="{00000000-0005-0000-0000-0000340B0000}"/>
    <cellStyle name="Normal 70" xfId="2824" xr:uid="{00000000-0005-0000-0000-0000350B0000}"/>
    <cellStyle name="Normal 71" xfId="2825" xr:uid="{00000000-0005-0000-0000-0000360B0000}"/>
    <cellStyle name="Normal 72" xfId="2826" xr:uid="{00000000-0005-0000-0000-0000370B0000}"/>
    <cellStyle name="Normal 73" xfId="2827" xr:uid="{00000000-0005-0000-0000-0000380B0000}"/>
    <cellStyle name="Normal 74" xfId="2828" xr:uid="{00000000-0005-0000-0000-0000390B0000}"/>
    <cellStyle name="Normal 75" xfId="2829" xr:uid="{00000000-0005-0000-0000-00003A0B0000}"/>
    <cellStyle name="Normal 76" xfId="2830" xr:uid="{00000000-0005-0000-0000-00003B0B0000}"/>
    <cellStyle name="Normal 77" xfId="2831" xr:uid="{00000000-0005-0000-0000-00003C0B0000}"/>
    <cellStyle name="Normal 78" xfId="2832" xr:uid="{00000000-0005-0000-0000-00003D0B0000}"/>
    <cellStyle name="Normal 79" xfId="2833" xr:uid="{00000000-0005-0000-0000-00003E0B0000}"/>
    <cellStyle name="Normal 8" xfId="2834" xr:uid="{00000000-0005-0000-0000-00003F0B0000}"/>
    <cellStyle name="Normal 8 2" xfId="2835" xr:uid="{00000000-0005-0000-0000-0000400B0000}"/>
    <cellStyle name="Normal 8 2 2" xfId="2836" xr:uid="{00000000-0005-0000-0000-0000410B0000}"/>
    <cellStyle name="Normal 8 3" xfId="2837" xr:uid="{00000000-0005-0000-0000-0000420B0000}"/>
    <cellStyle name="Normal 8 3 2" xfId="2838" xr:uid="{00000000-0005-0000-0000-0000430B0000}"/>
    <cellStyle name="Normal 8 3 3" xfId="2839" xr:uid="{00000000-0005-0000-0000-0000440B0000}"/>
    <cellStyle name="Normal 8 4" xfId="2840" xr:uid="{00000000-0005-0000-0000-0000450B0000}"/>
    <cellStyle name="Normal 8 5" xfId="2841" xr:uid="{00000000-0005-0000-0000-0000460B0000}"/>
    <cellStyle name="Normal 8_(PRK 111601-111604) 20130401 Joint AAU - GJN 4 - BNL 5 - KTN 7" xfId="2842" xr:uid="{00000000-0005-0000-0000-0000470B0000}"/>
    <cellStyle name="Normal 80" xfId="2843" xr:uid="{00000000-0005-0000-0000-0000480B0000}"/>
    <cellStyle name="Normal 81" xfId="2844" xr:uid="{00000000-0005-0000-0000-0000490B0000}"/>
    <cellStyle name="Normal 82" xfId="2845" xr:uid="{00000000-0005-0000-0000-00004A0B0000}"/>
    <cellStyle name="Normal 83" xfId="2846" xr:uid="{00000000-0005-0000-0000-00004B0B0000}"/>
    <cellStyle name="Normal 84" xfId="2847" xr:uid="{00000000-0005-0000-0000-00004C0B0000}"/>
    <cellStyle name="Normal 85" xfId="2848" xr:uid="{00000000-0005-0000-0000-00004D0B0000}"/>
    <cellStyle name="Normal 86" xfId="2849" xr:uid="{00000000-0005-0000-0000-00004E0B0000}"/>
    <cellStyle name="Normal 86 2" xfId="2850" xr:uid="{00000000-0005-0000-0000-00004F0B0000}"/>
    <cellStyle name="Normal 87" xfId="2851" xr:uid="{00000000-0005-0000-0000-0000500B0000}"/>
    <cellStyle name="Normal 87 2" xfId="2852" xr:uid="{00000000-0005-0000-0000-0000510B0000}"/>
    <cellStyle name="Normal 87 2 2" xfId="2853" xr:uid="{00000000-0005-0000-0000-0000520B0000}"/>
    <cellStyle name="Normal 87 3" xfId="2854" xr:uid="{00000000-0005-0000-0000-0000530B0000}"/>
    <cellStyle name="Normal 88" xfId="2855" xr:uid="{00000000-0005-0000-0000-0000540B0000}"/>
    <cellStyle name="Normal 88 2" xfId="2856" xr:uid="{00000000-0005-0000-0000-0000550B0000}"/>
    <cellStyle name="Normal 89" xfId="2857" xr:uid="{00000000-0005-0000-0000-0000560B0000}"/>
    <cellStyle name="Normal 89 2" xfId="2858" xr:uid="{00000000-0005-0000-0000-0000570B0000}"/>
    <cellStyle name="Normal 9" xfId="2859" xr:uid="{00000000-0005-0000-0000-0000580B0000}"/>
    <cellStyle name="Normal 9 10" xfId="2860" xr:uid="{00000000-0005-0000-0000-0000590B0000}"/>
    <cellStyle name="Normal 9 11" xfId="2861" xr:uid="{00000000-0005-0000-0000-00005A0B0000}"/>
    <cellStyle name="Normal 9 2" xfId="2862" xr:uid="{00000000-0005-0000-0000-00005B0B0000}"/>
    <cellStyle name="Normal 9 2 2" xfId="2863" xr:uid="{00000000-0005-0000-0000-00005C0B0000}"/>
    <cellStyle name="Normal 9 2 2 2" xfId="2864" xr:uid="{00000000-0005-0000-0000-00005D0B0000}"/>
    <cellStyle name="Normal 9 2 2 2 2" xfId="2865" xr:uid="{00000000-0005-0000-0000-00005E0B0000}"/>
    <cellStyle name="Normal 9 2 2 3" xfId="2866" xr:uid="{00000000-0005-0000-0000-00005F0B0000}"/>
    <cellStyle name="Normal 9 2 2 3 2" xfId="2867" xr:uid="{00000000-0005-0000-0000-0000600B0000}"/>
    <cellStyle name="Normal 9 2 2 4" xfId="2868" xr:uid="{00000000-0005-0000-0000-0000610B0000}"/>
    <cellStyle name="Normal 9 2 2 4 2" xfId="2869" xr:uid="{00000000-0005-0000-0000-0000620B0000}"/>
    <cellStyle name="Normal 9 2 2 5" xfId="2870" xr:uid="{00000000-0005-0000-0000-0000630B0000}"/>
    <cellStyle name="Normal 9 2 3" xfId="2871" xr:uid="{00000000-0005-0000-0000-0000640B0000}"/>
    <cellStyle name="Normal 9 2 3 2" xfId="2872" xr:uid="{00000000-0005-0000-0000-0000650B0000}"/>
    <cellStyle name="Normal 9 2 3 2 2" xfId="2873" xr:uid="{00000000-0005-0000-0000-0000660B0000}"/>
    <cellStyle name="Normal 9 2 3 2 2 2" xfId="2874" xr:uid="{00000000-0005-0000-0000-0000670B0000}"/>
    <cellStyle name="Normal 9 2 3 2 2 2 2" xfId="2875" xr:uid="{00000000-0005-0000-0000-0000680B0000}"/>
    <cellStyle name="Normal 9 2 3 2 2 3" xfId="2876" xr:uid="{00000000-0005-0000-0000-0000690B0000}"/>
    <cellStyle name="Normal 9 2 3 2 2 3 2" xfId="2877" xr:uid="{00000000-0005-0000-0000-00006A0B0000}"/>
    <cellStyle name="Normal 9 2 3 2 2 4" xfId="2878" xr:uid="{00000000-0005-0000-0000-00006B0B0000}"/>
    <cellStyle name="Normal 9 2 3 2 2 4 2" xfId="2879" xr:uid="{00000000-0005-0000-0000-00006C0B0000}"/>
    <cellStyle name="Normal 9 2 3 2 2 5" xfId="2880" xr:uid="{00000000-0005-0000-0000-00006D0B0000}"/>
    <cellStyle name="Normal 9 2 3 2 2 5 2" xfId="2881" xr:uid="{00000000-0005-0000-0000-00006E0B0000}"/>
    <cellStyle name="Normal 9 2 3 2 2 6" xfId="2882" xr:uid="{00000000-0005-0000-0000-00006F0B0000}"/>
    <cellStyle name="Normal 9 2 3 2 3" xfId="2883" xr:uid="{00000000-0005-0000-0000-0000700B0000}"/>
    <cellStyle name="Normal 9 2 3 2 3 2" xfId="2884" xr:uid="{00000000-0005-0000-0000-0000710B0000}"/>
    <cellStyle name="Normal 9 2 3 2 3 2 2" xfId="2885" xr:uid="{00000000-0005-0000-0000-0000720B0000}"/>
    <cellStyle name="Normal 9 2 3 2 3 3" xfId="2886" xr:uid="{00000000-0005-0000-0000-0000730B0000}"/>
    <cellStyle name="Normal 9 2 3 2 3 3 2" xfId="2887" xr:uid="{00000000-0005-0000-0000-0000740B0000}"/>
    <cellStyle name="Normal 9 2 3 2 3 4" xfId="2888" xr:uid="{00000000-0005-0000-0000-0000750B0000}"/>
    <cellStyle name="Normal 9 2 3 2 3 4 2" xfId="2889" xr:uid="{00000000-0005-0000-0000-0000760B0000}"/>
    <cellStyle name="Normal 9 2 3 2 3 5" xfId="2890" xr:uid="{00000000-0005-0000-0000-0000770B0000}"/>
    <cellStyle name="Normal 9 2 3 2 4" xfId="2891" xr:uid="{00000000-0005-0000-0000-0000780B0000}"/>
    <cellStyle name="Normal 9 2 3 2 4 2" xfId="2892" xr:uid="{00000000-0005-0000-0000-0000790B0000}"/>
    <cellStyle name="Normal 9 2 3 2 5" xfId="2893" xr:uid="{00000000-0005-0000-0000-00007A0B0000}"/>
    <cellStyle name="Normal 9 2 3 2 5 2" xfId="2894" xr:uid="{00000000-0005-0000-0000-00007B0B0000}"/>
    <cellStyle name="Normal 9 2 3 2 6" xfId="2895" xr:uid="{00000000-0005-0000-0000-00007C0B0000}"/>
    <cellStyle name="Normal 9 2 3 2 6 2" xfId="2896" xr:uid="{00000000-0005-0000-0000-00007D0B0000}"/>
    <cellStyle name="Normal 9 2 3 2 7" xfId="2897" xr:uid="{00000000-0005-0000-0000-00007E0B0000}"/>
    <cellStyle name="Normal 9 2 3 2_PETA POHON LITA TRW I 2010" xfId="2898" xr:uid="{00000000-0005-0000-0000-00007F0B0000}"/>
    <cellStyle name="Normal 9 2 3 3" xfId="2899" xr:uid="{00000000-0005-0000-0000-0000800B0000}"/>
    <cellStyle name="Normal 9 2 3 3 2" xfId="2900" xr:uid="{00000000-0005-0000-0000-0000810B0000}"/>
    <cellStyle name="Normal 9 2 3 4" xfId="2901" xr:uid="{00000000-0005-0000-0000-0000820B0000}"/>
    <cellStyle name="Normal 9 2 3 4 2" xfId="2902" xr:uid="{00000000-0005-0000-0000-0000830B0000}"/>
    <cellStyle name="Normal 9 2 3 5" xfId="2903" xr:uid="{00000000-0005-0000-0000-0000840B0000}"/>
    <cellStyle name="Normal 9 2 3 5 2" xfId="2904" xr:uid="{00000000-0005-0000-0000-0000850B0000}"/>
    <cellStyle name="Normal 9 2 3 6" xfId="2905" xr:uid="{00000000-0005-0000-0000-0000860B0000}"/>
    <cellStyle name="Normal 9 2 3_FORMAT PETA&amp;LOKASI RABAS2 JUNI 2010" xfId="2906" xr:uid="{00000000-0005-0000-0000-0000870B0000}"/>
    <cellStyle name="Normal 9 2 4" xfId="2907" xr:uid="{00000000-0005-0000-0000-0000880B0000}"/>
    <cellStyle name="Normal 9 2 4 2" xfId="2908" xr:uid="{00000000-0005-0000-0000-0000890B0000}"/>
    <cellStyle name="Normal 9 2 5" xfId="2909" xr:uid="{00000000-0005-0000-0000-00008A0B0000}"/>
    <cellStyle name="Normal 9 2 5 2" xfId="2910" xr:uid="{00000000-0005-0000-0000-00008B0B0000}"/>
    <cellStyle name="Normal 9 2 6" xfId="2911" xr:uid="{00000000-0005-0000-0000-00008C0B0000}"/>
    <cellStyle name="Normal 9 2 6 2" xfId="2912" xr:uid="{00000000-0005-0000-0000-00008D0B0000}"/>
    <cellStyle name="Normal 9 2 7" xfId="2913" xr:uid="{00000000-0005-0000-0000-00008E0B0000}"/>
    <cellStyle name="Normal 9 2_ENTRI RABAS-RABAS TRW IV_LT_qq" xfId="2914" xr:uid="{00000000-0005-0000-0000-00008F0B0000}"/>
    <cellStyle name="Normal 9 3" xfId="2915" xr:uid="{00000000-0005-0000-0000-0000900B0000}"/>
    <cellStyle name="Normal 9 3 2" xfId="2916" xr:uid="{00000000-0005-0000-0000-0000910B0000}"/>
    <cellStyle name="Normal 9 4" xfId="2917" xr:uid="{00000000-0005-0000-0000-0000920B0000}"/>
    <cellStyle name="Normal 9 4 2" xfId="2918" xr:uid="{00000000-0005-0000-0000-0000930B0000}"/>
    <cellStyle name="Normal 9 5" xfId="2919" xr:uid="{00000000-0005-0000-0000-0000940B0000}"/>
    <cellStyle name="Normal 9 5 2" xfId="2920" xr:uid="{00000000-0005-0000-0000-0000950B0000}"/>
    <cellStyle name="Normal 9 6" xfId="2921" xr:uid="{00000000-0005-0000-0000-0000960B0000}"/>
    <cellStyle name="Normal 9 6 2" xfId="2922" xr:uid="{00000000-0005-0000-0000-0000970B0000}"/>
    <cellStyle name="Normal 9 7" xfId="2923" xr:uid="{00000000-0005-0000-0000-0000980B0000}"/>
    <cellStyle name="Normal 9 7 2" xfId="2924" xr:uid="{00000000-0005-0000-0000-0000990B0000}"/>
    <cellStyle name="Normal 9 7 3" xfId="2925" xr:uid="{00000000-0005-0000-0000-00009A0B0000}"/>
    <cellStyle name="Normal 9 8" xfId="2926" xr:uid="{00000000-0005-0000-0000-00009B0B0000}"/>
    <cellStyle name="Normal 9 9" xfId="2927" xr:uid="{00000000-0005-0000-0000-00009C0B0000}"/>
    <cellStyle name="Normal 9_4_Pembangunan JTM Baru Penyulang CPU 5" xfId="2928" xr:uid="{00000000-0005-0000-0000-00009D0B0000}"/>
    <cellStyle name="Normal 90" xfId="2929" xr:uid="{00000000-0005-0000-0000-00009E0B0000}"/>
    <cellStyle name="Normal 90 2" xfId="2930" xr:uid="{00000000-0005-0000-0000-00009F0B0000}"/>
    <cellStyle name="Normal 91" xfId="2931" xr:uid="{00000000-0005-0000-0000-0000A00B0000}"/>
    <cellStyle name="Normal 91 2" xfId="2932" xr:uid="{00000000-0005-0000-0000-0000A10B0000}"/>
    <cellStyle name="Normal 92" xfId="2933" xr:uid="{00000000-0005-0000-0000-0000A20B0000}"/>
    <cellStyle name="Normal 93" xfId="2934" xr:uid="{00000000-0005-0000-0000-0000A30B0000}"/>
    <cellStyle name="Normal 94" xfId="2935" xr:uid="{00000000-0005-0000-0000-0000A40B0000}"/>
    <cellStyle name="Normal 94 2" xfId="2936" xr:uid="{00000000-0005-0000-0000-0000A50B0000}"/>
    <cellStyle name="Normal 95" xfId="2937" xr:uid="{00000000-0005-0000-0000-0000A60B0000}"/>
    <cellStyle name="Normal 96" xfId="2938" xr:uid="{00000000-0005-0000-0000-0000A70B0000}"/>
    <cellStyle name="Normal 97" xfId="2939" xr:uid="{00000000-0005-0000-0000-0000A80B0000}"/>
    <cellStyle name="Normal 98" xfId="2940" xr:uid="{00000000-0005-0000-0000-0000A90B0000}"/>
    <cellStyle name="Normal 99" xfId="2941" xr:uid="{00000000-0005-0000-0000-0000AA0B0000}"/>
    <cellStyle name="Note 10" xfId="2942" xr:uid="{00000000-0005-0000-0000-0000AB0B0000}"/>
    <cellStyle name="Note 10 2" xfId="2943" xr:uid="{00000000-0005-0000-0000-0000AC0B0000}"/>
    <cellStyle name="Note 10 2 2" xfId="2944" xr:uid="{00000000-0005-0000-0000-0000AD0B0000}"/>
    <cellStyle name="Note 10 3" xfId="2945" xr:uid="{00000000-0005-0000-0000-0000AE0B0000}"/>
    <cellStyle name="Note 10_TRAFO" xfId="2946" xr:uid="{00000000-0005-0000-0000-0000AF0B0000}"/>
    <cellStyle name="Note 11" xfId="2947" xr:uid="{00000000-0005-0000-0000-0000B00B0000}"/>
    <cellStyle name="Note 11 2" xfId="2948" xr:uid="{00000000-0005-0000-0000-0000B10B0000}"/>
    <cellStyle name="Note 11 2 2" xfId="2949" xr:uid="{00000000-0005-0000-0000-0000B20B0000}"/>
    <cellStyle name="Note 11 3" xfId="2950" xr:uid="{00000000-0005-0000-0000-0000B30B0000}"/>
    <cellStyle name="Note 11_TRAFO" xfId="2951" xr:uid="{00000000-0005-0000-0000-0000B40B0000}"/>
    <cellStyle name="Note 12" xfId="2952" xr:uid="{00000000-0005-0000-0000-0000B50B0000}"/>
    <cellStyle name="Note 12 2" xfId="2953" xr:uid="{00000000-0005-0000-0000-0000B60B0000}"/>
    <cellStyle name="Note 12 2 2" xfId="2954" xr:uid="{00000000-0005-0000-0000-0000B70B0000}"/>
    <cellStyle name="Note 12 3" xfId="2955" xr:uid="{00000000-0005-0000-0000-0000B80B0000}"/>
    <cellStyle name="Note 12_TRAFO" xfId="2956" xr:uid="{00000000-0005-0000-0000-0000B90B0000}"/>
    <cellStyle name="Note 13" xfId="2957" xr:uid="{00000000-0005-0000-0000-0000BA0B0000}"/>
    <cellStyle name="Note 13 2" xfId="2958" xr:uid="{00000000-0005-0000-0000-0000BB0B0000}"/>
    <cellStyle name="Note 13 2 2" xfId="2959" xr:uid="{00000000-0005-0000-0000-0000BC0B0000}"/>
    <cellStyle name="Note 13 3" xfId="2960" xr:uid="{00000000-0005-0000-0000-0000BD0B0000}"/>
    <cellStyle name="Note 13_TRAFO" xfId="2961" xr:uid="{00000000-0005-0000-0000-0000BE0B0000}"/>
    <cellStyle name="Note 14" xfId="2962" xr:uid="{00000000-0005-0000-0000-0000BF0B0000}"/>
    <cellStyle name="Note 14 2" xfId="2963" xr:uid="{00000000-0005-0000-0000-0000C00B0000}"/>
    <cellStyle name="Note 14 2 2" xfId="2964" xr:uid="{00000000-0005-0000-0000-0000C10B0000}"/>
    <cellStyle name="Note 14 3" xfId="2965" xr:uid="{00000000-0005-0000-0000-0000C20B0000}"/>
    <cellStyle name="Note 14_TRAFO" xfId="2966" xr:uid="{00000000-0005-0000-0000-0000C30B0000}"/>
    <cellStyle name="Note 15" xfId="2967" xr:uid="{00000000-0005-0000-0000-0000C40B0000}"/>
    <cellStyle name="Note 15 2" xfId="2968" xr:uid="{00000000-0005-0000-0000-0000C50B0000}"/>
    <cellStyle name="Note 15 2 2" xfId="2969" xr:uid="{00000000-0005-0000-0000-0000C60B0000}"/>
    <cellStyle name="Note 15 3" xfId="2970" xr:uid="{00000000-0005-0000-0000-0000C70B0000}"/>
    <cellStyle name="Note 15_TRAFO" xfId="2971" xr:uid="{00000000-0005-0000-0000-0000C80B0000}"/>
    <cellStyle name="Note 16" xfId="2972" xr:uid="{00000000-0005-0000-0000-0000C90B0000}"/>
    <cellStyle name="Note 16 2" xfId="2973" xr:uid="{00000000-0005-0000-0000-0000CA0B0000}"/>
    <cellStyle name="Note 16 2 2" xfId="2974" xr:uid="{00000000-0005-0000-0000-0000CB0B0000}"/>
    <cellStyle name="Note 16 3" xfId="2975" xr:uid="{00000000-0005-0000-0000-0000CC0B0000}"/>
    <cellStyle name="Note 16 3 2" xfId="2976" xr:uid="{00000000-0005-0000-0000-0000CD0B0000}"/>
    <cellStyle name="Note 16 4" xfId="2977" xr:uid="{00000000-0005-0000-0000-0000CE0B0000}"/>
    <cellStyle name="Note 16_TRAFO" xfId="2978" xr:uid="{00000000-0005-0000-0000-0000CF0B0000}"/>
    <cellStyle name="Note 17" xfId="2979" xr:uid="{00000000-0005-0000-0000-0000D00B0000}"/>
    <cellStyle name="Note 17 2" xfId="2980" xr:uid="{00000000-0005-0000-0000-0000D10B0000}"/>
    <cellStyle name="Note 17 2 2" xfId="2981" xr:uid="{00000000-0005-0000-0000-0000D20B0000}"/>
    <cellStyle name="Note 17 3" xfId="2982" xr:uid="{00000000-0005-0000-0000-0000D30B0000}"/>
    <cellStyle name="Note 17 3 2" xfId="2983" xr:uid="{00000000-0005-0000-0000-0000D40B0000}"/>
    <cellStyle name="Note 17 4" xfId="2984" xr:uid="{00000000-0005-0000-0000-0000D50B0000}"/>
    <cellStyle name="Note 17_TRAFO" xfId="2985" xr:uid="{00000000-0005-0000-0000-0000D60B0000}"/>
    <cellStyle name="Note 18" xfId="2986" xr:uid="{00000000-0005-0000-0000-0000D70B0000}"/>
    <cellStyle name="Note 18 2" xfId="2987" xr:uid="{00000000-0005-0000-0000-0000D80B0000}"/>
    <cellStyle name="Note 18 2 2" xfId="2988" xr:uid="{00000000-0005-0000-0000-0000D90B0000}"/>
    <cellStyle name="Note 18 3" xfId="2989" xr:uid="{00000000-0005-0000-0000-0000DA0B0000}"/>
    <cellStyle name="Note 18 3 2" xfId="2990" xr:uid="{00000000-0005-0000-0000-0000DB0B0000}"/>
    <cellStyle name="Note 18 4" xfId="2991" xr:uid="{00000000-0005-0000-0000-0000DC0B0000}"/>
    <cellStyle name="Note 18_TRAFO" xfId="2992" xr:uid="{00000000-0005-0000-0000-0000DD0B0000}"/>
    <cellStyle name="Note 19" xfId="2993" xr:uid="{00000000-0005-0000-0000-0000DE0B0000}"/>
    <cellStyle name="Note 19 2" xfId="2994" xr:uid="{00000000-0005-0000-0000-0000DF0B0000}"/>
    <cellStyle name="Note 19 2 2" xfId="2995" xr:uid="{00000000-0005-0000-0000-0000E00B0000}"/>
    <cellStyle name="Note 19 3" xfId="2996" xr:uid="{00000000-0005-0000-0000-0000E10B0000}"/>
    <cellStyle name="Note 19 3 2" xfId="2997" xr:uid="{00000000-0005-0000-0000-0000E20B0000}"/>
    <cellStyle name="Note 19 4" xfId="2998" xr:uid="{00000000-0005-0000-0000-0000E30B0000}"/>
    <cellStyle name="Note 19_TRAFO" xfId="2999" xr:uid="{00000000-0005-0000-0000-0000E40B0000}"/>
    <cellStyle name="Note 2" xfId="3000" xr:uid="{00000000-0005-0000-0000-0000E50B0000}"/>
    <cellStyle name="Note 2 2" xfId="3001" xr:uid="{00000000-0005-0000-0000-0000E60B0000}"/>
    <cellStyle name="Note 2 2 2" xfId="3002" xr:uid="{00000000-0005-0000-0000-0000E70B0000}"/>
    <cellStyle name="Note 2 3" xfId="3003" xr:uid="{00000000-0005-0000-0000-0000E80B0000}"/>
    <cellStyle name="Note 2 3 2" xfId="3004" xr:uid="{00000000-0005-0000-0000-0000E90B0000}"/>
    <cellStyle name="Note 2 4" xfId="3005" xr:uid="{00000000-0005-0000-0000-0000EA0B0000}"/>
    <cellStyle name="Note 2_TRAFO" xfId="3006" xr:uid="{00000000-0005-0000-0000-0000EB0B0000}"/>
    <cellStyle name="Note 20" xfId="3007" xr:uid="{00000000-0005-0000-0000-0000EC0B0000}"/>
    <cellStyle name="Note 20 2" xfId="3008" xr:uid="{00000000-0005-0000-0000-0000ED0B0000}"/>
    <cellStyle name="Note 20 2 2" xfId="3009" xr:uid="{00000000-0005-0000-0000-0000EE0B0000}"/>
    <cellStyle name="Note 20 3" xfId="3010" xr:uid="{00000000-0005-0000-0000-0000EF0B0000}"/>
    <cellStyle name="Note 20 3 2" xfId="3011" xr:uid="{00000000-0005-0000-0000-0000F00B0000}"/>
    <cellStyle name="Note 20 4" xfId="3012" xr:uid="{00000000-0005-0000-0000-0000F10B0000}"/>
    <cellStyle name="Note 20_TRAFO" xfId="3013" xr:uid="{00000000-0005-0000-0000-0000F20B0000}"/>
    <cellStyle name="Note 21" xfId="3014" xr:uid="{00000000-0005-0000-0000-0000F30B0000}"/>
    <cellStyle name="Note 21 2" xfId="3015" xr:uid="{00000000-0005-0000-0000-0000F40B0000}"/>
    <cellStyle name="Note 21 2 2" xfId="3016" xr:uid="{00000000-0005-0000-0000-0000F50B0000}"/>
    <cellStyle name="Note 21 3" xfId="3017" xr:uid="{00000000-0005-0000-0000-0000F60B0000}"/>
    <cellStyle name="Note 21 3 2" xfId="3018" xr:uid="{00000000-0005-0000-0000-0000F70B0000}"/>
    <cellStyle name="Note 21 4" xfId="3019" xr:uid="{00000000-0005-0000-0000-0000F80B0000}"/>
    <cellStyle name="Note 21_TRAFO" xfId="3020" xr:uid="{00000000-0005-0000-0000-0000F90B0000}"/>
    <cellStyle name="Note 22" xfId="3021" xr:uid="{00000000-0005-0000-0000-0000FA0B0000}"/>
    <cellStyle name="Note 22 2" xfId="3022" xr:uid="{00000000-0005-0000-0000-0000FB0B0000}"/>
    <cellStyle name="Note 22 2 2" xfId="3023" xr:uid="{00000000-0005-0000-0000-0000FC0B0000}"/>
    <cellStyle name="Note 22 3" xfId="3024" xr:uid="{00000000-0005-0000-0000-0000FD0B0000}"/>
    <cellStyle name="Note 22 3 2" xfId="3025" xr:uid="{00000000-0005-0000-0000-0000FE0B0000}"/>
    <cellStyle name="Note 22 4" xfId="3026" xr:uid="{00000000-0005-0000-0000-0000FF0B0000}"/>
    <cellStyle name="Note 22_TRAFO" xfId="3027" xr:uid="{00000000-0005-0000-0000-0000000C0000}"/>
    <cellStyle name="Note 23" xfId="3028" xr:uid="{00000000-0005-0000-0000-0000010C0000}"/>
    <cellStyle name="Note 23 2" xfId="3029" xr:uid="{00000000-0005-0000-0000-0000020C0000}"/>
    <cellStyle name="Note 23 2 2" xfId="3030" xr:uid="{00000000-0005-0000-0000-0000030C0000}"/>
    <cellStyle name="Note 23 3" xfId="3031" xr:uid="{00000000-0005-0000-0000-0000040C0000}"/>
    <cellStyle name="Note 23 3 2" xfId="3032" xr:uid="{00000000-0005-0000-0000-0000050C0000}"/>
    <cellStyle name="Note 23 4" xfId="3033" xr:uid="{00000000-0005-0000-0000-0000060C0000}"/>
    <cellStyle name="Note 23_TRAFO" xfId="3034" xr:uid="{00000000-0005-0000-0000-0000070C0000}"/>
    <cellStyle name="Note 24" xfId="3035" xr:uid="{00000000-0005-0000-0000-0000080C0000}"/>
    <cellStyle name="Note 24 2" xfId="3036" xr:uid="{00000000-0005-0000-0000-0000090C0000}"/>
    <cellStyle name="Note 24 2 2" xfId="3037" xr:uid="{00000000-0005-0000-0000-00000A0C0000}"/>
    <cellStyle name="Note 24 3" xfId="3038" xr:uid="{00000000-0005-0000-0000-00000B0C0000}"/>
    <cellStyle name="Note 24 3 2" xfId="3039" xr:uid="{00000000-0005-0000-0000-00000C0C0000}"/>
    <cellStyle name="Note 24 4" xfId="3040" xr:uid="{00000000-0005-0000-0000-00000D0C0000}"/>
    <cellStyle name="Note 24_TRAFO" xfId="3041" xr:uid="{00000000-0005-0000-0000-00000E0C0000}"/>
    <cellStyle name="Note 25" xfId="3042" xr:uid="{00000000-0005-0000-0000-00000F0C0000}"/>
    <cellStyle name="Note 25 2" xfId="3043" xr:uid="{00000000-0005-0000-0000-0000100C0000}"/>
    <cellStyle name="Note 25 2 2" xfId="3044" xr:uid="{00000000-0005-0000-0000-0000110C0000}"/>
    <cellStyle name="Note 25 3" xfId="3045" xr:uid="{00000000-0005-0000-0000-0000120C0000}"/>
    <cellStyle name="Note 25 3 2" xfId="3046" xr:uid="{00000000-0005-0000-0000-0000130C0000}"/>
    <cellStyle name="Note 25 4" xfId="3047" xr:uid="{00000000-0005-0000-0000-0000140C0000}"/>
    <cellStyle name="Note 25_TRAFO" xfId="3048" xr:uid="{00000000-0005-0000-0000-0000150C0000}"/>
    <cellStyle name="Note 26" xfId="3049" xr:uid="{00000000-0005-0000-0000-0000160C0000}"/>
    <cellStyle name="Note 26 2" xfId="3050" xr:uid="{00000000-0005-0000-0000-0000170C0000}"/>
    <cellStyle name="Note 26 2 2" xfId="3051" xr:uid="{00000000-0005-0000-0000-0000180C0000}"/>
    <cellStyle name="Note 26 3" xfId="3052" xr:uid="{00000000-0005-0000-0000-0000190C0000}"/>
    <cellStyle name="Note 26 3 2" xfId="3053" xr:uid="{00000000-0005-0000-0000-00001A0C0000}"/>
    <cellStyle name="Note 26 4" xfId="3054" xr:uid="{00000000-0005-0000-0000-00001B0C0000}"/>
    <cellStyle name="Note 26_TRAFO" xfId="3055" xr:uid="{00000000-0005-0000-0000-00001C0C0000}"/>
    <cellStyle name="Note 27" xfId="3056" xr:uid="{00000000-0005-0000-0000-00001D0C0000}"/>
    <cellStyle name="Note 27 2" xfId="3057" xr:uid="{00000000-0005-0000-0000-00001E0C0000}"/>
    <cellStyle name="Note 27 2 2" xfId="3058" xr:uid="{00000000-0005-0000-0000-00001F0C0000}"/>
    <cellStyle name="Note 27 3" xfId="3059" xr:uid="{00000000-0005-0000-0000-0000200C0000}"/>
    <cellStyle name="Note 27 3 2" xfId="3060" xr:uid="{00000000-0005-0000-0000-0000210C0000}"/>
    <cellStyle name="Note 27 4" xfId="3061" xr:uid="{00000000-0005-0000-0000-0000220C0000}"/>
    <cellStyle name="Note 27_TRAFO" xfId="3062" xr:uid="{00000000-0005-0000-0000-0000230C0000}"/>
    <cellStyle name="Note 28" xfId="3063" xr:uid="{00000000-0005-0000-0000-0000240C0000}"/>
    <cellStyle name="Note 28 2" xfId="3064" xr:uid="{00000000-0005-0000-0000-0000250C0000}"/>
    <cellStyle name="Note 28 2 2" xfId="3065" xr:uid="{00000000-0005-0000-0000-0000260C0000}"/>
    <cellStyle name="Note 28 3" xfId="3066" xr:uid="{00000000-0005-0000-0000-0000270C0000}"/>
    <cellStyle name="Note 28 3 2" xfId="3067" xr:uid="{00000000-0005-0000-0000-0000280C0000}"/>
    <cellStyle name="Note 28 4" xfId="3068" xr:uid="{00000000-0005-0000-0000-0000290C0000}"/>
    <cellStyle name="Note 28_TRAFO" xfId="3069" xr:uid="{00000000-0005-0000-0000-00002A0C0000}"/>
    <cellStyle name="Note 29" xfId="3070" xr:uid="{00000000-0005-0000-0000-00002B0C0000}"/>
    <cellStyle name="Note 29 2" xfId="3071" xr:uid="{00000000-0005-0000-0000-00002C0C0000}"/>
    <cellStyle name="Note 29 2 2" xfId="3072" xr:uid="{00000000-0005-0000-0000-00002D0C0000}"/>
    <cellStyle name="Note 29 3" xfId="3073" xr:uid="{00000000-0005-0000-0000-00002E0C0000}"/>
    <cellStyle name="Note 29 3 2" xfId="3074" xr:uid="{00000000-0005-0000-0000-00002F0C0000}"/>
    <cellStyle name="Note 29 4" xfId="3075" xr:uid="{00000000-0005-0000-0000-0000300C0000}"/>
    <cellStyle name="Note 29_TRAFO" xfId="3076" xr:uid="{00000000-0005-0000-0000-0000310C0000}"/>
    <cellStyle name="Note 3" xfId="3077" xr:uid="{00000000-0005-0000-0000-0000320C0000}"/>
    <cellStyle name="Note 3 2" xfId="3078" xr:uid="{00000000-0005-0000-0000-0000330C0000}"/>
    <cellStyle name="Note 3 2 2" xfId="3079" xr:uid="{00000000-0005-0000-0000-0000340C0000}"/>
    <cellStyle name="Note 3 3" xfId="3080" xr:uid="{00000000-0005-0000-0000-0000350C0000}"/>
    <cellStyle name="Note 3_TRAFO" xfId="3081" xr:uid="{00000000-0005-0000-0000-0000360C0000}"/>
    <cellStyle name="Note 30" xfId="3082" xr:uid="{00000000-0005-0000-0000-0000370C0000}"/>
    <cellStyle name="Note 30 2" xfId="3083" xr:uid="{00000000-0005-0000-0000-0000380C0000}"/>
    <cellStyle name="Note 30 2 2" xfId="3084" xr:uid="{00000000-0005-0000-0000-0000390C0000}"/>
    <cellStyle name="Note 30 3" xfId="3085" xr:uid="{00000000-0005-0000-0000-00003A0C0000}"/>
    <cellStyle name="Note 30 3 2" xfId="3086" xr:uid="{00000000-0005-0000-0000-00003B0C0000}"/>
    <cellStyle name="Note 30 4" xfId="3087" xr:uid="{00000000-0005-0000-0000-00003C0C0000}"/>
    <cellStyle name="Note 30_TRAFO" xfId="3088" xr:uid="{00000000-0005-0000-0000-00003D0C0000}"/>
    <cellStyle name="Note 31" xfId="3089" xr:uid="{00000000-0005-0000-0000-00003E0C0000}"/>
    <cellStyle name="Note 31 2" xfId="3090" xr:uid="{00000000-0005-0000-0000-00003F0C0000}"/>
    <cellStyle name="Note 31 2 2" xfId="3091" xr:uid="{00000000-0005-0000-0000-0000400C0000}"/>
    <cellStyle name="Note 31 3" xfId="3092" xr:uid="{00000000-0005-0000-0000-0000410C0000}"/>
    <cellStyle name="Note 31 3 2" xfId="3093" xr:uid="{00000000-0005-0000-0000-0000420C0000}"/>
    <cellStyle name="Note 31 4" xfId="3094" xr:uid="{00000000-0005-0000-0000-0000430C0000}"/>
    <cellStyle name="Note 31_TRAFO" xfId="3095" xr:uid="{00000000-0005-0000-0000-0000440C0000}"/>
    <cellStyle name="Note 32" xfId="3096" xr:uid="{00000000-0005-0000-0000-0000450C0000}"/>
    <cellStyle name="Note 32 2" xfId="3097" xr:uid="{00000000-0005-0000-0000-0000460C0000}"/>
    <cellStyle name="Note 32 2 2" xfId="3098" xr:uid="{00000000-0005-0000-0000-0000470C0000}"/>
    <cellStyle name="Note 32 3" xfId="3099" xr:uid="{00000000-0005-0000-0000-0000480C0000}"/>
    <cellStyle name="Note 32 3 2" xfId="3100" xr:uid="{00000000-0005-0000-0000-0000490C0000}"/>
    <cellStyle name="Note 32 4" xfId="3101" xr:uid="{00000000-0005-0000-0000-00004A0C0000}"/>
    <cellStyle name="Note 32_TRAFO" xfId="3102" xr:uid="{00000000-0005-0000-0000-00004B0C0000}"/>
    <cellStyle name="Note 33" xfId="3103" xr:uid="{00000000-0005-0000-0000-00004C0C0000}"/>
    <cellStyle name="Note 33 2" xfId="3104" xr:uid="{00000000-0005-0000-0000-00004D0C0000}"/>
    <cellStyle name="Note 33 2 2" xfId="3105" xr:uid="{00000000-0005-0000-0000-00004E0C0000}"/>
    <cellStyle name="Note 33 3" xfId="3106" xr:uid="{00000000-0005-0000-0000-00004F0C0000}"/>
    <cellStyle name="Note 33 3 2" xfId="3107" xr:uid="{00000000-0005-0000-0000-0000500C0000}"/>
    <cellStyle name="Note 33 4" xfId="3108" xr:uid="{00000000-0005-0000-0000-0000510C0000}"/>
    <cellStyle name="Note 33_TRAFO" xfId="3109" xr:uid="{00000000-0005-0000-0000-0000520C0000}"/>
    <cellStyle name="Note 34" xfId="3110" xr:uid="{00000000-0005-0000-0000-0000530C0000}"/>
    <cellStyle name="Note 34 2" xfId="3111" xr:uid="{00000000-0005-0000-0000-0000540C0000}"/>
    <cellStyle name="Note 34 2 2" xfId="3112" xr:uid="{00000000-0005-0000-0000-0000550C0000}"/>
    <cellStyle name="Note 34 3" xfId="3113" xr:uid="{00000000-0005-0000-0000-0000560C0000}"/>
    <cellStyle name="Note 34 3 2" xfId="3114" xr:uid="{00000000-0005-0000-0000-0000570C0000}"/>
    <cellStyle name="Note 34 4" xfId="3115" xr:uid="{00000000-0005-0000-0000-0000580C0000}"/>
    <cellStyle name="Note 34_TRAFO" xfId="3116" xr:uid="{00000000-0005-0000-0000-0000590C0000}"/>
    <cellStyle name="Note 35" xfId="3117" xr:uid="{00000000-0005-0000-0000-00005A0C0000}"/>
    <cellStyle name="Note 35 2" xfId="3118" xr:uid="{00000000-0005-0000-0000-00005B0C0000}"/>
    <cellStyle name="Note 35 2 2" xfId="3119" xr:uid="{00000000-0005-0000-0000-00005C0C0000}"/>
    <cellStyle name="Note 35 3" xfId="3120" xr:uid="{00000000-0005-0000-0000-00005D0C0000}"/>
    <cellStyle name="Note 35 3 2" xfId="3121" xr:uid="{00000000-0005-0000-0000-00005E0C0000}"/>
    <cellStyle name="Note 35 4" xfId="3122" xr:uid="{00000000-0005-0000-0000-00005F0C0000}"/>
    <cellStyle name="Note 35_TRAFO" xfId="3123" xr:uid="{00000000-0005-0000-0000-0000600C0000}"/>
    <cellStyle name="Note 36" xfId="3124" xr:uid="{00000000-0005-0000-0000-0000610C0000}"/>
    <cellStyle name="Note 36 2" xfId="3125" xr:uid="{00000000-0005-0000-0000-0000620C0000}"/>
    <cellStyle name="Note 36 2 2" xfId="3126" xr:uid="{00000000-0005-0000-0000-0000630C0000}"/>
    <cellStyle name="Note 36 3" xfId="3127" xr:uid="{00000000-0005-0000-0000-0000640C0000}"/>
    <cellStyle name="Note 36 3 2" xfId="3128" xr:uid="{00000000-0005-0000-0000-0000650C0000}"/>
    <cellStyle name="Note 36 4" xfId="3129" xr:uid="{00000000-0005-0000-0000-0000660C0000}"/>
    <cellStyle name="Note 36_TRAFO" xfId="3130" xr:uid="{00000000-0005-0000-0000-0000670C0000}"/>
    <cellStyle name="Note 37" xfId="3131" xr:uid="{00000000-0005-0000-0000-0000680C0000}"/>
    <cellStyle name="Note 37 2" xfId="3132" xr:uid="{00000000-0005-0000-0000-0000690C0000}"/>
    <cellStyle name="Note 37 2 2" xfId="3133" xr:uid="{00000000-0005-0000-0000-00006A0C0000}"/>
    <cellStyle name="Note 37 3" xfId="3134" xr:uid="{00000000-0005-0000-0000-00006B0C0000}"/>
    <cellStyle name="Note 37 3 2" xfId="3135" xr:uid="{00000000-0005-0000-0000-00006C0C0000}"/>
    <cellStyle name="Note 37 4" xfId="3136" xr:uid="{00000000-0005-0000-0000-00006D0C0000}"/>
    <cellStyle name="Note 37_TRAFO" xfId="3137" xr:uid="{00000000-0005-0000-0000-00006E0C0000}"/>
    <cellStyle name="Note 38" xfId="3138" xr:uid="{00000000-0005-0000-0000-00006F0C0000}"/>
    <cellStyle name="Note 38 2" xfId="3139" xr:uid="{00000000-0005-0000-0000-0000700C0000}"/>
    <cellStyle name="Note 38 2 2" xfId="3140" xr:uid="{00000000-0005-0000-0000-0000710C0000}"/>
    <cellStyle name="Note 38 3" xfId="3141" xr:uid="{00000000-0005-0000-0000-0000720C0000}"/>
    <cellStyle name="Note 38 3 2" xfId="3142" xr:uid="{00000000-0005-0000-0000-0000730C0000}"/>
    <cellStyle name="Note 38 4" xfId="3143" xr:uid="{00000000-0005-0000-0000-0000740C0000}"/>
    <cellStyle name="Note 38_TRAFO" xfId="3144" xr:uid="{00000000-0005-0000-0000-0000750C0000}"/>
    <cellStyle name="Note 39" xfId="3145" xr:uid="{00000000-0005-0000-0000-0000760C0000}"/>
    <cellStyle name="Note 39 2" xfId="3146" xr:uid="{00000000-0005-0000-0000-0000770C0000}"/>
    <cellStyle name="Note 39 2 2" xfId="3147" xr:uid="{00000000-0005-0000-0000-0000780C0000}"/>
    <cellStyle name="Note 39 3" xfId="3148" xr:uid="{00000000-0005-0000-0000-0000790C0000}"/>
    <cellStyle name="Note 39 3 2" xfId="3149" xr:uid="{00000000-0005-0000-0000-00007A0C0000}"/>
    <cellStyle name="Note 39 4" xfId="3150" xr:uid="{00000000-0005-0000-0000-00007B0C0000}"/>
    <cellStyle name="Note 39_TRAFO" xfId="3151" xr:uid="{00000000-0005-0000-0000-00007C0C0000}"/>
    <cellStyle name="Note 4" xfId="3152" xr:uid="{00000000-0005-0000-0000-00007D0C0000}"/>
    <cellStyle name="Note 4 2" xfId="3153" xr:uid="{00000000-0005-0000-0000-00007E0C0000}"/>
    <cellStyle name="Note 4 2 2" xfId="3154" xr:uid="{00000000-0005-0000-0000-00007F0C0000}"/>
    <cellStyle name="Note 4 3" xfId="3155" xr:uid="{00000000-0005-0000-0000-0000800C0000}"/>
    <cellStyle name="Note 4_TRAFO" xfId="3156" xr:uid="{00000000-0005-0000-0000-0000810C0000}"/>
    <cellStyle name="Note 40" xfId="3157" xr:uid="{00000000-0005-0000-0000-0000820C0000}"/>
    <cellStyle name="Note 40 2" xfId="3158" xr:uid="{00000000-0005-0000-0000-0000830C0000}"/>
    <cellStyle name="Note 40 2 2" xfId="3159" xr:uid="{00000000-0005-0000-0000-0000840C0000}"/>
    <cellStyle name="Note 40 3" xfId="3160" xr:uid="{00000000-0005-0000-0000-0000850C0000}"/>
    <cellStyle name="Note 40 3 2" xfId="3161" xr:uid="{00000000-0005-0000-0000-0000860C0000}"/>
    <cellStyle name="Note 40 4" xfId="3162" xr:uid="{00000000-0005-0000-0000-0000870C0000}"/>
    <cellStyle name="Note 40_TRAFO" xfId="3163" xr:uid="{00000000-0005-0000-0000-0000880C0000}"/>
    <cellStyle name="Note 41" xfId="3164" xr:uid="{00000000-0005-0000-0000-0000890C0000}"/>
    <cellStyle name="Note 41 2" xfId="3165" xr:uid="{00000000-0005-0000-0000-00008A0C0000}"/>
    <cellStyle name="Note 41 2 2" xfId="3166" xr:uid="{00000000-0005-0000-0000-00008B0C0000}"/>
    <cellStyle name="Note 41 3" xfId="3167" xr:uid="{00000000-0005-0000-0000-00008C0C0000}"/>
    <cellStyle name="Note 41 3 2" xfId="3168" xr:uid="{00000000-0005-0000-0000-00008D0C0000}"/>
    <cellStyle name="Note 41 4" xfId="3169" xr:uid="{00000000-0005-0000-0000-00008E0C0000}"/>
    <cellStyle name="Note 41_TRAFO" xfId="3170" xr:uid="{00000000-0005-0000-0000-00008F0C0000}"/>
    <cellStyle name="Note 42" xfId="3171" xr:uid="{00000000-0005-0000-0000-0000900C0000}"/>
    <cellStyle name="Note 42 2" xfId="3172" xr:uid="{00000000-0005-0000-0000-0000910C0000}"/>
    <cellStyle name="Note 42 2 2" xfId="3173" xr:uid="{00000000-0005-0000-0000-0000920C0000}"/>
    <cellStyle name="Note 42 3" xfId="3174" xr:uid="{00000000-0005-0000-0000-0000930C0000}"/>
    <cellStyle name="Note 42 3 2" xfId="3175" xr:uid="{00000000-0005-0000-0000-0000940C0000}"/>
    <cellStyle name="Note 42 4" xfId="3176" xr:uid="{00000000-0005-0000-0000-0000950C0000}"/>
    <cellStyle name="Note 42_TRAFO" xfId="3177" xr:uid="{00000000-0005-0000-0000-0000960C0000}"/>
    <cellStyle name="Note 43" xfId="3178" xr:uid="{00000000-0005-0000-0000-0000970C0000}"/>
    <cellStyle name="Note 43 2" xfId="3179" xr:uid="{00000000-0005-0000-0000-0000980C0000}"/>
    <cellStyle name="Note 43 2 2" xfId="3180" xr:uid="{00000000-0005-0000-0000-0000990C0000}"/>
    <cellStyle name="Note 43 3" xfId="3181" xr:uid="{00000000-0005-0000-0000-00009A0C0000}"/>
    <cellStyle name="Note 43 3 2" xfId="3182" xr:uid="{00000000-0005-0000-0000-00009B0C0000}"/>
    <cellStyle name="Note 43 4" xfId="3183" xr:uid="{00000000-0005-0000-0000-00009C0C0000}"/>
    <cellStyle name="Note 43_TRAFO" xfId="3184" xr:uid="{00000000-0005-0000-0000-00009D0C0000}"/>
    <cellStyle name="Note 44" xfId="3185" xr:uid="{00000000-0005-0000-0000-00009E0C0000}"/>
    <cellStyle name="Note 44 2" xfId="3186" xr:uid="{00000000-0005-0000-0000-00009F0C0000}"/>
    <cellStyle name="Note 44 2 2" xfId="3187" xr:uid="{00000000-0005-0000-0000-0000A00C0000}"/>
    <cellStyle name="Note 44 3" xfId="3188" xr:uid="{00000000-0005-0000-0000-0000A10C0000}"/>
    <cellStyle name="Note 44 3 2" xfId="3189" xr:uid="{00000000-0005-0000-0000-0000A20C0000}"/>
    <cellStyle name="Note 44 4" xfId="3190" xr:uid="{00000000-0005-0000-0000-0000A30C0000}"/>
    <cellStyle name="Note 44_TRAFO" xfId="3191" xr:uid="{00000000-0005-0000-0000-0000A40C0000}"/>
    <cellStyle name="Note 45" xfId="3192" xr:uid="{00000000-0005-0000-0000-0000A50C0000}"/>
    <cellStyle name="Note 45 2" xfId="3193" xr:uid="{00000000-0005-0000-0000-0000A60C0000}"/>
    <cellStyle name="Note 45 2 2" xfId="3194" xr:uid="{00000000-0005-0000-0000-0000A70C0000}"/>
    <cellStyle name="Note 45 3" xfId="3195" xr:uid="{00000000-0005-0000-0000-0000A80C0000}"/>
    <cellStyle name="Note 45 3 2" xfId="3196" xr:uid="{00000000-0005-0000-0000-0000A90C0000}"/>
    <cellStyle name="Note 45 4" xfId="3197" xr:uid="{00000000-0005-0000-0000-0000AA0C0000}"/>
    <cellStyle name="Note 45_TRAFO" xfId="3198" xr:uid="{00000000-0005-0000-0000-0000AB0C0000}"/>
    <cellStyle name="Note 46" xfId="3199" xr:uid="{00000000-0005-0000-0000-0000AC0C0000}"/>
    <cellStyle name="Note 46 2" xfId="3200" xr:uid="{00000000-0005-0000-0000-0000AD0C0000}"/>
    <cellStyle name="Note 46 2 2" xfId="3201" xr:uid="{00000000-0005-0000-0000-0000AE0C0000}"/>
    <cellStyle name="Note 46 3" xfId="3202" xr:uid="{00000000-0005-0000-0000-0000AF0C0000}"/>
    <cellStyle name="Note 46 3 2" xfId="3203" xr:uid="{00000000-0005-0000-0000-0000B00C0000}"/>
    <cellStyle name="Note 46 4" xfId="3204" xr:uid="{00000000-0005-0000-0000-0000B10C0000}"/>
    <cellStyle name="Note 46_TRAFO" xfId="3205" xr:uid="{00000000-0005-0000-0000-0000B20C0000}"/>
    <cellStyle name="Note 47" xfId="3206" xr:uid="{00000000-0005-0000-0000-0000B30C0000}"/>
    <cellStyle name="Note 47 2" xfId="3207" xr:uid="{00000000-0005-0000-0000-0000B40C0000}"/>
    <cellStyle name="Note 47 2 2" xfId="3208" xr:uid="{00000000-0005-0000-0000-0000B50C0000}"/>
    <cellStyle name="Note 47 3" xfId="3209" xr:uid="{00000000-0005-0000-0000-0000B60C0000}"/>
    <cellStyle name="Note 47 3 2" xfId="3210" xr:uid="{00000000-0005-0000-0000-0000B70C0000}"/>
    <cellStyle name="Note 47 4" xfId="3211" xr:uid="{00000000-0005-0000-0000-0000B80C0000}"/>
    <cellStyle name="Note 47_TRAFO" xfId="3212" xr:uid="{00000000-0005-0000-0000-0000B90C0000}"/>
    <cellStyle name="Note 48" xfId="3213" xr:uid="{00000000-0005-0000-0000-0000BA0C0000}"/>
    <cellStyle name="Note 48 2" xfId="3214" xr:uid="{00000000-0005-0000-0000-0000BB0C0000}"/>
    <cellStyle name="Note 48 2 2" xfId="3215" xr:uid="{00000000-0005-0000-0000-0000BC0C0000}"/>
    <cellStyle name="Note 48 3" xfId="3216" xr:uid="{00000000-0005-0000-0000-0000BD0C0000}"/>
    <cellStyle name="Note 48 3 2" xfId="3217" xr:uid="{00000000-0005-0000-0000-0000BE0C0000}"/>
    <cellStyle name="Note 48 4" xfId="3218" xr:uid="{00000000-0005-0000-0000-0000BF0C0000}"/>
    <cellStyle name="Note 48_TRAFO" xfId="3219" xr:uid="{00000000-0005-0000-0000-0000C00C0000}"/>
    <cellStyle name="Note 49" xfId="3220" xr:uid="{00000000-0005-0000-0000-0000C10C0000}"/>
    <cellStyle name="Note 49 2" xfId="3221" xr:uid="{00000000-0005-0000-0000-0000C20C0000}"/>
    <cellStyle name="Note 49 2 2" xfId="3222" xr:uid="{00000000-0005-0000-0000-0000C30C0000}"/>
    <cellStyle name="Note 49 3" xfId="3223" xr:uid="{00000000-0005-0000-0000-0000C40C0000}"/>
    <cellStyle name="Note 49 3 2" xfId="3224" xr:uid="{00000000-0005-0000-0000-0000C50C0000}"/>
    <cellStyle name="Note 49 4" xfId="3225" xr:uid="{00000000-0005-0000-0000-0000C60C0000}"/>
    <cellStyle name="Note 49_TRAFO" xfId="3226" xr:uid="{00000000-0005-0000-0000-0000C70C0000}"/>
    <cellStyle name="Note 5" xfId="3227" xr:uid="{00000000-0005-0000-0000-0000C80C0000}"/>
    <cellStyle name="Note 5 2" xfId="3228" xr:uid="{00000000-0005-0000-0000-0000C90C0000}"/>
    <cellStyle name="Note 5 2 2" xfId="3229" xr:uid="{00000000-0005-0000-0000-0000CA0C0000}"/>
    <cellStyle name="Note 5 3" xfId="3230" xr:uid="{00000000-0005-0000-0000-0000CB0C0000}"/>
    <cellStyle name="Note 5_TRAFO" xfId="3231" xr:uid="{00000000-0005-0000-0000-0000CC0C0000}"/>
    <cellStyle name="Note 50" xfId="3232" xr:uid="{00000000-0005-0000-0000-0000CD0C0000}"/>
    <cellStyle name="Note 50 2" xfId="3233" xr:uid="{00000000-0005-0000-0000-0000CE0C0000}"/>
    <cellStyle name="Note 50 2 2" xfId="3234" xr:uid="{00000000-0005-0000-0000-0000CF0C0000}"/>
    <cellStyle name="Note 50 3" xfId="3235" xr:uid="{00000000-0005-0000-0000-0000D00C0000}"/>
    <cellStyle name="Note 50 3 2" xfId="3236" xr:uid="{00000000-0005-0000-0000-0000D10C0000}"/>
    <cellStyle name="Note 50 4" xfId="3237" xr:uid="{00000000-0005-0000-0000-0000D20C0000}"/>
    <cellStyle name="Note 50_TRAFO" xfId="3238" xr:uid="{00000000-0005-0000-0000-0000D30C0000}"/>
    <cellStyle name="Note 51" xfId="3239" xr:uid="{00000000-0005-0000-0000-0000D40C0000}"/>
    <cellStyle name="Note 51 2" xfId="3240" xr:uid="{00000000-0005-0000-0000-0000D50C0000}"/>
    <cellStyle name="Note 51 2 2" xfId="3241" xr:uid="{00000000-0005-0000-0000-0000D60C0000}"/>
    <cellStyle name="Note 51 3" xfId="3242" xr:uid="{00000000-0005-0000-0000-0000D70C0000}"/>
    <cellStyle name="Note 51 3 2" xfId="3243" xr:uid="{00000000-0005-0000-0000-0000D80C0000}"/>
    <cellStyle name="Note 51 4" xfId="3244" xr:uid="{00000000-0005-0000-0000-0000D90C0000}"/>
    <cellStyle name="Note 51_TRAFO" xfId="3245" xr:uid="{00000000-0005-0000-0000-0000DA0C0000}"/>
    <cellStyle name="Note 52" xfId="3246" xr:uid="{00000000-0005-0000-0000-0000DB0C0000}"/>
    <cellStyle name="Note 52 2" xfId="3247" xr:uid="{00000000-0005-0000-0000-0000DC0C0000}"/>
    <cellStyle name="Note 52 2 2" xfId="3248" xr:uid="{00000000-0005-0000-0000-0000DD0C0000}"/>
    <cellStyle name="Note 52 3" xfId="3249" xr:uid="{00000000-0005-0000-0000-0000DE0C0000}"/>
    <cellStyle name="Note 52 3 2" xfId="3250" xr:uid="{00000000-0005-0000-0000-0000DF0C0000}"/>
    <cellStyle name="Note 52 4" xfId="3251" xr:uid="{00000000-0005-0000-0000-0000E00C0000}"/>
    <cellStyle name="Note 52_TRAFO" xfId="3252" xr:uid="{00000000-0005-0000-0000-0000E10C0000}"/>
    <cellStyle name="Note 53" xfId="3253" xr:uid="{00000000-0005-0000-0000-0000E20C0000}"/>
    <cellStyle name="Note 53 2" xfId="3254" xr:uid="{00000000-0005-0000-0000-0000E30C0000}"/>
    <cellStyle name="Note 53 2 2" xfId="3255" xr:uid="{00000000-0005-0000-0000-0000E40C0000}"/>
    <cellStyle name="Note 53 3" xfId="3256" xr:uid="{00000000-0005-0000-0000-0000E50C0000}"/>
    <cellStyle name="Note 53 3 2" xfId="3257" xr:uid="{00000000-0005-0000-0000-0000E60C0000}"/>
    <cellStyle name="Note 53 4" xfId="3258" xr:uid="{00000000-0005-0000-0000-0000E70C0000}"/>
    <cellStyle name="Note 53_TRAFO" xfId="3259" xr:uid="{00000000-0005-0000-0000-0000E80C0000}"/>
    <cellStyle name="Note 54" xfId="3260" xr:uid="{00000000-0005-0000-0000-0000E90C0000}"/>
    <cellStyle name="Note 54 2" xfId="3261" xr:uid="{00000000-0005-0000-0000-0000EA0C0000}"/>
    <cellStyle name="Note 54 2 2" xfId="3262" xr:uid="{00000000-0005-0000-0000-0000EB0C0000}"/>
    <cellStyle name="Note 54 3" xfId="3263" xr:uid="{00000000-0005-0000-0000-0000EC0C0000}"/>
    <cellStyle name="Note 54 3 2" xfId="3264" xr:uid="{00000000-0005-0000-0000-0000ED0C0000}"/>
    <cellStyle name="Note 54 4" xfId="3265" xr:uid="{00000000-0005-0000-0000-0000EE0C0000}"/>
    <cellStyle name="Note 54_TRAFO" xfId="3266" xr:uid="{00000000-0005-0000-0000-0000EF0C0000}"/>
    <cellStyle name="Note 55" xfId="3267" xr:uid="{00000000-0005-0000-0000-0000F00C0000}"/>
    <cellStyle name="Note 55 2" xfId="3268" xr:uid="{00000000-0005-0000-0000-0000F10C0000}"/>
    <cellStyle name="Note 55 2 2" xfId="3269" xr:uid="{00000000-0005-0000-0000-0000F20C0000}"/>
    <cellStyle name="Note 55 3" xfId="3270" xr:uid="{00000000-0005-0000-0000-0000F30C0000}"/>
    <cellStyle name="Note 55 3 2" xfId="3271" xr:uid="{00000000-0005-0000-0000-0000F40C0000}"/>
    <cellStyle name="Note 55 4" xfId="3272" xr:uid="{00000000-0005-0000-0000-0000F50C0000}"/>
    <cellStyle name="Note 55_TRAFO" xfId="3273" xr:uid="{00000000-0005-0000-0000-0000F60C0000}"/>
    <cellStyle name="Note 56" xfId="3274" xr:uid="{00000000-0005-0000-0000-0000F70C0000}"/>
    <cellStyle name="Note 56 2" xfId="3275" xr:uid="{00000000-0005-0000-0000-0000F80C0000}"/>
    <cellStyle name="Note 56 2 2" xfId="3276" xr:uid="{00000000-0005-0000-0000-0000F90C0000}"/>
    <cellStyle name="Note 56 3" xfId="3277" xr:uid="{00000000-0005-0000-0000-0000FA0C0000}"/>
    <cellStyle name="Note 56 3 2" xfId="3278" xr:uid="{00000000-0005-0000-0000-0000FB0C0000}"/>
    <cellStyle name="Note 56 4" xfId="3279" xr:uid="{00000000-0005-0000-0000-0000FC0C0000}"/>
    <cellStyle name="Note 56_TRAFO" xfId="3280" xr:uid="{00000000-0005-0000-0000-0000FD0C0000}"/>
    <cellStyle name="Note 57" xfId="3281" xr:uid="{00000000-0005-0000-0000-0000FE0C0000}"/>
    <cellStyle name="Note 57 2" xfId="3282" xr:uid="{00000000-0005-0000-0000-0000FF0C0000}"/>
    <cellStyle name="Note 57 2 2" xfId="3283" xr:uid="{00000000-0005-0000-0000-0000000D0000}"/>
    <cellStyle name="Note 57 3" xfId="3284" xr:uid="{00000000-0005-0000-0000-0000010D0000}"/>
    <cellStyle name="Note 57 3 2" xfId="3285" xr:uid="{00000000-0005-0000-0000-0000020D0000}"/>
    <cellStyle name="Note 57 4" xfId="3286" xr:uid="{00000000-0005-0000-0000-0000030D0000}"/>
    <cellStyle name="Note 57_TRAFO" xfId="3287" xr:uid="{00000000-0005-0000-0000-0000040D0000}"/>
    <cellStyle name="Note 58" xfId="3288" xr:uid="{00000000-0005-0000-0000-0000050D0000}"/>
    <cellStyle name="Note 58 2" xfId="3289" xr:uid="{00000000-0005-0000-0000-0000060D0000}"/>
    <cellStyle name="Note 58 2 2" xfId="3290" xr:uid="{00000000-0005-0000-0000-0000070D0000}"/>
    <cellStyle name="Note 58 3" xfId="3291" xr:uid="{00000000-0005-0000-0000-0000080D0000}"/>
    <cellStyle name="Note 58 3 2" xfId="3292" xr:uid="{00000000-0005-0000-0000-0000090D0000}"/>
    <cellStyle name="Note 58 4" xfId="3293" xr:uid="{00000000-0005-0000-0000-00000A0D0000}"/>
    <cellStyle name="Note 58_TRAFO" xfId="3294" xr:uid="{00000000-0005-0000-0000-00000B0D0000}"/>
    <cellStyle name="Note 59" xfId="3295" xr:uid="{00000000-0005-0000-0000-00000C0D0000}"/>
    <cellStyle name="Note 59 2" xfId="3296" xr:uid="{00000000-0005-0000-0000-00000D0D0000}"/>
    <cellStyle name="Note 59 2 2" xfId="3297" xr:uid="{00000000-0005-0000-0000-00000E0D0000}"/>
    <cellStyle name="Note 59 3" xfId="3298" xr:uid="{00000000-0005-0000-0000-00000F0D0000}"/>
    <cellStyle name="Note 59 3 2" xfId="3299" xr:uid="{00000000-0005-0000-0000-0000100D0000}"/>
    <cellStyle name="Note 59 4" xfId="3300" xr:uid="{00000000-0005-0000-0000-0000110D0000}"/>
    <cellStyle name="Note 59_TRAFO" xfId="3301" xr:uid="{00000000-0005-0000-0000-0000120D0000}"/>
    <cellStyle name="Note 6" xfId="3302" xr:uid="{00000000-0005-0000-0000-0000130D0000}"/>
    <cellStyle name="Note 6 2" xfId="3303" xr:uid="{00000000-0005-0000-0000-0000140D0000}"/>
    <cellStyle name="Note 6 2 2" xfId="3304" xr:uid="{00000000-0005-0000-0000-0000150D0000}"/>
    <cellStyle name="Note 6 3" xfId="3305" xr:uid="{00000000-0005-0000-0000-0000160D0000}"/>
    <cellStyle name="Note 6_TRAFO" xfId="3306" xr:uid="{00000000-0005-0000-0000-0000170D0000}"/>
    <cellStyle name="Note 60" xfId="3307" xr:uid="{00000000-0005-0000-0000-0000180D0000}"/>
    <cellStyle name="Note 60 2" xfId="3308" xr:uid="{00000000-0005-0000-0000-0000190D0000}"/>
    <cellStyle name="Note 60 2 2" xfId="3309" xr:uid="{00000000-0005-0000-0000-00001A0D0000}"/>
    <cellStyle name="Note 60 3" xfId="3310" xr:uid="{00000000-0005-0000-0000-00001B0D0000}"/>
    <cellStyle name="Note 60 3 2" xfId="3311" xr:uid="{00000000-0005-0000-0000-00001C0D0000}"/>
    <cellStyle name="Note 60 4" xfId="3312" xr:uid="{00000000-0005-0000-0000-00001D0D0000}"/>
    <cellStyle name="Note 60_TRAFO" xfId="3313" xr:uid="{00000000-0005-0000-0000-00001E0D0000}"/>
    <cellStyle name="Note 61" xfId="3314" xr:uid="{00000000-0005-0000-0000-00001F0D0000}"/>
    <cellStyle name="Note 61 2" xfId="3315" xr:uid="{00000000-0005-0000-0000-0000200D0000}"/>
    <cellStyle name="Note 61 2 2" xfId="3316" xr:uid="{00000000-0005-0000-0000-0000210D0000}"/>
    <cellStyle name="Note 61 3" xfId="3317" xr:uid="{00000000-0005-0000-0000-0000220D0000}"/>
    <cellStyle name="Note 61 3 2" xfId="3318" xr:uid="{00000000-0005-0000-0000-0000230D0000}"/>
    <cellStyle name="Note 61 4" xfId="3319" xr:uid="{00000000-0005-0000-0000-0000240D0000}"/>
    <cellStyle name="Note 61_TRAFO" xfId="3320" xr:uid="{00000000-0005-0000-0000-0000250D0000}"/>
    <cellStyle name="Note 62" xfId="3321" xr:uid="{00000000-0005-0000-0000-0000260D0000}"/>
    <cellStyle name="Note 62 2" xfId="3322" xr:uid="{00000000-0005-0000-0000-0000270D0000}"/>
    <cellStyle name="Note 62 2 2" xfId="3323" xr:uid="{00000000-0005-0000-0000-0000280D0000}"/>
    <cellStyle name="Note 62 3" xfId="3324" xr:uid="{00000000-0005-0000-0000-0000290D0000}"/>
    <cellStyle name="Note 62 3 2" xfId="3325" xr:uid="{00000000-0005-0000-0000-00002A0D0000}"/>
    <cellStyle name="Note 62 4" xfId="3326" xr:uid="{00000000-0005-0000-0000-00002B0D0000}"/>
    <cellStyle name="Note 62_TRAFO" xfId="3327" xr:uid="{00000000-0005-0000-0000-00002C0D0000}"/>
    <cellStyle name="Note 63" xfId="3328" xr:uid="{00000000-0005-0000-0000-00002D0D0000}"/>
    <cellStyle name="Note 63 2" xfId="3329" xr:uid="{00000000-0005-0000-0000-00002E0D0000}"/>
    <cellStyle name="Note 63 2 2" xfId="3330" xr:uid="{00000000-0005-0000-0000-00002F0D0000}"/>
    <cellStyle name="Note 63 3" xfId="3331" xr:uid="{00000000-0005-0000-0000-0000300D0000}"/>
    <cellStyle name="Note 63 3 2" xfId="3332" xr:uid="{00000000-0005-0000-0000-0000310D0000}"/>
    <cellStyle name="Note 63 4" xfId="3333" xr:uid="{00000000-0005-0000-0000-0000320D0000}"/>
    <cellStyle name="Note 63_TRAFO" xfId="3334" xr:uid="{00000000-0005-0000-0000-0000330D0000}"/>
    <cellStyle name="Note 64" xfId="3335" xr:uid="{00000000-0005-0000-0000-0000340D0000}"/>
    <cellStyle name="Note 64 2" xfId="3336" xr:uid="{00000000-0005-0000-0000-0000350D0000}"/>
    <cellStyle name="Note 64 2 2" xfId="3337" xr:uid="{00000000-0005-0000-0000-0000360D0000}"/>
    <cellStyle name="Note 64 3" xfId="3338" xr:uid="{00000000-0005-0000-0000-0000370D0000}"/>
    <cellStyle name="Note 64 3 2" xfId="3339" xr:uid="{00000000-0005-0000-0000-0000380D0000}"/>
    <cellStyle name="Note 64 4" xfId="3340" xr:uid="{00000000-0005-0000-0000-0000390D0000}"/>
    <cellStyle name="Note 64_TRAFO" xfId="3341" xr:uid="{00000000-0005-0000-0000-00003A0D0000}"/>
    <cellStyle name="Note 65" xfId="3342" xr:uid="{00000000-0005-0000-0000-00003B0D0000}"/>
    <cellStyle name="Note 65 2" xfId="3343" xr:uid="{00000000-0005-0000-0000-00003C0D0000}"/>
    <cellStyle name="Note 65 2 2" xfId="3344" xr:uid="{00000000-0005-0000-0000-00003D0D0000}"/>
    <cellStyle name="Note 65 3" xfId="3345" xr:uid="{00000000-0005-0000-0000-00003E0D0000}"/>
    <cellStyle name="Note 65 3 2" xfId="3346" xr:uid="{00000000-0005-0000-0000-00003F0D0000}"/>
    <cellStyle name="Note 65 4" xfId="3347" xr:uid="{00000000-0005-0000-0000-0000400D0000}"/>
    <cellStyle name="Note 65_TRAFO" xfId="3348" xr:uid="{00000000-0005-0000-0000-0000410D0000}"/>
    <cellStyle name="Note 66" xfId="3349" xr:uid="{00000000-0005-0000-0000-0000420D0000}"/>
    <cellStyle name="Note 66 2" xfId="3350" xr:uid="{00000000-0005-0000-0000-0000430D0000}"/>
    <cellStyle name="Note 66 2 2" xfId="3351" xr:uid="{00000000-0005-0000-0000-0000440D0000}"/>
    <cellStyle name="Note 66 3" xfId="3352" xr:uid="{00000000-0005-0000-0000-0000450D0000}"/>
    <cellStyle name="Note 66 3 2" xfId="3353" xr:uid="{00000000-0005-0000-0000-0000460D0000}"/>
    <cellStyle name="Note 66 4" xfId="3354" xr:uid="{00000000-0005-0000-0000-0000470D0000}"/>
    <cellStyle name="Note 66_TRAFO" xfId="3355" xr:uid="{00000000-0005-0000-0000-0000480D0000}"/>
    <cellStyle name="Note 67" xfId="3356" xr:uid="{00000000-0005-0000-0000-0000490D0000}"/>
    <cellStyle name="Note 67 2" xfId="3357" xr:uid="{00000000-0005-0000-0000-00004A0D0000}"/>
    <cellStyle name="Note 67 2 2" xfId="3358" xr:uid="{00000000-0005-0000-0000-00004B0D0000}"/>
    <cellStyle name="Note 67 3" xfId="3359" xr:uid="{00000000-0005-0000-0000-00004C0D0000}"/>
    <cellStyle name="Note 67 3 2" xfId="3360" xr:uid="{00000000-0005-0000-0000-00004D0D0000}"/>
    <cellStyle name="Note 67 4" xfId="3361" xr:uid="{00000000-0005-0000-0000-00004E0D0000}"/>
    <cellStyle name="Note 67_TRAFO" xfId="3362" xr:uid="{00000000-0005-0000-0000-00004F0D0000}"/>
    <cellStyle name="Note 68" xfId="3363" xr:uid="{00000000-0005-0000-0000-0000500D0000}"/>
    <cellStyle name="Note 68 2" xfId="3364" xr:uid="{00000000-0005-0000-0000-0000510D0000}"/>
    <cellStyle name="Note 68 2 2" xfId="3365" xr:uid="{00000000-0005-0000-0000-0000520D0000}"/>
    <cellStyle name="Note 68 3" xfId="3366" xr:uid="{00000000-0005-0000-0000-0000530D0000}"/>
    <cellStyle name="Note 68 3 2" xfId="3367" xr:uid="{00000000-0005-0000-0000-0000540D0000}"/>
    <cellStyle name="Note 68 4" xfId="3368" xr:uid="{00000000-0005-0000-0000-0000550D0000}"/>
    <cellStyle name="Note 68_TRAFO" xfId="3369" xr:uid="{00000000-0005-0000-0000-0000560D0000}"/>
    <cellStyle name="Note 69" xfId="3370" xr:uid="{00000000-0005-0000-0000-0000570D0000}"/>
    <cellStyle name="Note 69 2" xfId="3371" xr:uid="{00000000-0005-0000-0000-0000580D0000}"/>
    <cellStyle name="Note 69 2 2" xfId="3372" xr:uid="{00000000-0005-0000-0000-0000590D0000}"/>
    <cellStyle name="Note 69 3" xfId="3373" xr:uid="{00000000-0005-0000-0000-00005A0D0000}"/>
    <cellStyle name="Note 69 3 2" xfId="3374" xr:uid="{00000000-0005-0000-0000-00005B0D0000}"/>
    <cellStyle name="Note 69 4" xfId="3375" xr:uid="{00000000-0005-0000-0000-00005C0D0000}"/>
    <cellStyle name="Note 69_TRAFO" xfId="3376" xr:uid="{00000000-0005-0000-0000-00005D0D0000}"/>
    <cellStyle name="Note 7" xfId="3377" xr:uid="{00000000-0005-0000-0000-00005E0D0000}"/>
    <cellStyle name="Note 7 2" xfId="3378" xr:uid="{00000000-0005-0000-0000-00005F0D0000}"/>
    <cellStyle name="Note 7 2 2" xfId="3379" xr:uid="{00000000-0005-0000-0000-0000600D0000}"/>
    <cellStyle name="Note 7 3" xfId="3380" xr:uid="{00000000-0005-0000-0000-0000610D0000}"/>
    <cellStyle name="Note 7_TRAFO" xfId="3381" xr:uid="{00000000-0005-0000-0000-0000620D0000}"/>
    <cellStyle name="Note 70" xfId="3382" xr:uid="{00000000-0005-0000-0000-0000630D0000}"/>
    <cellStyle name="Note 70 2" xfId="3383" xr:uid="{00000000-0005-0000-0000-0000640D0000}"/>
    <cellStyle name="Note 70 2 2" xfId="3384" xr:uid="{00000000-0005-0000-0000-0000650D0000}"/>
    <cellStyle name="Note 70 3" xfId="3385" xr:uid="{00000000-0005-0000-0000-0000660D0000}"/>
    <cellStyle name="Note 70 3 2" xfId="3386" xr:uid="{00000000-0005-0000-0000-0000670D0000}"/>
    <cellStyle name="Note 70 4" xfId="3387" xr:uid="{00000000-0005-0000-0000-0000680D0000}"/>
    <cellStyle name="Note 70_TRAFO" xfId="3388" xr:uid="{00000000-0005-0000-0000-0000690D0000}"/>
    <cellStyle name="Note 71" xfId="3389" xr:uid="{00000000-0005-0000-0000-00006A0D0000}"/>
    <cellStyle name="Note 71 2" xfId="3390" xr:uid="{00000000-0005-0000-0000-00006B0D0000}"/>
    <cellStyle name="Note 71 2 2" xfId="3391" xr:uid="{00000000-0005-0000-0000-00006C0D0000}"/>
    <cellStyle name="Note 71 3" xfId="3392" xr:uid="{00000000-0005-0000-0000-00006D0D0000}"/>
    <cellStyle name="Note 71 3 2" xfId="3393" xr:uid="{00000000-0005-0000-0000-00006E0D0000}"/>
    <cellStyle name="Note 71 4" xfId="3394" xr:uid="{00000000-0005-0000-0000-00006F0D0000}"/>
    <cellStyle name="Note 71_TRAFO" xfId="3395" xr:uid="{00000000-0005-0000-0000-0000700D0000}"/>
    <cellStyle name="Note 72" xfId="3396" xr:uid="{00000000-0005-0000-0000-0000710D0000}"/>
    <cellStyle name="Note 72 2" xfId="3397" xr:uid="{00000000-0005-0000-0000-0000720D0000}"/>
    <cellStyle name="Note 72 2 2" xfId="3398" xr:uid="{00000000-0005-0000-0000-0000730D0000}"/>
    <cellStyle name="Note 72 3" xfId="3399" xr:uid="{00000000-0005-0000-0000-0000740D0000}"/>
    <cellStyle name="Note 72 3 2" xfId="3400" xr:uid="{00000000-0005-0000-0000-0000750D0000}"/>
    <cellStyle name="Note 72 4" xfId="3401" xr:uid="{00000000-0005-0000-0000-0000760D0000}"/>
    <cellStyle name="Note 72_TRAFO" xfId="3402" xr:uid="{00000000-0005-0000-0000-0000770D0000}"/>
    <cellStyle name="Note 73" xfId="3403" xr:uid="{00000000-0005-0000-0000-0000780D0000}"/>
    <cellStyle name="Note 73 2" xfId="3404" xr:uid="{00000000-0005-0000-0000-0000790D0000}"/>
    <cellStyle name="Note 73 2 2" xfId="3405" xr:uid="{00000000-0005-0000-0000-00007A0D0000}"/>
    <cellStyle name="Note 73 3" xfId="3406" xr:uid="{00000000-0005-0000-0000-00007B0D0000}"/>
    <cellStyle name="Note 73 3 2" xfId="3407" xr:uid="{00000000-0005-0000-0000-00007C0D0000}"/>
    <cellStyle name="Note 73 4" xfId="3408" xr:uid="{00000000-0005-0000-0000-00007D0D0000}"/>
    <cellStyle name="Note 73_TRAFO" xfId="3409" xr:uid="{00000000-0005-0000-0000-00007E0D0000}"/>
    <cellStyle name="Note 74" xfId="3410" xr:uid="{00000000-0005-0000-0000-00007F0D0000}"/>
    <cellStyle name="Note 74 2" xfId="3411" xr:uid="{00000000-0005-0000-0000-0000800D0000}"/>
    <cellStyle name="Note 74 2 2" xfId="3412" xr:uid="{00000000-0005-0000-0000-0000810D0000}"/>
    <cellStyle name="Note 74 3" xfId="3413" xr:uid="{00000000-0005-0000-0000-0000820D0000}"/>
    <cellStyle name="Note 74 3 2" xfId="3414" xr:uid="{00000000-0005-0000-0000-0000830D0000}"/>
    <cellStyle name="Note 74 4" xfId="3415" xr:uid="{00000000-0005-0000-0000-0000840D0000}"/>
    <cellStyle name="Note 74_TRAFO" xfId="3416" xr:uid="{00000000-0005-0000-0000-0000850D0000}"/>
    <cellStyle name="Note 75" xfId="3417" xr:uid="{00000000-0005-0000-0000-0000860D0000}"/>
    <cellStyle name="Note 75 2" xfId="3418" xr:uid="{00000000-0005-0000-0000-0000870D0000}"/>
    <cellStyle name="Note 75 2 2" xfId="3419" xr:uid="{00000000-0005-0000-0000-0000880D0000}"/>
    <cellStyle name="Note 75 3" xfId="3420" xr:uid="{00000000-0005-0000-0000-0000890D0000}"/>
    <cellStyle name="Note 75 3 2" xfId="3421" xr:uid="{00000000-0005-0000-0000-00008A0D0000}"/>
    <cellStyle name="Note 75 4" xfId="3422" xr:uid="{00000000-0005-0000-0000-00008B0D0000}"/>
    <cellStyle name="Note 75_TRAFO" xfId="3423" xr:uid="{00000000-0005-0000-0000-00008C0D0000}"/>
    <cellStyle name="Note 76" xfId="3424" xr:uid="{00000000-0005-0000-0000-00008D0D0000}"/>
    <cellStyle name="Note 76 2" xfId="3425" xr:uid="{00000000-0005-0000-0000-00008E0D0000}"/>
    <cellStyle name="Note 76 2 2" xfId="3426" xr:uid="{00000000-0005-0000-0000-00008F0D0000}"/>
    <cellStyle name="Note 76 3" xfId="3427" xr:uid="{00000000-0005-0000-0000-0000900D0000}"/>
    <cellStyle name="Note 76 3 2" xfId="3428" xr:uid="{00000000-0005-0000-0000-0000910D0000}"/>
    <cellStyle name="Note 76 4" xfId="3429" xr:uid="{00000000-0005-0000-0000-0000920D0000}"/>
    <cellStyle name="Note 76_TRAFO" xfId="3430" xr:uid="{00000000-0005-0000-0000-0000930D0000}"/>
    <cellStyle name="Note 77" xfId="3431" xr:uid="{00000000-0005-0000-0000-0000940D0000}"/>
    <cellStyle name="Note 77 2" xfId="3432" xr:uid="{00000000-0005-0000-0000-0000950D0000}"/>
    <cellStyle name="Note 77 2 2" xfId="3433" xr:uid="{00000000-0005-0000-0000-0000960D0000}"/>
    <cellStyle name="Note 77 3" xfId="3434" xr:uid="{00000000-0005-0000-0000-0000970D0000}"/>
    <cellStyle name="Note 77 3 2" xfId="3435" xr:uid="{00000000-0005-0000-0000-0000980D0000}"/>
    <cellStyle name="Note 77 4" xfId="3436" xr:uid="{00000000-0005-0000-0000-0000990D0000}"/>
    <cellStyle name="Note 77_TRAFO" xfId="3437" xr:uid="{00000000-0005-0000-0000-00009A0D0000}"/>
    <cellStyle name="Note 78" xfId="3438" xr:uid="{00000000-0005-0000-0000-00009B0D0000}"/>
    <cellStyle name="Note 78 2" xfId="3439" xr:uid="{00000000-0005-0000-0000-00009C0D0000}"/>
    <cellStyle name="Note 78 2 2" xfId="3440" xr:uid="{00000000-0005-0000-0000-00009D0D0000}"/>
    <cellStyle name="Note 78 3" xfId="3441" xr:uid="{00000000-0005-0000-0000-00009E0D0000}"/>
    <cellStyle name="Note 78 3 2" xfId="3442" xr:uid="{00000000-0005-0000-0000-00009F0D0000}"/>
    <cellStyle name="Note 78 4" xfId="3443" xr:uid="{00000000-0005-0000-0000-0000A00D0000}"/>
    <cellStyle name="Note 78_TRAFO" xfId="3444" xr:uid="{00000000-0005-0000-0000-0000A10D0000}"/>
    <cellStyle name="Note 8" xfId="3445" xr:uid="{00000000-0005-0000-0000-0000A20D0000}"/>
    <cellStyle name="Note 8 2" xfId="3446" xr:uid="{00000000-0005-0000-0000-0000A30D0000}"/>
    <cellStyle name="Note 8 2 2" xfId="3447" xr:uid="{00000000-0005-0000-0000-0000A40D0000}"/>
    <cellStyle name="Note 8 3" xfId="3448" xr:uid="{00000000-0005-0000-0000-0000A50D0000}"/>
    <cellStyle name="Note 8_TRAFO" xfId="3449" xr:uid="{00000000-0005-0000-0000-0000A60D0000}"/>
    <cellStyle name="Note 9" xfId="3450" xr:uid="{00000000-0005-0000-0000-0000A70D0000}"/>
    <cellStyle name="Note 9 2" xfId="3451" xr:uid="{00000000-0005-0000-0000-0000A80D0000}"/>
    <cellStyle name="Note 9 2 2" xfId="3452" xr:uid="{00000000-0005-0000-0000-0000A90D0000}"/>
    <cellStyle name="Note 9 3" xfId="3453" xr:uid="{00000000-0005-0000-0000-0000AA0D0000}"/>
    <cellStyle name="Note 9_TRAFO" xfId="3454" xr:uid="{00000000-0005-0000-0000-0000AB0D0000}"/>
    <cellStyle name="Output 10" xfId="3455" xr:uid="{00000000-0005-0000-0000-0000AC0D0000}"/>
    <cellStyle name="Output 10 2" xfId="3456" xr:uid="{00000000-0005-0000-0000-0000AD0D0000}"/>
    <cellStyle name="Output 11" xfId="3457" xr:uid="{00000000-0005-0000-0000-0000AE0D0000}"/>
    <cellStyle name="Output 11 2" xfId="3458" xr:uid="{00000000-0005-0000-0000-0000AF0D0000}"/>
    <cellStyle name="Output 12" xfId="3459" xr:uid="{00000000-0005-0000-0000-0000B00D0000}"/>
    <cellStyle name="Output 12 2" xfId="3460" xr:uid="{00000000-0005-0000-0000-0000B10D0000}"/>
    <cellStyle name="Output 13" xfId="3461" xr:uid="{00000000-0005-0000-0000-0000B20D0000}"/>
    <cellStyle name="Output 13 2" xfId="3462" xr:uid="{00000000-0005-0000-0000-0000B30D0000}"/>
    <cellStyle name="Output 14" xfId="3463" xr:uid="{00000000-0005-0000-0000-0000B40D0000}"/>
    <cellStyle name="Output 14 2" xfId="3464" xr:uid="{00000000-0005-0000-0000-0000B50D0000}"/>
    <cellStyle name="Output 15" xfId="3465" xr:uid="{00000000-0005-0000-0000-0000B60D0000}"/>
    <cellStyle name="Output 15 2" xfId="3466" xr:uid="{00000000-0005-0000-0000-0000B70D0000}"/>
    <cellStyle name="Output 16" xfId="3467" xr:uid="{00000000-0005-0000-0000-0000B80D0000}"/>
    <cellStyle name="Output 16 2" xfId="3468" xr:uid="{00000000-0005-0000-0000-0000B90D0000}"/>
    <cellStyle name="Output 2" xfId="3469" xr:uid="{00000000-0005-0000-0000-0000BA0D0000}"/>
    <cellStyle name="Output 2 2" xfId="3470" xr:uid="{00000000-0005-0000-0000-0000BB0D0000}"/>
    <cellStyle name="Output 2 2 2" xfId="3471" xr:uid="{00000000-0005-0000-0000-0000BC0D0000}"/>
    <cellStyle name="Output 2 3" xfId="3472" xr:uid="{00000000-0005-0000-0000-0000BD0D0000}"/>
    <cellStyle name="Output 2 3 2" xfId="3473" xr:uid="{00000000-0005-0000-0000-0000BE0D0000}"/>
    <cellStyle name="Output 2 4" xfId="3474" xr:uid="{00000000-0005-0000-0000-0000BF0D0000}"/>
    <cellStyle name="Output 3" xfId="3475" xr:uid="{00000000-0005-0000-0000-0000C00D0000}"/>
    <cellStyle name="Output 3 2" xfId="3476" xr:uid="{00000000-0005-0000-0000-0000C10D0000}"/>
    <cellStyle name="Output 4" xfId="3477" xr:uid="{00000000-0005-0000-0000-0000C20D0000}"/>
    <cellStyle name="Output 4 2" xfId="3478" xr:uid="{00000000-0005-0000-0000-0000C30D0000}"/>
    <cellStyle name="Output 5" xfId="3479" xr:uid="{00000000-0005-0000-0000-0000C40D0000}"/>
    <cellStyle name="Output 5 2" xfId="3480" xr:uid="{00000000-0005-0000-0000-0000C50D0000}"/>
    <cellStyle name="Output 6" xfId="3481" xr:uid="{00000000-0005-0000-0000-0000C60D0000}"/>
    <cellStyle name="Output 6 2" xfId="3482" xr:uid="{00000000-0005-0000-0000-0000C70D0000}"/>
    <cellStyle name="Output 7" xfId="3483" xr:uid="{00000000-0005-0000-0000-0000C80D0000}"/>
    <cellStyle name="Output 7 2" xfId="3484" xr:uid="{00000000-0005-0000-0000-0000C90D0000}"/>
    <cellStyle name="Output 8" xfId="3485" xr:uid="{00000000-0005-0000-0000-0000CA0D0000}"/>
    <cellStyle name="Output 8 2" xfId="3486" xr:uid="{00000000-0005-0000-0000-0000CB0D0000}"/>
    <cellStyle name="Output 9" xfId="3487" xr:uid="{00000000-0005-0000-0000-0000CC0D0000}"/>
    <cellStyle name="Output 9 2" xfId="3488" xr:uid="{00000000-0005-0000-0000-0000CD0D0000}"/>
    <cellStyle name="Percent" xfId="2" builtinId="5"/>
    <cellStyle name="Percent [0]" xfId="3489" xr:uid="{00000000-0005-0000-0000-0000CE0D0000}"/>
    <cellStyle name="Percent [0] 2" xfId="3490" xr:uid="{00000000-0005-0000-0000-0000CF0D0000}"/>
    <cellStyle name="Percent [00]" xfId="3491" xr:uid="{00000000-0005-0000-0000-0000D00D0000}"/>
    <cellStyle name="Percent [00] 2" xfId="3492" xr:uid="{00000000-0005-0000-0000-0000D10D0000}"/>
    <cellStyle name="Percent [2]" xfId="3493" xr:uid="{00000000-0005-0000-0000-0000D20D0000}"/>
    <cellStyle name="Percent [2] 2" xfId="3494" xr:uid="{00000000-0005-0000-0000-0000D30D0000}"/>
    <cellStyle name="Percent 10" xfId="3495" xr:uid="{00000000-0005-0000-0000-0000D40D0000}"/>
    <cellStyle name="Percent 11" xfId="3496" xr:uid="{00000000-0005-0000-0000-0000D50D0000}"/>
    <cellStyle name="Percent 11 2" xfId="3497" xr:uid="{00000000-0005-0000-0000-0000D60D0000}"/>
    <cellStyle name="Percent 12" xfId="3498" xr:uid="{00000000-0005-0000-0000-0000D70D0000}"/>
    <cellStyle name="Percent 13" xfId="3499" xr:uid="{00000000-0005-0000-0000-0000D80D0000}"/>
    <cellStyle name="Percent 14" xfId="3500" xr:uid="{00000000-0005-0000-0000-0000D90D0000}"/>
    <cellStyle name="Percent 15" xfId="3501" xr:uid="{00000000-0005-0000-0000-0000DA0D0000}"/>
    <cellStyle name="Percent 16" xfId="3502" xr:uid="{00000000-0005-0000-0000-0000DB0D0000}"/>
    <cellStyle name="Percent 17" xfId="3503" xr:uid="{00000000-0005-0000-0000-0000DC0D0000}"/>
    <cellStyle name="Percent 18" xfId="3504" xr:uid="{00000000-0005-0000-0000-0000DD0D0000}"/>
    <cellStyle name="Percent 19" xfId="3505" xr:uid="{00000000-0005-0000-0000-0000DE0D0000}"/>
    <cellStyle name="Percent 2" xfId="3506" xr:uid="{00000000-0005-0000-0000-0000DF0D0000}"/>
    <cellStyle name="Percent 2 2" xfId="3507" xr:uid="{00000000-0005-0000-0000-0000E00D0000}"/>
    <cellStyle name="Percent 2 2 2" xfId="3508" xr:uid="{00000000-0005-0000-0000-0000E10D0000}"/>
    <cellStyle name="Percent 2 2 2 2" xfId="3509" xr:uid="{00000000-0005-0000-0000-0000E20D0000}"/>
    <cellStyle name="Percent 2 2 2 2 2" xfId="3510" xr:uid="{00000000-0005-0000-0000-0000E30D0000}"/>
    <cellStyle name="Percent 2 2 2 2 2 2" xfId="3511" xr:uid="{00000000-0005-0000-0000-0000E40D0000}"/>
    <cellStyle name="Percent 2 2 2 2 2 2 2" xfId="3512" xr:uid="{00000000-0005-0000-0000-0000E50D0000}"/>
    <cellStyle name="Percent 2 2 2 2 2 3" xfId="3513" xr:uid="{00000000-0005-0000-0000-0000E60D0000}"/>
    <cellStyle name="Percent 2 2 2 2 2 3 2" xfId="3514" xr:uid="{00000000-0005-0000-0000-0000E70D0000}"/>
    <cellStyle name="Percent 2 2 2 2 2 4" xfId="3515" xr:uid="{00000000-0005-0000-0000-0000E80D0000}"/>
    <cellStyle name="Percent 2 2 2 2 2 4 2" xfId="3516" xr:uid="{00000000-0005-0000-0000-0000E90D0000}"/>
    <cellStyle name="Percent 2 2 2 2 2 5" xfId="3517" xr:uid="{00000000-0005-0000-0000-0000EA0D0000}"/>
    <cellStyle name="Percent 2 2 2 2 2 5 2" xfId="3518" xr:uid="{00000000-0005-0000-0000-0000EB0D0000}"/>
    <cellStyle name="Percent 2 2 2 2 2 6" xfId="3519" xr:uid="{00000000-0005-0000-0000-0000EC0D0000}"/>
    <cellStyle name="Percent 2 2 2 2 3" xfId="3520" xr:uid="{00000000-0005-0000-0000-0000ED0D0000}"/>
    <cellStyle name="Percent 2 2 2 2 3 2" xfId="3521" xr:uid="{00000000-0005-0000-0000-0000EE0D0000}"/>
    <cellStyle name="Percent 2 2 2 2 4" xfId="3522" xr:uid="{00000000-0005-0000-0000-0000EF0D0000}"/>
    <cellStyle name="Percent 2 2 2 2 4 2" xfId="3523" xr:uid="{00000000-0005-0000-0000-0000F00D0000}"/>
    <cellStyle name="Percent 2 2 2 2 5" xfId="3524" xr:uid="{00000000-0005-0000-0000-0000F10D0000}"/>
    <cellStyle name="Percent 2 2 2 2 5 2" xfId="3525" xr:uid="{00000000-0005-0000-0000-0000F20D0000}"/>
    <cellStyle name="Percent 2 2 2 2 6" xfId="3526" xr:uid="{00000000-0005-0000-0000-0000F30D0000}"/>
    <cellStyle name="Percent 2 2 2 3" xfId="3527" xr:uid="{00000000-0005-0000-0000-0000F40D0000}"/>
    <cellStyle name="Percent 2 2 2 3 2" xfId="3528" xr:uid="{00000000-0005-0000-0000-0000F50D0000}"/>
    <cellStyle name="Percent 2 2 2 4" xfId="3529" xr:uid="{00000000-0005-0000-0000-0000F60D0000}"/>
    <cellStyle name="Percent 2 2 2 4 2" xfId="3530" xr:uid="{00000000-0005-0000-0000-0000F70D0000}"/>
    <cellStyle name="Percent 2 2 2 5" xfId="3531" xr:uid="{00000000-0005-0000-0000-0000F80D0000}"/>
    <cellStyle name="Percent 2 2 2 5 2" xfId="3532" xr:uid="{00000000-0005-0000-0000-0000F90D0000}"/>
    <cellStyle name="Percent 2 2 2 6" xfId="3533" xr:uid="{00000000-0005-0000-0000-0000FA0D0000}"/>
    <cellStyle name="Percent 2 2 2 6 2" xfId="3534" xr:uid="{00000000-0005-0000-0000-0000FB0D0000}"/>
    <cellStyle name="Percent 2 2 2 7" xfId="3535" xr:uid="{00000000-0005-0000-0000-0000FC0D0000}"/>
    <cellStyle name="Percent 2 2 2 7 2" xfId="3536" xr:uid="{00000000-0005-0000-0000-0000FD0D0000}"/>
    <cellStyle name="Percent 2 2 2 8" xfId="3537" xr:uid="{00000000-0005-0000-0000-0000FE0D0000}"/>
    <cellStyle name="Percent 2 2 3" xfId="3538" xr:uid="{00000000-0005-0000-0000-0000FF0D0000}"/>
    <cellStyle name="Percent 2 2 3 2" xfId="3539" xr:uid="{00000000-0005-0000-0000-0000000E0000}"/>
    <cellStyle name="Percent 2 2 4" xfId="3540" xr:uid="{00000000-0005-0000-0000-0000010E0000}"/>
    <cellStyle name="Percent 2 2 4 2" xfId="3541" xr:uid="{00000000-0005-0000-0000-0000020E0000}"/>
    <cellStyle name="Percent 2 2 5" xfId="3542" xr:uid="{00000000-0005-0000-0000-0000030E0000}"/>
    <cellStyle name="Percent 2 2 5 2" xfId="3543" xr:uid="{00000000-0005-0000-0000-0000040E0000}"/>
    <cellStyle name="Percent 2 2 6" xfId="3544" xr:uid="{00000000-0005-0000-0000-0000050E0000}"/>
    <cellStyle name="Percent 2 3" xfId="3545" xr:uid="{00000000-0005-0000-0000-0000060E0000}"/>
    <cellStyle name="Percent 2 3 2" xfId="3546" xr:uid="{00000000-0005-0000-0000-0000070E0000}"/>
    <cellStyle name="Percent 2 3 2 2" xfId="3547" xr:uid="{00000000-0005-0000-0000-0000080E0000}"/>
    <cellStyle name="Percent 2 3 3" xfId="3548" xr:uid="{00000000-0005-0000-0000-0000090E0000}"/>
    <cellStyle name="Percent 2 4" xfId="3549" xr:uid="{00000000-0005-0000-0000-00000A0E0000}"/>
    <cellStyle name="Percent 2 4 2" xfId="3550" xr:uid="{00000000-0005-0000-0000-00000B0E0000}"/>
    <cellStyle name="Percent 2 5" xfId="3551" xr:uid="{00000000-0005-0000-0000-00000C0E0000}"/>
    <cellStyle name="Percent 2 5 2" xfId="3552" xr:uid="{00000000-0005-0000-0000-00000D0E0000}"/>
    <cellStyle name="Percent 2 6" xfId="3553" xr:uid="{00000000-0005-0000-0000-00000E0E0000}"/>
    <cellStyle name="Percent 2 6 2" xfId="3554" xr:uid="{00000000-0005-0000-0000-00000F0E0000}"/>
    <cellStyle name="Percent 2 7" xfId="3555" xr:uid="{00000000-0005-0000-0000-0000100E0000}"/>
    <cellStyle name="Percent 20" xfId="3556" xr:uid="{00000000-0005-0000-0000-0000110E0000}"/>
    <cellStyle name="Percent 21" xfId="3557" xr:uid="{00000000-0005-0000-0000-0000120E0000}"/>
    <cellStyle name="Percent 22" xfId="3558" xr:uid="{00000000-0005-0000-0000-0000130E0000}"/>
    <cellStyle name="Percent 23" xfId="3559" xr:uid="{00000000-0005-0000-0000-0000140E0000}"/>
    <cellStyle name="Percent 24" xfId="3560" xr:uid="{00000000-0005-0000-0000-0000150E0000}"/>
    <cellStyle name="Percent 25" xfId="3561" xr:uid="{00000000-0005-0000-0000-0000160E0000}"/>
    <cellStyle name="Percent 26" xfId="3562" xr:uid="{00000000-0005-0000-0000-0000170E0000}"/>
    <cellStyle name="Percent 27" xfId="3563" xr:uid="{00000000-0005-0000-0000-0000180E0000}"/>
    <cellStyle name="Percent 3" xfId="3564" xr:uid="{00000000-0005-0000-0000-0000190E0000}"/>
    <cellStyle name="Percent 3 2" xfId="3565" xr:uid="{00000000-0005-0000-0000-00001A0E0000}"/>
    <cellStyle name="Percent 4" xfId="3566" xr:uid="{00000000-0005-0000-0000-00001B0E0000}"/>
    <cellStyle name="Percent 4 2" xfId="3567" xr:uid="{00000000-0005-0000-0000-00001C0E0000}"/>
    <cellStyle name="Percent 4 2 2" xfId="3568" xr:uid="{00000000-0005-0000-0000-00001D0E0000}"/>
    <cellStyle name="Percent 5" xfId="3569" xr:uid="{00000000-0005-0000-0000-00001E0E0000}"/>
    <cellStyle name="Percent 5 2" xfId="3570" xr:uid="{00000000-0005-0000-0000-00001F0E0000}"/>
    <cellStyle name="Percent 5 2 2" xfId="3571" xr:uid="{00000000-0005-0000-0000-0000200E0000}"/>
    <cellStyle name="Percent 5 2 2 2" xfId="3572" xr:uid="{00000000-0005-0000-0000-0000210E0000}"/>
    <cellStyle name="Percent 5 2 3" xfId="3573" xr:uid="{00000000-0005-0000-0000-0000220E0000}"/>
    <cellStyle name="Percent 5 2 3 2" xfId="3574" xr:uid="{00000000-0005-0000-0000-0000230E0000}"/>
    <cellStyle name="Percent 5 2 4" xfId="3575" xr:uid="{00000000-0005-0000-0000-0000240E0000}"/>
    <cellStyle name="Percent 5 2 4 2" xfId="3576" xr:uid="{00000000-0005-0000-0000-0000250E0000}"/>
    <cellStyle name="Percent 5 2 5" xfId="3577" xr:uid="{00000000-0005-0000-0000-0000260E0000}"/>
    <cellStyle name="Percent 5 2 5 2" xfId="3578" xr:uid="{00000000-0005-0000-0000-0000270E0000}"/>
    <cellStyle name="Percent 5 2 6" xfId="3579" xr:uid="{00000000-0005-0000-0000-0000280E0000}"/>
    <cellStyle name="Percent 5 2 6 2" xfId="3580" xr:uid="{00000000-0005-0000-0000-0000290E0000}"/>
    <cellStyle name="Percent 5 2 7" xfId="3581" xr:uid="{00000000-0005-0000-0000-00002A0E0000}"/>
    <cellStyle name="Percent 5 3" xfId="3582" xr:uid="{00000000-0005-0000-0000-00002B0E0000}"/>
    <cellStyle name="Percent 5 3 2" xfId="3583" xr:uid="{00000000-0005-0000-0000-00002C0E0000}"/>
    <cellStyle name="Percent 5 4" xfId="3584" xr:uid="{00000000-0005-0000-0000-00002D0E0000}"/>
    <cellStyle name="Percent 5 4 2" xfId="3585" xr:uid="{00000000-0005-0000-0000-00002E0E0000}"/>
    <cellStyle name="Percent 5 5" xfId="3586" xr:uid="{00000000-0005-0000-0000-00002F0E0000}"/>
    <cellStyle name="Percent 5 5 2" xfId="3587" xr:uid="{00000000-0005-0000-0000-0000300E0000}"/>
    <cellStyle name="Percent 5 6" xfId="3588" xr:uid="{00000000-0005-0000-0000-0000310E0000}"/>
    <cellStyle name="Percent 6" xfId="3589" xr:uid="{00000000-0005-0000-0000-0000320E0000}"/>
    <cellStyle name="Percent 6 2" xfId="3590" xr:uid="{00000000-0005-0000-0000-0000330E0000}"/>
    <cellStyle name="Percent 7" xfId="3591" xr:uid="{00000000-0005-0000-0000-0000340E0000}"/>
    <cellStyle name="Percent 7 2" xfId="3592" xr:uid="{00000000-0005-0000-0000-0000350E0000}"/>
    <cellStyle name="Percent 7 2 2" xfId="3593" xr:uid="{00000000-0005-0000-0000-0000360E0000}"/>
    <cellStyle name="Percent 7 3" xfId="3594" xr:uid="{00000000-0005-0000-0000-0000370E0000}"/>
    <cellStyle name="Percent 8" xfId="3595" xr:uid="{00000000-0005-0000-0000-0000380E0000}"/>
    <cellStyle name="Percent 8 2" xfId="3596" xr:uid="{00000000-0005-0000-0000-0000390E0000}"/>
    <cellStyle name="Percent 9" xfId="3597" xr:uid="{00000000-0005-0000-0000-00003A0E0000}"/>
    <cellStyle name="Percent 9 2" xfId="3598" xr:uid="{00000000-0005-0000-0000-00003B0E0000}"/>
    <cellStyle name="PrePop Currency (0)" xfId="3599" xr:uid="{00000000-0005-0000-0000-00003C0E0000}"/>
    <cellStyle name="PrePop Currency (0) 2" xfId="3600" xr:uid="{00000000-0005-0000-0000-00003D0E0000}"/>
    <cellStyle name="PrePop Currency (2)" xfId="3601" xr:uid="{00000000-0005-0000-0000-00003E0E0000}"/>
    <cellStyle name="PrePop Currency (2) 2" xfId="3602" xr:uid="{00000000-0005-0000-0000-00003F0E0000}"/>
    <cellStyle name="PrePop Units (0)" xfId="3603" xr:uid="{00000000-0005-0000-0000-0000400E0000}"/>
    <cellStyle name="PrePop Units (0) 2" xfId="3604" xr:uid="{00000000-0005-0000-0000-0000410E0000}"/>
    <cellStyle name="PrePop Units (1)" xfId="3605" xr:uid="{00000000-0005-0000-0000-0000420E0000}"/>
    <cellStyle name="PrePop Units (1) 2" xfId="3606" xr:uid="{00000000-0005-0000-0000-0000430E0000}"/>
    <cellStyle name="PrePop Units (2)" xfId="3607" xr:uid="{00000000-0005-0000-0000-0000440E0000}"/>
    <cellStyle name="PrePop Units (2) 2" xfId="3608" xr:uid="{00000000-0005-0000-0000-0000450E0000}"/>
    <cellStyle name="Reset range style to defaults" xfId="3609" xr:uid="{00000000-0005-0000-0000-0000460E0000}"/>
    <cellStyle name="RevList" xfId="3610" xr:uid="{00000000-0005-0000-0000-0000470E0000}"/>
    <cellStyle name="sbt2" xfId="3611" xr:uid="{00000000-0005-0000-0000-0000480E0000}"/>
    <cellStyle name="sbt2 2" xfId="3612" xr:uid="{00000000-0005-0000-0000-0000490E0000}"/>
    <cellStyle name="subt1" xfId="3613" xr:uid="{00000000-0005-0000-0000-00004A0E0000}"/>
    <cellStyle name="subt1 2" xfId="3614" xr:uid="{00000000-0005-0000-0000-00004B0E0000}"/>
    <cellStyle name="Subtotal" xfId="3615" xr:uid="{00000000-0005-0000-0000-00004C0E0000}"/>
    <cellStyle name="Text Indent A" xfId="3616" xr:uid="{00000000-0005-0000-0000-00004D0E0000}"/>
    <cellStyle name="Text Indent B" xfId="3617" xr:uid="{00000000-0005-0000-0000-00004E0E0000}"/>
    <cellStyle name="Text Indent B 2" xfId="3618" xr:uid="{00000000-0005-0000-0000-00004F0E0000}"/>
    <cellStyle name="Text Indent C" xfId="3619" xr:uid="{00000000-0005-0000-0000-0000500E0000}"/>
    <cellStyle name="Text Indent C 2" xfId="3620" xr:uid="{00000000-0005-0000-0000-0000510E0000}"/>
    <cellStyle name="TIGA" xfId="3621" xr:uid="{00000000-0005-0000-0000-0000520E0000}"/>
    <cellStyle name="Title 10" xfId="3622" xr:uid="{00000000-0005-0000-0000-0000530E0000}"/>
    <cellStyle name="Title 11" xfId="3623" xr:uid="{00000000-0005-0000-0000-0000540E0000}"/>
    <cellStyle name="Title 12" xfId="3624" xr:uid="{00000000-0005-0000-0000-0000550E0000}"/>
    <cellStyle name="Title 13" xfId="3625" xr:uid="{00000000-0005-0000-0000-0000560E0000}"/>
    <cellStyle name="Title 14" xfId="3626" xr:uid="{00000000-0005-0000-0000-0000570E0000}"/>
    <cellStyle name="Title 15" xfId="3627" xr:uid="{00000000-0005-0000-0000-0000580E0000}"/>
    <cellStyle name="Title 16" xfId="3628" xr:uid="{00000000-0005-0000-0000-0000590E0000}"/>
    <cellStyle name="Title 2" xfId="3629" xr:uid="{00000000-0005-0000-0000-00005A0E0000}"/>
    <cellStyle name="Title 2 2" xfId="3630" xr:uid="{00000000-0005-0000-0000-00005B0E0000}"/>
    <cellStyle name="Title 2 3" xfId="3631" xr:uid="{00000000-0005-0000-0000-00005C0E0000}"/>
    <cellStyle name="Title 3" xfId="3632" xr:uid="{00000000-0005-0000-0000-00005D0E0000}"/>
    <cellStyle name="Title 4" xfId="3633" xr:uid="{00000000-0005-0000-0000-00005E0E0000}"/>
    <cellStyle name="Title 5" xfId="3634" xr:uid="{00000000-0005-0000-0000-00005F0E0000}"/>
    <cellStyle name="Title 6" xfId="3635" xr:uid="{00000000-0005-0000-0000-0000600E0000}"/>
    <cellStyle name="Title 7" xfId="3636" xr:uid="{00000000-0005-0000-0000-0000610E0000}"/>
    <cellStyle name="Title 8" xfId="3637" xr:uid="{00000000-0005-0000-0000-0000620E0000}"/>
    <cellStyle name="Title 9" xfId="3638" xr:uid="{00000000-0005-0000-0000-0000630E0000}"/>
    <cellStyle name="Total 10" xfId="3639" xr:uid="{00000000-0005-0000-0000-0000640E0000}"/>
    <cellStyle name="Total 10 2" xfId="3640" xr:uid="{00000000-0005-0000-0000-0000650E0000}"/>
    <cellStyle name="Total 11" xfId="3641" xr:uid="{00000000-0005-0000-0000-0000660E0000}"/>
    <cellStyle name="Total 11 2" xfId="3642" xr:uid="{00000000-0005-0000-0000-0000670E0000}"/>
    <cellStyle name="Total 12" xfId="3643" xr:uid="{00000000-0005-0000-0000-0000680E0000}"/>
    <cellStyle name="Total 12 2" xfId="3644" xr:uid="{00000000-0005-0000-0000-0000690E0000}"/>
    <cellStyle name="Total 13" xfId="3645" xr:uid="{00000000-0005-0000-0000-00006A0E0000}"/>
    <cellStyle name="Total 13 2" xfId="3646" xr:uid="{00000000-0005-0000-0000-00006B0E0000}"/>
    <cellStyle name="Total 14" xfId="3647" xr:uid="{00000000-0005-0000-0000-00006C0E0000}"/>
    <cellStyle name="Total 14 2" xfId="3648" xr:uid="{00000000-0005-0000-0000-00006D0E0000}"/>
    <cellStyle name="Total 15" xfId="3649" xr:uid="{00000000-0005-0000-0000-00006E0E0000}"/>
    <cellStyle name="Total 15 2" xfId="3650" xr:uid="{00000000-0005-0000-0000-00006F0E0000}"/>
    <cellStyle name="Total 16" xfId="3651" xr:uid="{00000000-0005-0000-0000-0000700E0000}"/>
    <cellStyle name="Total 16 2" xfId="3652" xr:uid="{00000000-0005-0000-0000-0000710E0000}"/>
    <cellStyle name="Total 2" xfId="3653" xr:uid="{00000000-0005-0000-0000-0000720E0000}"/>
    <cellStyle name="Total 2 2" xfId="3654" xr:uid="{00000000-0005-0000-0000-0000730E0000}"/>
    <cellStyle name="Total 2 2 2" xfId="3655" xr:uid="{00000000-0005-0000-0000-0000740E0000}"/>
    <cellStyle name="Total 2 3" xfId="3656" xr:uid="{00000000-0005-0000-0000-0000750E0000}"/>
    <cellStyle name="Total 2 3 2" xfId="3657" xr:uid="{00000000-0005-0000-0000-0000760E0000}"/>
    <cellStyle name="Total 2 4" xfId="3658" xr:uid="{00000000-0005-0000-0000-0000770E0000}"/>
    <cellStyle name="Total 3" xfId="3659" xr:uid="{00000000-0005-0000-0000-0000780E0000}"/>
    <cellStyle name="Total 3 2" xfId="3660" xr:uid="{00000000-0005-0000-0000-0000790E0000}"/>
    <cellStyle name="Total 4" xfId="3661" xr:uid="{00000000-0005-0000-0000-00007A0E0000}"/>
    <cellStyle name="Total 4 2" xfId="3662" xr:uid="{00000000-0005-0000-0000-00007B0E0000}"/>
    <cellStyle name="Total 5" xfId="3663" xr:uid="{00000000-0005-0000-0000-00007C0E0000}"/>
    <cellStyle name="Total 5 2" xfId="3664" xr:uid="{00000000-0005-0000-0000-00007D0E0000}"/>
    <cellStyle name="Total 6" xfId="3665" xr:uid="{00000000-0005-0000-0000-00007E0E0000}"/>
    <cellStyle name="Total 6 2" xfId="3666" xr:uid="{00000000-0005-0000-0000-00007F0E0000}"/>
    <cellStyle name="Total 7" xfId="3667" xr:uid="{00000000-0005-0000-0000-0000800E0000}"/>
    <cellStyle name="Total 7 2" xfId="3668" xr:uid="{00000000-0005-0000-0000-0000810E0000}"/>
    <cellStyle name="Total 8" xfId="3669" xr:uid="{00000000-0005-0000-0000-0000820E0000}"/>
    <cellStyle name="Total 8 2" xfId="3670" xr:uid="{00000000-0005-0000-0000-0000830E0000}"/>
    <cellStyle name="Total 9" xfId="3671" xr:uid="{00000000-0005-0000-0000-0000840E0000}"/>
    <cellStyle name="Total 9 2" xfId="3672" xr:uid="{00000000-0005-0000-0000-0000850E0000}"/>
    <cellStyle name="Warning Text 10" xfId="3673" xr:uid="{00000000-0005-0000-0000-0000860E0000}"/>
    <cellStyle name="Warning Text 11" xfId="3674" xr:uid="{00000000-0005-0000-0000-0000870E0000}"/>
    <cellStyle name="Warning Text 12" xfId="3675" xr:uid="{00000000-0005-0000-0000-0000880E0000}"/>
    <cellStyle name="Warning Text 13" xfId="3676" xr:uid="{00000000-0005-0000-0000-0000890E0000}"/>
    <cellStyle name="Warning Text 14" xfId="3677" xr:uid="{00000000-0005-0000-0000-00008A0E0000}"/>
    <cellStyle name="Warning Text 15" xfId="3678" xr:uid="{00000000-0005-0000-0000-00008B0E0000}"/>
    <cellStyle name="Warning Text 16" xfId="3679" xr:uid="{00000000-0005-0000-0000-00008C0E0000}"/>
    <cellStyle name="Warning Text 2" xfId="3680" xr:uid="{00000000-0005-0000-0000-00008D0E0000}"/>
    <cellStyle name="Warning Text 2 2" xfId="3681" xr:uid="{00000000-0005-0000-0000-00008E0E0000}"/>
    <cellStyle name="Warning Text 2 3" xfId="3682" xr:uid="{00000000-0005-0000-0000-00008F0E0000}"/>
    <cellStyle name="Warning Text 3" xfId="3683" xr:uid="{00000000-0005-0000-0000-0000900E0000}"/>
    <cellStyle name="Warning Text 4" xfId="3684" xr:uid="{00000000-0005-0000-0000-0000910E0000}"/>
    <cellStyle name="Warning Text 5" xfId="3685" xr:uid="{00000000-0005-0000-0000-0000920E0000}"/>
    <cellStyle name="Warning Text 6" xfId="3686" xr:uid="{00000000-0005-0000-0000-0000930E0000}"/>
    <cellStyle name="Warning Text 7" xfId="3687" xr:uid="{00000000-0005-0000-0000-0000940E0000}"/>
    <cellStyle name="Warning Text 8" xfId="3688" xr:uid="{00000000-0005-0000-0000-0000950E0000}"/>
    <cellStyle name="Warning Text 9" xfId="3689" xr:uid="{00000000-0005-0000-0000-0000960E0000}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fgColor theme="5" tint="0.59996337778862885"/>
        </patternFill>
      </fill>
    </dxf>
    <dxf>
      <font>
        <strike val="0"/>
        <color rgb="FFFF0000"/>
      </font>
      <fill>
        <patternFill patternType="solid">
          <bgColor theme="5" tint="0.79995117038483843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colors>
    <mruColors>
      <color rgb="FFFF0066"/>
      <color rgb="FF33CCFF"/>
      <color rgb="FFCCCCFF"/>
      <color rgb="FFFF6699"/>
      <color rgb="FFCCFF66"/>
      <color rgb="FFFFFF99"/>
      <color rgb="FFFFCC99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calcChain" Target="calcChain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ustomXml" Target="../customXml/item1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17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12" Type="http://schemas.openxmlformats.org/officeDocument/2006/relationships/image" Target="../media/image16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emf"/><Relationship Id="rId5" Type="http://schemas.openxmlformats.org/officeDocument/2006/relationships/image" Target="../media/image9.emf"/><Relationship Id="rId10" Type="http://schemas.openxmlformats.org/officeDocument/2006/relationships/image" Target="../media/image14.emf"/><Relationship Id="rId4" Type="http://schemas.openxmlformats.org/officeDocument/2006/relationships/image" Target="../media/image8.emf"/><Relationship Id="rId9" Type="http://schemas.openxmlformats.org/officeDocument/2006/relationships/image" Target="../media/image13.emf"/><Relationship Id="rId14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290" y="2679065"/>
          <a:ext cx="675005" cy="676910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015" y="1933575"/>
          <a:ext cx="762000" cy="673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68332</xdr:colOff>
      <xdr:row>85</xdr:row>
      <xdr:rowOff>90489</xdr:rowOff>
    </xdr:from>
    <xdr:to>
      <xdr:col>6</xdr:col>
      <xdr:colOff>77561</xdr:colOff>
      <xdr:row>86</xdr:row>
      <xdr:rowOff>90489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 flipH="1">
          <a:off x="1896745" y="13253720"/>
          <a:ext cx="9525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5</xdr:row>
      <xdr:rowOff>40340</xdr:rowOff>
    </xdr:from>
    <xdr:to>
      <xdr:col>29</xdr:col>
      <xdr:colOff>308741</xdr:colOff>
      <xdr:row>16</xdr:row>
      <xdr:rowOff>141193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9624848" y="824752"/>
          <a:ext cx="1363099" cy="1826559"/>
          <a:chOff x="9713886" y="808452"/>
          <a:chExt cx="1342558" cy="1766630"/>
        </a:xfrm>
      </xdr:grpSpPr>
      <xdr:grpSp>
        <xdr:nvGrpSpPr>
          <xdr:cNvPr id="4" name="Group 1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63" name="Oval 1">
              <a:extLst>
                <a:ext uri="{FF2B5EF4-FFF2-40B4-BE49-F238E27FC236}">
                  <a16:creationId xmlns:a16="http://schemas.microsoft.com/office/drawing/2014/main" id="{00000000-0008-0000-0900-00003F00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64" name="Straight Connector 3">
              <a:extLst>
                <a:ext uri="{FF2B5EF4-FFF2-40B4-BE49-F238E27FC236}">
                  <a16:creationId xmlns:a16="http://schemas.microsoft.com/office/drawing/2014/main" id="{00000000-0008-0000-0900-000040000000}"/>
                </a:ext>
              </a:extLst>
            </xdr:cNvPr>
            <xdr:cNvCxnSpPr>
              <a:stCxn id="20" idx="1"/>
              <a:endCxn id="2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7">
              <a:extLst>
                <a:ext uri="{FF2B5EF4-FFF2-40B4-BE49-F238E27FC236}">
                  <a16:creationId xmlns:a16="http://schemas.microsoft.com/office/drawing/2014/main" id="{00000000-0008-0000-0900-000041000000}"/>
                </a:ext>
              </a:extLst>
            </xdr:cNvPr>
            <xdr:cNvCxnSpPr>
              <a:stCxn id="20" idx="3"/>
              <a:endCxn id="2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00000000-0008-0000-0900-00003C00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00000000-0008-0000-0900-00003D000000}"/>
                </a:ext>
              </a:extLst>
            </xdr:cNvPr>
            <xdr:cNvCxnSpPr>
              <a:stCxn id="60" idx="1"/>
              <a:endCxn id="6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00000000-0008-0000-0900-00003E000000}"/>
                </a:ext>
              </a:extLst>
            </xdr:cNvPr>
            <xdr:cNvCxnSpPr>
              <a:stCxn id="60" idx="3"/>
              <a:endCxn id="6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50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900-000015000000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52">
            <a:extLst>
              <a:ext uri="{FF2B5EF4-FFF2-40B4-BE49-F238E27FC236}">
                <a16:creationId xmlns:a16="http://schemas.microsoft.com/office/drawing/2014/main" id="{00000000-0008-0000-0900-000016000000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900-000017000000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900-000019000000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0000000-0008-0000-0900-00001B000000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00000000-0008-0000-0900-00001C000000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Isosceles Triangle 29">
            <a:extLst>
              <a:ext uri="{FF2B5EF4-FFF2-40B4-BE49-F238E27FC236}">
                <a16:creationId xmlns:a16="http://schemas.microsoft.com/office/drawing/2014/main" id="{00000000-0008-0000-0900-00001E000000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1" name="Isosceles Triangle 30">
            <a:extLst>
              <a:ext uri="{FF2B5EF4-FFF2-40B4-BE49-F238E27FC236}">
                <a16:creationId xmlns:a16="http://schemas.microsoft.com/office/drawing/2014/main" id="{00000000-0008-0000-0900-00001F000000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2" name="Group 73">
            <a:extLst>
              <a:ext uri="{FF2B5EF4-FFF2-40B4-BE49-F238E27FC236}">
                <a16:creationId xmlns:a16="http://schemas.microsoft.com/office/drawing/2014/main" id="{00000000-0008-0000-0900-000020000000}"/>
              </a:ext>
            </a:extLst>
          </xdr:cNvPr>
          <xdr:cNvGrpSpPr/>
        </xdr:nvGrpSpPr>
        <xdr:grpSpPr>
          <a:xfrm>
            <a:off x="9882187" y="2015393"/>
            <a:ext cx="197304" cy="119317"/>
            <a:chOff x="9837964" y="2071683"/>
            <a:chExt cx="197304" cy="122468"/>
          </a:xfrm>
        </xdr:grpSpPr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0000000-0008-0000-0900-00003A00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59" name="Straight Connector 58">
              <a:extLst>
                <a:ext uri="{FF2B5EF4-FFF2-40B4-BE49-F238E27FC236}">
                  <a16:creationId xmlns:a16="http://schemas.microsoft.com/office/drawing/2014/main" id="{00000000-0008-0000-0900-00003B000000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3" name="Group 74">
            <a:extLst>
              <a:ext uri="{FF2B5EF4-FFF2-40B4-BE49-F238E27FC236}">
                <a16:creationId xmlns:a16="http://schemas.microsoft.com/office/drawing/2014/main" id="{00000000-0008-0000-0900-000021000000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0000000-0008-0000-0900-00003800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00000000-0008-0000-0900-000039000000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4" name="Group 89">
            <a:extLst>
              <a:ext uri="{FF2B5EF4-FFF2-40B4-BE49-F238E27FC236}">
                <a16:creationId xmlns:a16="http://schemas.microsoft.com/office/drawing/2014/main" id="{00000000-0008-0000-0900-000022000000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00000000-0008-0000-0900-00003400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Connector 79">
              <a:extLst>
                <a:ext uri="{FF2B5EF4-FFF2-40B4-BE49-F238E27FC236}">
                  <a16:creationId xmlns:a16="http://schemas.microsoft.com/office/drawing/2014/main" id="{00000000-0008-0000-0900-00003500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Connector 80">
              <a:extLst>
                <a:ext uri="{FF2B5EF4-FFF2-40B4-BE49-F238E27FC236}">
                  <a16:creationId xmlns:a16="http://schemas.microsoft.com/office/drawing/2014/main" id="{00000000-0008-0000-0900-00003600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88">
              <a:extLst>
                <a:ext uri="{FF2B5EF4-FFF2-40B4-BE49-F238E27FC236}">
                  <a16:creationId xmlns:a16="http://schemas.microsoft.com/office/drawing/2014/main" id="{00000000-0008-0000-0900-00003700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Group 90">
            <a:extLst>
              <a:ext uri="{FF2B5EF4-FFF2-40B4-BE49-F238E27FC236}">
                <a16:creationId xmlns:a16="http://schemas.microsoft.com/office/drawing/2014/main" id="{00000000-0008-0000-0900-000023000000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00000000-0008-0000-0900-00003000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00000000-0008-0000-0900-00003100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Connector 49">
              <a:extLst>
                <a:ext uri="{FF2B5EF4-FFF2-40B4-BE49-F238E27FC236}">
                  <a16:creationId xmlns:a16="http://schemas.microsoft.com/office/drawing/2014/main" id="{00000000-0008-0000-0900-00003200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Straight Connector 50">
              <a:extLst>
                <a:ext uri="{FF2B5EF4-FFF2-40B4-BE49-F238E27FC236}">
                  <a16:creationId xmlns:a16="http://schemas.microsoft.com/office/drawing/2014/main" id="{00000000-0008-0000-0900-00003300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00000000-0008-0000-0900-000024000000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00000000-0008-0000-0900-000025000000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00000000-0008-0000-0900-000027000000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0" name="Group 155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GrpSpPr/>
        </xdr:nvGrpSpPr>
        <xdr:grpSpPr>
          <a:xfrm>
            <a:off x="9933529" y="1881392"/>
            <a:ext cx="120949" cy="61416"/>
            <a:chOff x="9933529" y="1884698"/>
            <a:chExt cx="120949" cy="61119"/>
          </a:xfrm>
        </xdr:grpSpPr>
        <xdr:sp macro="" textlink="">
          <xdr:nvSpPr>
            <xdr:cNvPr id="45" name="Isosceles Triangle 44">
              <a:extLst>
                <a:ext uri="{FF2B5EF4-FFF2-40B4-BE49-F238E27FC236}">
                  <a16:creationId xmlns:a16="http://schemas.microsoft.com/office/drawing/2014/main" id="{00000000-0008-0000-0900-00002D000000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6" name="Isosceles Triangle 45">
              <a:extLst>
                <a:ext uri="{FF2B5EF4-FFF2-40B4-BE49-F238E27FC236}">
                  <a16:creationId xmlns:a16="http://schemas.microsoft.com/office/drawing/2014/main" id="{00000000-0008-0000-0900-00002E000000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" name="Isosceles Triangle 46">
              <a:extLst>
                <a:ext uri="{FF2B5EF4-FFF2-40B4-BE49-F238E27FC236}">
                  <a16:creationId xmlns:a16="http://schemas.microsoft.com/office/drawing/2014/main" id="{00000000-0008-0000-0900-00002F000000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41" name="Group 134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42" name="Isosceles Triangle 41">
              <a:extLst>
                <a:ext uri="{FF2B5EF4-FFF2-40B4-BE49-F238E27FC236}">
                  <a16:creationId xmlns:a16="http://schemas.microsoft.com/office/drawing/2014/main" id="{00000000-0008-0000-0900-00002A000000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3" name="Isosceles Triangle 42">
              <a:extLst>
                <a:ext uri="{FF2B5EF4-FFF2-40B4-BE49-F238E27FC236}">
                  <a16:creationId xmlns:a16="http://schemas.microsoft.com/office/drawing/2014/main" id="{00000000-0008-0000-0900-00002B000000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4" name="Isosceles Triangle 43">
              <a:extLst>
                <a:ext uri="{FF2B5EF4-FFF2-40B4-BE49-F238E27FC236}">
                  <a16:creationId xmlns:a16="http://schemas.microsoft.com/office/drawing/2014/main" id="{00000000-0008-0000-0900-00002C000000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 editAs="oneCell">
    <xdr:from>
      <xdr:col>19</xdr:col>
      <xdr:colOff>212756</xdr:colOff>
      <xdr:row>1</xdr:row>
      <xdr:rowOff>31506</xdr:rowOff>
    </xdr:from>
    <xdr:to>
      <xdr:col>21</xdr:col>
      <xdr:colOff>278130</xdr:colOff>
      <xdr:row>6</xdr:row>
      <xdr:rowOff>67112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>
          <a:fillRect/>
        </a:stretch>
      </xdr:blipFill>
      <xdr:spPr>
        <a:xfrm>
          <a:off x="6994525" y="193040"/>
          <a:ext cx="827405" cy="807085"/>
        </a:xfrm>
        <a:prstGeom prst="rect">
          <a:avLst/>
        </a:prstGeom>
      </xdr:spPr>
    </xdr:pic>
    <xdr:clientData/>
  </xdr:twoCellAnchor>
  <xdr:twoCellAnchor>
    <xdr:from>
      <xdr:col>33</xdr:col>
      <xdr:colOff>106723</xdr:colOff>
      <xdr:row>6</xdr:row>
      <xdr:rowOff>9525</xdr:rowOff>
    </xdr:from>
    <xdr:to>
      <xdr:col>33</xdr:col>
      <xdr:colOff>259123</xdr:colOff>
      <xdr:row>7</xdr:row>
      <xdr:rowOff>4483</xdr:rowOff>
    </xdr:to>
    <xdr:grpSp>
      <xdr:nvGrpSpPr>
        <xdr:cNvPr id="76" name="Group 2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GrpSpPr/>
      </xdr:nvGrpSpPr>
      <xdr:grpSpPr>
        <a:xfrm>
          <a:off x="12309929" y="950819"/>
          <a:ext cx="152400" cy="151840"/>
          <a:chOff x="3725636" y="1945820"/>
          <a:chExt cx="153760" cy="144237"/>
        </a:xfrm>
      </xdr:grpSpPr>
      <xdr:sp macro="" textlink="">
        <xdr:nvSpPr>
          <xdr:cNvPr id="77" name="Oval 76">
            <a:extLst>
              <a:ext uri="{FF2B5EF4-FFF2-40B4-BE49-F238E27FC236}">
                <a16:creationId xmlns:a16="http://schemas.microsoft.com/office/drawing/2014/main" id="{00000000-0008-0000-0900-00004D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CxnSpPr>
            <a:stCxn id="77" idx="1"/>
            <a:endCxn id="7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CxnSpPr>
            <a:stCxn id="77" idx="3"/>
            <a:endCxn id="7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249598</xdr:colOff>
      <xdr:row>6</xdr:row>
      <xdr:rowOff>0</xdr:rowOff>
    </xdr:from>
    <xdr:to>
      <xdr:col>35</xdr:col>
      <xdr:colOff>20998</xdr:colOff>
      <xdr:row>6</xdr:row>
      <xdr:rowOff>147358</xdr:rowOff>
    </xdr:to>
    <xdr:grpSp>
      <xdr:nvGrpSpPr>
        <xdr:cNvPr id="80" name="Group 6"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GrpSpPr/>
      </xdr:nvGrpSpPr>
      <xdr:grpSpPr>
        <a:xfrm>
          <a:off x="12833804" y="941294"/>
          <a:ext cx="152400" cy="147358"/>
          <a:chOff x="3725636" y="1945820"/>
          <a:chExt cx="153760" cy="144237"/>
        </a:xfrm>
      </xdr:grpSpPr>
      <xdr:sp macro="" textlink="">
        <xdr:nvSpPr>
          <xdr:cNvPr id="81" name="Oval 80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stCxn id="81" idx="1"/>
            <a:endCxn id="81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900-000053000000}"/>
              </a:ext>
            </a:extLst>
          </xdr:cNvPr>
          <xdr:cNvCxnSpPr>
            <a:stCxn id="81" idx="3"/>
            <a:endCxn id="81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99580</xdr:colOff>
      <xdr:row>7</xdr:row>
      <xdr:rowOff>99452</xdr:rowOff>
    </xdr:from>
    <xdr:to>
      <xdr:col>33</xdr:col>
      <xdr:colOff>253340</xdr:colOff>
      <xdr:row>8</xdr:row>
      <xdr:rowOff>95771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SpPr/>
      </xdr:nvSpPr>
      <xdr:spPr>
        <a:xfrm>
          <a:off x="12300585" y="1184910"/>
          <a:ext cx="153670" cy="148590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34</xdr:col>
      <xdr:colOff>240074</xdr:colOff>
      <xdr:row>7</xdr:row>
      <xdr:rowOff>108977</xdr:rowOff>
    </xdr:from>
    <xdr:to>
      <xdr:col>35</xdr:col>
      <xdr:colOff>12834</xdr:colOff>
      <xdr:row>8</xdr:row>
      <xdr:rowOff>105296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SpPr/>
      </xdr:nvSpPr>
      <xdr:spPr>
        <a:xfrm>
          <a:off x="12822555" y="1194435"/>
          <a:ext cx="153670" cy="148590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0</xdr:colOff>
      <xdr:row>9</xdr:row>
      <xdr:rowOff>84064</xdr:rowOff>
    </xdr:from>
    <xdr:to>
      <xdr:col>35</xdr:col>
      <xdr:colOff>232172</xdr:colOff>
      <xdr:row>9</xdr:row>
      <xdr:rowOff>85652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CxnSpPr/>
      </xdr:nvCxnSpPr>
      <xdr:spPr>
        <a:xfrm>
          <a:off x="12201525" y="1474470"/>
          <a:ext cx="993775" cy="127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13854</xdr:colOff>
      <xdr:row>10</xdr:row>
      <xdr:rowOff>102400</xdr:rowOff>
    </xdr:from>
    <xdr:to>
      <xdr:col>35</xdr:col>
      <xdr:colOff>246026</xdr:colOff>
      <xdr:row>10</xdr:row>
      <xdr:rowOff>103988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CxnSpPr/>
      </xdr:nvCxnSpPr>
      <xdr:spPr>
        <a:xfrm>
          <a:off x="12214860" y="1645285"/>
          <a:ext cx="994410" cy="127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9742</xdr:colOff>
      <xdr:row>11</xdr:row>
      <xdr:rowOff>128210</xdr:rowOff>
    </xdr:from>
    <xdr:to>
      <xdr:col>35</xdr:col>
      <xdr:colOff>241914</xdr:colOff>
      <xdr:row>11</xdr:row>
      <xdr:rowOff>129798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CxnSpPr/>
      </xdr:nvCxnSpPr>
      <xdr:spPr>
        <a:xfrm>
          <a:off x="12211050" y="1823085"/>
          <a:ext cx="993775" cy="19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23596</xdr:colOff>
      <xdr:row>12</xdr:row>
      <xdr:rowOff>116236</xdr:rowOff>
    </xdr:from>
    <xdr:to>
      <xdr:col>35</xdr:col>
      <xdr:colOff>255768</xdr:colOff>
      <xdr:row>12</xdr:row>
      <xdr:rowOff>117824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CxnSpPr/>
      </xdr:nvCxnSpPr>
      <xdr:spPr>
        <a:xfrm>
          <a:off x="12225020" y="1964055"/>
          <a:ext cx="993775" cy="127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23595</xdr:colOff>
      <xdr:row>14</xdr:row>
      <xdr:rowOff>137324</xdr:rowOff>
    </xdr:from>
    <xdr:to>
      <xdr:col>35</xdr:col>
      <xdr:colOff>255767</xdr:colOff>
      <xdr:row>14</xdr:row>
      <xdr:rowOff>138912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CxnSpPr/>
      </xdr:nvCxnSpPr>
      <xdr:spPr>
        <a:xfrm>
          <a:off x="12225020" y="2299335"/>
          <a:ext cx="993775" cy="127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9741</xdr:colOff>
      <xdr:row>13</xdr:row>
      <xdr:rowOff>127646</xdr:rowOff>
    </xdr:from>
    <xdr:to>
      <xdr:col>35</xdr:col>
      <xdr:colOff>241913</xdr:colOff>
      <xdr:row>13</xdr:row>
      <xdr:rowOff>129234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CxnSpPr/>
      </xdr:nvCxnSpPr>
      <xdr:spPr>
        <a:xfrm>
          <a:off x="12211050" y="2137410"/>
          <a:ext cx="993775" cy="127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20998</xdr:colOff>
      <xdr:row>13</xdr:row>
      <xdr:rowOff>73959</xdr:rowOff>
    </xdr:from>
    <xdr:to>
      <xdr:col>34</xdr:col>
      <xdr:colOff>173398</xdr:colOff>
      <xdr:row>14</xdr:row>
      <xdr:rowOff>26334</xdr:rowOff>
    </xdr:to>
    <xdr:grpSp>
      <xdr:nvGrpSpPr>
        <xdr:cNvPr id="92" name="Group 18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GrpSpPr/>
      </xdr:nvGrpSpPr>
      <xdr:grpSpPr>
        <a:xfrm>
          <a:off x="12605204" y="2113430"/>
          <a:ext cx="152400" cy="109257"/>
          <a:chOff x="12269933" y="1884219"/>
          <a:chExt cx="148768" cy="97327"/>
        </a:xfrm>
      </xdr:grpSpPr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00000000-0008-0000-0900-00005F000000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11473</xdr:colOff>
      <xdr:row>14</xdr:row>
      <xdr:rowOff>87967</xdr:rowOff>
    </xdr:from>
    <xdr:to>
      <xdr:col>34</xdr:col>
      <xdr:colOff>173398</xdr:colOff>
      <xdr:row>15</xdr:row>
      <xdr:rowOff>30817</xdr:rowOff>
    </xdr:to>
    <xdr:grpSp>
      <xdr:nvGrpSpPr>
        <xdr:cNvPr id="96" name="Group 22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GrpSpPr/>
      </xdr:nvGrpSpPr>
      <xdr:grpSpPr>
        <a:xfrm>
          <a:off x="12595679" y="2284320"/>
          <a:ext cx="161925" cy="99732"/>
          <a:chOff x="12262141" y="2055842"/>
          <a:chExt cx="156559" cy="95595"/>
        </a:xfrm>
      </xdr:grpSpPr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00000000-0008-0000-0900-000062000000}"/>
              </a:ext>
            </a:extLst>
          </xdr:cNvPr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14936</xdr:colOff>
      <xdr:row>15</xdr:row>
      <xdr:rowOff>150465</xdr:rowOff>
    </xdr:from>
    <xdr:to>
      <xdr:col>35</xdr:col>
      <xdr:colOff>247108</xdr:colOff>
      <xdr:row>15</xdr:row>
      <xdr:rowOff>152053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CxnSpPr/>
      </xdr:nvCxnSpPr>
      <xdr:spPr>
        <a:xfrm>
          <a:off x="12216130" y="2464435"/>
          <a:ext cx="994410" cy="190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28790</xdr:colOff>
      <xdr:row>17</xdr:row>
      <xdr:rowOff>16401</xdr:rowOff>
    </xdr:from>
    <xdr:to>
      <xdr:col>35</xdr:col>
      <xdr:colOff>260962</xdr:colOff>
      <xdr:row>17</xdr:row>
      <xdr:rowOff>17989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CxnSpPr/>
      </xdr:nvCxnSpPr>
      <xdr:spPr>
        <a:xfrm>
          <a:off x="12230100" y="2635250"/>
          <a:ext cx="993775" cy="190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20998</xdr:colOff>
      <xdr:row>15</xdr:row>
      <xdr:rowOff>101974</xdr:rowOff>
    </xdr:from>
    <xdr:to>
      <xdr:col>34</xdr:col>
      <xdr:colOff>211498</xdr:colOff>
      <xdr:row>16</xdr:row>
      <xdr:rowOff>44824</xdr:rowOff>
    </xdr:to>
    <xdr:grpSp>
      <xdr:nvGrpSpPr>
        <xdr:cNvPr id="102" name="Group 28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GrpSpPr/>
      </xdr:nvGrpSpPr>
      <xdr:grpSpPr>
        <a:xfrm>
          <a:off x="12605204" y="2455209"/>
          <a:ext cx="190500" cy="99733"/>
          <a:chOff x="12267508" y="2212225"/>
          <a:chExt cx="192931" cy="101137"/>
        </a:xfrm>
      </xdr:grpSpPr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00000000-0008-0000-0900-000067000000}"/>
              </a:ext>
            </a:extLst>
          </xdr:cNvPr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00000000-0008-0000-0900-000068000000}"/>
              </a:ext>
            </a:extLst>
          </xdr:cNvPr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00000000-0008-0000-0900-000069000000}"/>
              </a:ext>
            </a:extLst>
          </xdr:cNvPr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Straight Connector 105">
            <a:extLst>
              <a:ext uri="{FF2B5EF4-FFF2-40B4-BE49-F238E27FC236}">
                <a16:creationId xmlns:a16="http://schemas.microsoft.com/office/drawing/2014/main" id="{00000000-0008-0000-0900-00006A000000}"/>
              </a:ext>
            </a:extLst>
          </xdr:cNvPr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20998</xdr:colOff>
      <xdr:row>16</xdr:row>
      <xdr:rowOff>115981</xdr:rowOff>
    </xdr:from>
    <xdr:to>
      <xdr:col>34</xdr:col>
      <xdr:colOff>211498</xdr:colOff>
      <xdr:row>17</xdr:row>
      <xdr:rowOff>72839</xdr:rowOff>
    </xdr:to>
    <xdr:grpSp>
      <xdr:nvGrpSpPr>
        <xdr:cNvPr id="107" name="Group 33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GrpSpPr/>
      </xdr:nvGrpSpPr>
      <xdr:grpSpPr>
        <a:xfrm>
          <a:off x="12605204" y="2626099"/>
          <a:ext cx="190500" cy="113740"/>
          <a:chOff x="12267336" y="2379518"/>
          <a:chExt cx="192062" cy="99752"/>
        </a:xfrm>
      </xdr:grpSpPr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0000000-0008-0000-0900-00006C000000}"/>
              </a:ext>
            </a:extLst>
          </xdr:cNvPr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00000000-0008-0000-0900-00006D000000}"/>
              </a:ext>
            </a:extLst>
          </xdr:cNvPr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25394</xdr:colOff>
      <xdr:row>19</xdr:row>
      <xdr:rowOff>54608</xdr:rowOff>
    </xdr:from>
    <xdr:to>
      <xdr:col>35</xdr:col>
      <xdr:colOff>257566</xdr:colOff>
      <xdr:row>19</xdr:row>
      <xdr:rowOff>56196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CxnSpPr/>
      </xdr:nvCxnSpPr>
      <xdr:spPr>
        <a:xfrm>
          <a:off x="12226290" y="2978150"/>
          <a:ext cx="994410" cy="1905"/>
        </a:xfrm>
        <a:prstGeom prst="line">
          <a:avLst/>
        </a:prstGeom>
        <a:ln w="2794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25394</xdr:colOff>
      <xdr:row>19</xdr:row>
      <xdr:rowOff>47281</xdr:rowOff>
    </xdr:from>
    <xdr:to>
      <xdr:col>35</xdr:col>
      <xdr:colOff>259856</xdr:colOff>
      <xdr:row>19</xdr:row>
      <xdr:rowOff>48869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CxnSpPr/>
      </xdr:nvCxnSpPr>
      <xdr:spPr>
        <a:xfrm>
          <a:off x="12226290" y="2971165"/>
          <a:ext cx="996950" cy="127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193913</xdr:colOff>
      <xdr:row>20</xdr:row>
      <xdr:rowOff>150030</xdr:rowOff>
    </xdr:from>
    <xdr:to>
      <xdr:col>33</xdr:col>
      <xdr:colOff>362433</xdr:colOff>
      <xdr:row>21</xdr:row>
      <xdr:rowOff>147186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SpPr/>
      </xdr:nvSpPr>
      <xdr:spPr>
        <a:xfrm>
          <a:off x="12395200" y="3226435"/>
          <a:ext cx="168275" cy="149225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34</xdr:col>
      <xdr:colOff>273043</xdr:colOff>
      <xdr:row>21</xdr:row>
      <xdr:rowOff>3492</xdr:rowOff>
    </xdr:from>
    <xdr:to>
      <xdr:col>35</xdr:col>
      <xdr:colOff>60563</xdr:colOff>
      <xdr:row>22</xdr:row>
      <xdr:rowOff>648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SpPr/>
      </xdr:nvSpPr>
      <xdr:spPr>
        <a:xfrm>
          <a:off x="12854940" y="3232150"/>
          <a:ext cx="168910" cy="149860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182923</xdr:colOff>
      <xdr:row>23</xdr:row>
      <xdr:rowOff>9525</xdr:rowOff>
    </xdr:from>
    <xdr:to>
      <xdr:col>35</xdr:col>
      <xdr:colOff>106723</xdr:colOff>
      <xdr:row>25</xdr:row>
      <xdr:rowOff>8965</xdr:rowOff>
    </xdr:to>
    <xdr:grpSp>
      <xdr:nvGrpSpPr>
        <xdr:cNvPr id="116" name="Group 467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GrpSpPr/>
      </xdr:nvGrpSpPr>
      <xdr:grpSpPr>
        <a:xfrm>
          <a:off x="12386129" y="3617819"/>
          <a:ext cx="685800" cy="313205"/>
          <a:chOff x="1312712" y="2025839"/>
          <a:chExt cx="1349013" cy="348901"/>
        </a:xfrm>
      </xdr:grpSpPr>
      <xdr:sp macro="" textlink="">
        <xdr:nvSpPr>
          <xdr:cNvPr id="117" name="Freeform 44">
            <a:extLst>
              <a:ext uri="{FF2B5EF4-FFF2-40B4-BE49-F238E27FC236}">
                <a16:creationId xmlns:a16="http://schemas.microsoft.com/office/drawing/2014/main" id="{00000000-0008-0000-0900-000075000000}"/>
              </a:ext>
            </a:extLst>
          </xdr:cNvPr>
          <xdr:cNvSpPr/>
        </xdr:nvSpPr>
        <xdr:spPr>
          <a:xfrm rot="16200000">
            <a:off x="1597432" y="1741119"/>
            <a:ext cx="123804" cy="693243"/>
          </a:xfrm>
          <a:custGeom>
            <a:avLst/>
            <a:gdLst>
              <a:gd name="connsiteX0" fmla="*/ 0 w 122464"/>
              <a:gd name="connsiteY0" fmla="*/ 0 h 830036"/>
              <a:gd name="connsiteX1" fmla="*/ 0 w 122464"/>
              <a:gd name="connsiteY1" fmla="*/ 612321 h 830036"/>
              <a:gd name="connsiteX2" fmla="*/ 122464 w 122464"/>
              <a:gd name="connsiteY2" fmla="*/ 748393 h 830036"/>
              <a:gd name="connsiteX3" fmla="*/ 0 w 122464"/>
              <a:gd name="connsiteY3" fmla="*/ 830036 h 8300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2464" h="830036">
                <a:moveTo>
                  <a:pt x="0" y="0"/>
                </a:moveTo>
                <a:lnTo>
                  <a:pt x="0" y="612321"/>
                </a:lnTo>
                <a:lnTo>
                  <a:pt x="122464" y="748393"/>
                </a:lnTo>
                <a:lnTo>
                  <a:pt x="0" y="830036"/>
                </a:lnTo>
              </a:path>
            </a:pathLst>
          </a:cu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00000000-0008-0000-0900-000076000000}"/>
              </a:ext>
            </a:extLst>
          </xdr:cNvPr>
          <xdr:cNvSpPr txBox="1"/>
        </xdr:nvSpPr>
        <xdr:spPr>
          <a:xfrm>
            <a:off x="2118373" y="2115878"/>
            <a:ext cx="543352" cy="2588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400" b="1"/>
              <a:t>A</a:t>
            </a:r>
          </a:p>
        </xdr:txBody>
      </xdr:sp>
    </xdr:grpSp>
    <xdr:clientData/>
  </xdr:twoCellAnchor>
  <xdr:twoCellAnchor>
    <xdr:from>
      <xdr:col>33</xdr:col>
      <xdr:colOff>113318</xdr:colOff>
      <xdr:row>25</xdr:row>
      <xdr:rowOff>99172</xdr:rowOff>
    </xdr:from>
    <xdr:to>
      <xdr:col>34</xdr:col>
      <xdr:colOff>189518</xdr:colOff>
      <xdr:row>27</xdr:row>
      <xdr:rowOff>20194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SpPr txBox="1"/>
      </xdr:nvSpPr>
      <xdr:spPr>
        <a:xfrm>
          <a:off x="12314555" y="3937635"/>
          <a:ext cx="457200" cy="225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rgbClr val="FF0000"/>
              </a:solidFill>
            </a:rPr>
            <a:t>37 m</a:t>
          </a:r>
        </a:p>
      </xdr:txBody>
    </xdr:sp>
    <xdr:clientData/>
  </xdr:twoCellAnchor>
  <xdr:twoCellAnchor>
    <xdr:from>
      <xdr:col>34</xdr:col>
      <xdr:colOff>279639</xdr:colOff>
      <xdr:row>25</xdr:row>
      <xdr:rowOff>103570</xdr:rowOff>
    </xdr:from>
    <xdr:to>
      <xdr:col>35</xdr:col>
      <xdr:colOff>355839</xdr:colOff>
      <xdr:row>27</xdr:row>
      <xdr:rowOff>24592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SpPr txBox="1"/>
      </xdr:nvSpPr>
      <xdr:spPr>
        <a:xfrm>
          <a:off x="12861925" y="3942080"/>
          <a:ext cx="457200" cy="225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37 m</a:t>
          </a:r>
        </a:p>
      </xdr:txBody>
    </xdr:sp>
    <xdr:clientData/>
  </xdr:twoCellAnchor>
  <xdr:twoCellAnchor>
    <xdr:from>
      <xdr:col>33</xdr:col>
      <xdr:colOff>237874</xdr:colOff>
      <xdr:row>28</xdr:row>
      <xdr:rowOff>8490</xdr:rowOff>
    </xdr:from>
    <xdr:to>
      <xdr:col>34</xdr:col>
      <xdr:colOff>47373</xdr:colOff>
      <xdr:row>28</xdr:row>
      <xdr:rowOff>96414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CxnSpPr/>
      </xdr:nvCxnSpPr>
      <xdr:spPr>
        <a:xfrm flipV="1">
          <a:off x="12439015" y="4304030"/>
          <a:ext cx="190500" cy="876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353640</xdr:colOff>
      <xdr:row>27</xdr:row>
      <xdr:rowOff>137444</xdr:rowOff>
    </xdr:from>
    <xdr:to>
      <xdr:col>35</xdr:col>
      <xdr:colOff>163139</xdr:colOff>
      <xdr:row>28</xdr:row>
      <xdr:rowOff>72968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CxnSpPr/>
      </xdr:nvCxnSpPr>
      <xdr:spPr>
        <a:xfrm flipV="1">
          <a:off x="12935585" y="4280535"/>
          <a:ext cx="190500" cy="876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135298</xdr:colOff>
      <xdr:row>29</xdr:row>
      <xdr:rowOff>93574</xdr:rowOff>
    </xdr:from>
    <xdr:to>
      <xdr:col>34</xdr:col>
      <xdr:colOff>20998</xdr:colOff>
      <xdr:row>30</xdr:row>
      <xdr:rowOff>98062</xdr:rowOff>
    </xdr:to>
    <xdr:grpSp>
      <xdr:nvGrpSpPr>
        <xdr:cNvPr id="125" name="Group 114"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GrpSpPr/>
      </xdr:nvGrpSpPr>
      <xdr:grpSpPr>
        <a:xfrm>
          <a:off x="12338504" y="4643162"/>
          <a:ext cx="266700" cy="150165"/>
          <a:chOff x="12001500" y="4327373"/>
          <a:chExt cx="262305" cy="151948"/>
        </a:xfrm>
      </xdr:grpSpPr>
      <xdr:sp macro="" textlink="">
        <xdr:nvSpPr>
          <xdr:cNvPr id="126" name="Isosceles Triangle 125">
            <a:extLst>
              <a:ext uri="{FF2B5EF4-FFF2-40B4-BE49-F238E27FC236}">
                <a16:creationId xmlns:a16="http://schemas.microsoft.com/office/drawing/2014/main" id="{00000000-0008-0000-0900-00007E000000}"/>
              </a:ext>
            </a:extLst>
          </xdr:cNvPr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7" name="Isosceles Triangle 126">
            <a:extLst>
              <a:ext uri="{FF2B5EF4-FFF2-40B4-BE49-F238E27FC236}">
                <a16:creationId xmlns:a16="http://schemas.microsoft.com/office/drawing/2014/main" id="{00000000-0008-0000-0900-00007F000000}"/>
              </a:ext>
            </a:extLst>
          </xdr:cNvPr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8" name="Isosceles Triangle 127">
            <a:extLst>
              <a:ext uri="{FF2B5EF4-FFF2-40B4-BE49-F238E27FC236}">
                <a16:creationId xmlns:a16="http://schemas.microsoft.com/office/drawing/2014/main" id="{00000000-0008-0000-0900-000080000000}"/>
              </a:ext>
            </a:extLst>
          </xdr:cNvPr>
          <xdr:cNvSpPr/>
        </xdr:nvSpPr>
        <xdr:spPr>
          <a:xfrm>
            <a:off x="12048344" y="4327379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34</xdr:col>
      <xdr:colOff>297223</xdr:colOff>
      <xdr:row>29</xdr:row>
      <xdr:rowOff>117102</xdr:rowOff>
    </xdr:from>
    <xdr:to>
      <xdr:col>35</xdr:col>
      <xdr:colOff>163873</xdr:colOff>
      <xdr:row>30</xdr:row>
      <xdr:rowOff>117102</xdr:rowOff>
    </xdr:to>
    <xdr:grpSp>
      <xdr:nvGrpSpPr>
        <xdr:cNvPr id="129" name="Group 118"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GrpSpPr/>
      </xdr:nvGrpSpPr>
      <xdr:grpSpPr>
        <a:xfrm>
          <a:off x="12881429" y="4666690"/>
          <a:ext cx="247650" cy="145677"/>
          <a:chOff x="12446976" y="4345782"/>
          <a:chExt cx="251864" cy="151026"/>
        </a:xfrm>
      </xdr:grpSpPr>
      <xdr:sp macro="" textlink="">
        <xdr:nvSpPr>
          <xdr:cNvPr id="130" name="Isosceles Triangle 129">
            <a:extLst>
              <a:ext uri="{FF2B5EF4-FFF2-40B4-BE49-F238E27FC236}">
                <a16:creationId xmlns:a16="http://schemas.microsoft.com/office/drawing/2014/main" id="{00000000-0008-0000-0900-000082000000}"/>
              </a:ext>
            </a:extLst>
          </xdr:cNvPr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31" name="Isosceles Triangle 130">
            <a:extLst>
              <a:ext uri="{FF2B5EF4-FFF2-40B4-BE49-F238E27FC236}">
                <a16:creationId xmlns:a16="http://schemas.microsoft.com/office/drawing/2014/main" id="{00000000-0008-0000-0900-000083000000}"/>
              </a:ext>
            </a:extLst>
          </xdr:cNvPr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32" name="Isosceles Triangle 131">
            <a:extLst>
              <a:ext uri="{FF2B5EF4-FFF2-40B4-BE49-F238E27FC236}">
                <a16:creationId xmlns:a16="http://schemas.microsoft.com/office/drawing/2014/main" id="{00000000-0008-0000-0900-000084000000}"/>
              </a:ext>
            </a:extLst>
          </xdr:cNvPr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34</xdr:col>
      <xdr:colOff>249598</xdr:colOff>
      <xdr:row>31</xdr:row>
      <xdr:rowOff>112059</xdr:rowOff>
    </xdr:from>
    <xdr:to>
      <xdr:col>35</xdr:col>
      <xdr:colOff>240073</xdr:colOff>
      <xdr:row>33</xdr:row>
      <xdr:rowOff>35299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 txBox="1"/>
      </xdr:nvSpPr>
      <xdr:spPr>
        <a:xfrm>
          <a:off x="12832080" y="4855210"/>
          <a:ext cx="371475" cy="2279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ysClr val="windowText" lastClr="000000"/>
              </a:solidFill>
            </a:rPr>
            <a:t>APP</a:t>
          </a:r>
        </a:p>
      </xdr:txBody>
    </xdr:sp>
    <xdr:clientData/>
  </xdr:twoCellAnchor>
  <xdr:twoCellAnchor>
    <xdr:from>
      <xdr:col>33</xdr:col>
      <xdr:colOff>68623</xdr:colOff>
      <xdr:row>31</xdr:row>
      <xdr:rowOff>121584</xdr:rowOff>
    </xdr:from>
    <xdr:to>
      <xdr:col>34</xdr:col>
      <xdr:colOff>59098</xdr:colOff>
      <xdr:row>33</xdr:row>
      <xdr:rowOff>44824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 txBox="1"/>
      </xdr:nvSpPr>
      <xdr:spPr>
        <a:xfrm>
          <a:off x="12270105" y="4864735"/>
          <a:ext cx="371475" cy="22796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rgbClr val="FF0000"/>
              </a:solidFill>
            </a:rPr>
            <a:t>APP</a:t>
          </a:r>
        </a:p>
      </xdr:txBody>
    </xdr:sp>
    <xdr:clientData/>
  </xdr:twoCellAnchor>
  <xdr:twoCellAnchor>
    <xdr:from>
      <xdr:col>33</xdr:col>
      <xdr:colOff>163873</xdr:colOff>
      <xdr:row>34</xdr:row>
      <xdr:rowOff>39781</xdr:rowOff>
    </xdr:from>
    <xdr:to>
      <xdr:col>33</xdr:col>
      <xdr:colOff>363898</xdr:colOff>
      <xdr:row>35</xdr:row>
      <xdr:rowOff>25214</xdr:rowOff>
    </xdr:to>
    <xdr:grpSp>
      <xdr:nvGrpSpPr>
        <xdr:cNvPr id="135" name="Group 821"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GrpSpPr/>
      </xdr:nvGrpSpPr>
      <xdr:grpSpPr>
        <a:xfrm>
          <a:off x="12367079" y="5362575"/>
          <a:ext cx="200025" cy="142315"/>
          <a:chOff x="11451638" y="1557067"/>
          <a:chExt cx="197304" cy="138098"/>
        </a:xfrm>
      </xdr:grpSpPr>
      <xdr:sp macro="" textlink="">
        <xdr:nvSpPr>
          <xdr:cNvPr id="136" name="TextBox 135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 txBox="1"/>
        </xdr:nvSpPr>
        <xdr:spPr>
          <a:xfrm>
            <a:off x="11451638" y="1557067"/>
            <a:ext cx="197304" cy="1085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/>
              <a:t>s</a:t>
            </a:r>
          </a:p>
        </xdr:txBody>
      </xdr:sp>
      <xdr:cxnSp macro="">
        <xdr:nvCxnSpPr>
          <xdr:cNvPr id="137" name="Straight Connector 136">
            <a:extLst>
              <a:ext uri="{FF2B5EF4-FFF2-40B4-BE49-F238E27FC236}">
                <a16:creationId xmlns:a16="http://schemas.microsoft.com/office/drawing/2014/main" id="{00000000-0008-0000-0900-000089000000}"/>
              </a:ext>
            </a:extLst>
          </xdr:cNvPr>
          <xdr:cNvCxnSpPr/>
        </xdr:nvCxnSpPr>
        <xdr:spPr>
          <a:xfrm rot="5400000" flipH="1" flipV="1">
            <a:off x="11491106" y="1612491"/>
            <a:ext cx="118370" cy="4697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344848</xdr:colOff>
      <xdr:row>34</xdr:row>
      <xdr:rowOff>30256</xdr:rowOff>
    </xdr:from>
    <xdr:to>
      <xdr:col>35</xdr:col>
      <xdr:colOff>154348</xdr:colOff>
      <xdr:row>35</xdr:row>
      <xdr:rowOff>15689</xdr:rowOff>
    </xdr:to>
    <xdr:grpSp>
      <xdr:nvGrpSpPr>
        <xdr:cNvPr id="138" name="Group 827"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GrpSpPr/>
      </xdr:nvGrpSpPr>
      <xdr:grpSpPr>
        <a:xfrm>
          <a:off x="12929054" y="5353050"/>
          <a:ext cx="190500" cy="142315"/>
          <a:chOff x="11451638" y="1557067"/>
          <a:chExt cx="197304" cy="138098"/>
        </a:xfrm>
      </xdr:grpSpPr>
      <xdr:sp macro="" textlink="">
        <xdr:nvSpPr>
          <xdr:cNvPr id="139" name="TextBox 138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 txBox="1"/>
        </xdr:nvSpPr>
        <xdr:spPr>
          <a:xfrm>
            <a:off x="11451638" y="1557067"/>
            <a:ext cx="197304" cy="1085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140" name="Straight Connector 139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CxnSpPr/>
        </xdr:nvCxnSpPr>
        <xdr:spPr>
          <a:xfrm rot="5400000" flipH="1" flipV="1">
            <a:off x="11491105" y="1616250"/>
            <a:ext cx="118370" cy="3946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368404</xdr:colOff>
      <xdr:row>36</xdr:row>
      <xdr:rowOff>4341</xdr:rowOff>
    </xdr:from>
    <xdr:to>
      <xdr:col>35</xdr:col>
      <xdr:colOff>184708</xdr:colOff>
      <xdr:row>36</xdr:row>
      <xdr:rowOff>111383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 txBox="1"/>
      </xdr:nvSpPr>
      <xdr:spPr>
        <a:xfrm>
          <a:off x="12950825" y="5509260"/>
          <a:ext cx="196850" cy="107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</a:t>
          </a:r>
        </a:p>
      </xdr:txBody>
    </xdr:sp>
    <xdr:clientData/>
  </xdr:twoCellAnchor>
  <xdr:twoCellAnchor>
    <xdr:from>
      <xdr:col>33</xdr:col>
      <xdr:colOff>176440</xdr:colOff>
      <xdr:row>36</xdr:row>
      <xdr:rowOff>47699</xdr:rowOff>
    </xdr:from>
    <xdr:to>
      <xdr:col>33</xdr:col>
      <xdr:colOff>373744</xdr:colOff>
      <xdr:row>36</xdr:row>
      <xdr:rowOff>154741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 txBox="1"/>
      </xdr:nvSpPr>
      <xdr:spPr>
        <a:xfrm>
          <a:off x="12377420" y="5553075"/>
          <a:ext cx="197485" cy="106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</a:t>
          </a:r>
        </a:p>
      </xdr:txBody>
    </xdr:sp>
    <xdr:clientData/>
  </xdr:twoCellAnchor>
  <xdr:twoCellAnchor>
    <xdr:from>
      <xdr:col>6</xdr:col>
      <xdr:colOff>161925</xdr:colOff>
      <xdr:row>19</xdr:row>
      <xdr:rowOff>19049</xdr:rowOff>
    </xdr:from>
    <xdr:to>
      <xdr:col>8</xdr:col>
      <xdr:colOff>285750</xdr:colOff>
      <xdr:row>20</xdr:row>
      <xdr:rowOff>31748</xdr:rowOff>
    </xdr:to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SpPr txBox="1"/>
      </xdr:nvSpPr>
      <xdr:spPr>
        <a:xfrm>
          <a:off x="1990725" y="2942590"/>
          <a:ext cx="885825" cy="1651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endParaRPr lang="id-ID" sz="800" strike="noStrike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138546</xdr:colOff>
      <xdr:row>34</xdr:row>
      <xdr:rowOff>51955</xdr:rowOff>
    </xdr:from>
    <xdr:to>
      <xdr:col>17</xdr:col>
      <xdr:colOff>0</xdr:colOff>
      <xdr:row>47</xdr:row>
      <xdr:rowOff>143207</xdr:rowOff>
    </xdr:to>
    <xdr:sp macro="" textlink="">
      <xdr:nvSpPr>
        <xdr:cNvPr id="67" name="Freeform: Shape 66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/>
      </xdr:nvSpPr>
      <xdr:spPr>
        <a:xfrm>
          <a:off x="824230" y="5252085"/>
          <a:ext cx="5195570" cy="2148840"/>
        </a:xfrm>
        <a:custGeom>
          <a:avLst/>
          <a:gdLst>
            <a:gd name="connsiteX0" fmla="*/ 0 w 5195454"/>
            <a:gd name="connsiteY0" fmla="*/ 0 h 2169434"/>
            <a:gd name="connsiteX1" fmla="*/ 3394364 w 5195454"/>
            <a:gd name="connsiteY1" fmla="*/ 1506682 h 2169434"/>
            <a:gd name="connsiteX2" fmla="*/ 5195454 w 5195454"/>
            <a:gd name="connsiteY2" fmla="*/ 2164773 h 21694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195454" h="2169434">
              <a:moveTo>
                <a:pt x="0" y="0"/>
              </a:moveTo>
              <a:lnTo>
                <a:pt x="3394364" y="1506682"/>
              </a:lnTo>
              <a:cubicBezTo>
                <a:pt x="4260273" y="1867478"/>
                <a:pt x="5079999" y="2213841"/>
                <a:pt x="5195454" y="2164773"/>
              </a:cubicBezTo>
            </a:path>
          </a:pathLst>
        </a:custGeom>
        <a:noFill/>
        <a:ln w="1778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190501</xdr:colOff>
      <xdr:row>17</xdr:row>
      <xdr:rowOff>103909</xdr:rowOff>
    </xdr:from>
    <xdr:to>
      <xdr:col>10</xdr:col>
      <xdr:colOff>1</xdr:colOff>
      <xdr:row>38</xdr:row>
      <xdr:rowOff>69273</xdr:rowOff>
    </xdr:to>
    <xdr:sp macro="" textlink="">
      <xdr:nvSpPr>
        <xdr:cNvPr id="71" name="Freeform: Shape 70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SpPr/>
      </xdr:nvSpPr>
      <xdr:spPr>
        <a:xfrm>
          <a:off x="2400300" y="2722880"/>
          <a:ext cx="952500" cy="3175635"/>
        </a:xfrm>
        <a:custGeom>
          <a:avLst/>
          <a:gdLst>
            <a:gd name="connsiteX0" fmla="*/ 0 w 952500"/>
            <a:gd name="connsiteY0" fmla="*/ 3221182 h 3221182"/>
            <a:gd name="connsiteX1" fmla="*/ 502227 w 952500"/>
            <a:gd name="connsiteY1" fmla="*/ 2493818 h 3221182"/>
            <a:gd name="connsiteX2" fmla="*/ 952500 w 952500"/>
            <a:gd name="connsiteY2" fmla="*/ 0 h 32211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52500" h="3221182">
              <a:moveTo>
                <a:pt x="0" y="3221182"/>
              </a:moveTo>
              <a:cubicBezTo>
                <a:pt x="171738" y="3125932"/>
                <a:pt x="343477" y="3030682"/>
                <a:pt x="502227" y="2493818"/>
              </a:cubicBezTo>
              <a:cubicBezTo>
                <a:pt x="660977" y="1956954"/>
                <a:pt x="806738" y="978477"/>
                <a:pt x="952500" y="0"/>
              </a:cubicBezTo>
            </a:path>
          </a:pathLst>
        </a:custGeom>
        <a:noFill/>
        <a:ln w="1270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155867</xdr:colOff>
      <xdr:row>37</xdr:row>
      <xdr:rowOff>69273</xdr:rowOff>
    </xdr:from>
    <xdr:to>
      <xdr:col>8</xdr:col>
      <xdr:colOff>308267</xdr:colOff>
      <xdr:row>38</xdr:row>
      <xdr:rowOff>60767</xdr:rowOff>
    </xdr:to>
    <xdr:grpSp>
      <xdr:nvGrpSpPr>
        <xdr:cNvPr id="193" name="Group 6"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GrpSpPr/>
      </xdr:nvGrpSpPr>
      <xdr:grpSpPr>
        <a:xfrm>
          <a:off x="2755632" y="5862714"/>
          <a:ext cx="152400" cy="148377"/>
          <a:chOff x="3725636" y="1945820"/>
          <a:chExt cx="153760" cy="144237"/>
        </a:xfrm>
      </xdr:grpSpPr>
      <xdr:sp macro="" textlink="">
        <xdr:nvSpPr>
          <xdr:cNvPr id="194" name="Oval 193">
            <a:extLst>
              <a:ext uri="{FF2B5EF4-FFF2-40B4-BE49-F238E27FC236}">
                <a16:creationId xmlns:a16="http://schemas.microsoft.com/office/drawing/2014/main" id="{00000000-0008-0000-0900-0000C2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95" name="Straight Connector 194">
            <a:extLst>
              <a:ext uri="{FF2B5EF4-FFF2-40B4-BE49-F238E27FC236}">
                <a16:creationId xmlns:a16="http://schemas.microsoft.com/office/drawing/2014/main" id="{00000000-0008-0000-0900-0000C3000000}"/>
              </a:ext>
            </a:extLst>
          </xdr:cNvPr>
          <xdr:cNvCxnSpPr>
            <a:stCxn id="194" idx="1"/>
            <a:endCxn id="194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Straight Connector 195">
            <a:extLst>
              <a:ext uri="{FF2B5EF4-FFF2-40B4-BE49-F238E27FC236}">
                <a16:creationId xmlns:a16="http://schemas.microsoft.com/office/drawing/2014/main" id="{00000000-0008-0000-0900-0000C4000000}"/>
              </a:ext>
            </a:extLst>
          </xdr:cNvPr>
          <xdr:cNvCxnSpPr>
            <a:stCxn id="194" idx="3"/>
            <a:endCxn id="194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273630</xdr:colOff>
      <xdr:row>27</xdr:row>
      <xdr:rowOff>117764</xdr:rowOff>
    </xdr:from>
    <xdr:to>
      <xdr:col>10</xdr:col>
      <xdr:colOff>45030</xdr:colOff>
      <xdr:row>28</xdr:row>
      <xdr:rowOff>109258</xdr:rowOff>
    </xdr:to>
    <xdr:grpSp>
      <xdr:nvGrpSpPr>
        <xdr:cNvPr id="197" name="Group 6"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GrpSpPr/>
      </xdr:nvGrpSpPr>
      <xdr:grpSpPr>
        <a:xfrm>
          <a:off x="3254395" y="4353588"/>
          <a:ext cx="152400" cy="148376"/>
          <a:chOff x="3725636" y="1945820"/>
          <a:chExt cx="153760" cy="144237"/>
        </a:xfrm>
      </xdr:grpSpPr>
      <xdr:sp macro="" textlink="">
        <xdr:nvSpPr>
          <xdr:cNvPr id="198" name="Oval 197">
            <a:extLst>
              <a:ext uri="{FF2B5EF4-FFF2-40B4-BE49-F238E27FC236}">
                <a16:creationId xmlns:a16="http://schemas.microsoft.com/office/drawing/2014/main" id="{00000000-0008-0000-0900-0000C6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99" name="Straight Connector 198">
            <a:extLst>
              <a:ext uri="{FF2B5EF4-FFF2-40B4-BE49-F238E27FC236}">
                <a16:creationId xmlns:a16="http://schemas.microsoft.com/office/drawing/2014/main" id="{00000000-0008-0000-0900-0000C7000000}"/>
              </a:ext>
            </a:extLst>
          </xdr:cNvPr>
          <xdr:cNvCxnSpPr>
            <a:stCxn id="198" idx="1"/>
            <a:endCxn id="198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0" name="Straight Connector 199">
            <a:extLst>
              <a:ext uri="{FF2B5EF4-FFF2-40B4-BE49-F238E27FC236}">
                <a16:creationId xmlns:a16="http://schemas.microsoft.com/office/drawing/2014/main" id="{00000000-0008-0000-0900-0000C8000000}"/>
              </a:ext>
            </a:extLst>
          </xdr:cNvPr>
          <xdr:cNvCxnSpPr>
            <a:stCxn id="198" idx="3"/>
            <a:endCxn id="198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288290</xdr:colOff>
      <xdr:row>14</xdr:row>
      <xdr:rowOff>67310</xdr:rowOff>
    </xdr:from>
    <xdr:to>
      <xdr:col>10</xdr:col>
      <xdr:colOff>173990</xdr:colOff>
      <xdr:row>15</xdr:row>
      <xdr:rowOff>54480</xdr:rowOff>
    </xdr:to>
    <xdr:grpSp>
      <xdr:nvGrpSpPr>
        <xdr:cNvPr id="209" name="Group 114"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GrpSpPr/>
      </xdr:nvGrpSpPr>
      <xdr:grpSpPr>
        <a:xfrm>
          <a:off x="3269055" y="2263663"/>
          <a:ext cx="266700" cy="144052"/>
          <a:chOff x="12001500" y="4327373"/>
          <a:chExt cx="262305" cy="151948"/>
        </a:xfrm>
      </xdr:grpSpPr>
      <xdr:sp macro="" textlink="">
        <xdr:nvSpPr>
          <xdr:cNvPr id="210" name="Isosceles Triangle 209">
            <a:extLst>
              <a:ext uri="{FF2B5EF4-FFF2-40B4-BE49-F238E27FC236}">
                <a16:creationId xmlns:a16="http://schemas.microsoft.com/office/drawing/2014/main" id="{00000000-0008-0000-0900-0000D2000000}"/>
              </a:ext>
            </a:extLst>
          </xdr:cNvPr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11" name="Isosceles Triangle 210">
            <a:extLst>
              <a:ext uri="{FF2B5EF4-FFF2-40B4-BE49-F238E27FC236}">
                <a16:creationId xmlns:a16="http://schemas.microsoft.com/office/drawing/2014/main" id="{00000000-0008-0000-0900-0000D3000000}"/>
              </a:ext>
            </a:extLst>
          </xdr:cNvPr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12" name="Isosceles Triangle 211">
            <a:extLst>
              <a:ext uri="{FF2B5EF4-FFF2-40B4-BE49-F238E27FC236}">
                <a16:creationId xmlns:a16="http://schemas.microsoft.com/office/drawing/2014/main" id="{00000000-0008-0000-0900-0000D4000000}"/>
              </a:ext>
            </a:extLst>
          </xdr:cNvPr>
          <xdr:cNvSpPr/>
        </xdr:nvSpPr>
        <xdr:spPr>
          <a:xfrm>
            <a:off x="12048344" y="4327379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</xdr:col>
      <xdr:colOff>190500</xdr:colOff>
      <xdr:row>32</xdr:row>
      <xdr:rowOff>103909</xdr:rowOff>
    </xdr:from>
    <xdr:to>
      <xdr:col>16</xdr:col>
      <xdr:colOff>242455</xdr:colOff>
      <xdr:row>46</xdr:row>
      <xdr:rowOff>0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CxnSpPr/>
      </xdr:nvCxnSpPr>
      <xdr:spPr>
        <a:xfrm>
          <a:off x="876300" y="4999355"/>
          <a:ext cx="5004435" cy="210629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285949</xdr:colOff>
      <xdr:row>28</xdr:row>
      <xdr:rowOff>121227</xdr:rowOff>
    </xdr:from>
    <xdr:to>
      <xdr:col>9</xdr:col>
      <xdr:colOff>311728</xdr:colOff>
      <xdr:row>37</xdr:row>
      <xdr:rowOff>90853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CxnSpPr>
          <a:stCxn id="194" idx="7"/>
        </xdr:cNvCxnSpPr>
      </xdr:nvCxnSpPr>
      <xdr:spPr>
        <a:xfrm flipV="1">
          <a:off x="2876550" y="4416425"/>
          <a:ext cx="406400" cy="13417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377536</xdr:colOff>
      <xdr:row>19</xdr:row>
      <xdr:rowOff>21920</xdr:rowOff>
    </xdr:from>
    <xdr:to>
      <xdr:col>10</xdr:col>
      <xdr:colOff>214055</xdr:colOff>
      <xdr:row>27</xdr:row>
      <xdr:rowOff>100446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CxnSpPr>
          <a:endCxn id="202" idx="3"/>
        </xdr:cNvCxnSpPr>
      </xdr:nvCxnSpPr>
      <xdr:spPr>
        <a:xfrm flipV="1">
          <a:off x="3348990" y="2945765"/>
          <a:ext cx="217805" cy="129794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155864</xdr:colOff>
      <xdr:row>18</xdr:row>
      <xdr:rowOff>17318</xdr:rowOff>
    </xdr:from>
    <xdr:to>
      <xdr:col>10</xdr:col>
      <xdr:colOff>308264</xdr:colOff>
      <xdr:row>19</xdr:row>
      <xdr:rowOff>8812</xdr:rowOff>
    </xdr:to>
    <xdr:grpSp>
      <xdr:nvGrpSpPr>
        <xdr:cNvPr id="219" name="Group 6"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GrpSpPr/>
      </xdr:nvGrpSpPr>
      <xdr:grpSpPr>
        <a:xfrm>
          <a:off x="3517629" y="2841200"/>
          <a:ext cx="152400" cy="148377"/>
          <a:chOff x="3725636" y="1945820"/>
          <a:chExt cx="153760" cy="144237"/>
        </a:xfrm>
      </xdr:grpSpPr>
      <xdr:sp macro="" textlink="">
        <xdr:nvSpPr>
          <xdr:cNvPr id="220" name="Oval 219">
            <a:extLst>
              <a:ext uri="{FF2B5EF4-FFF2-40B4-BE49-F238E27FC236}">
                <a16:creationId xmlns:a16="http://schemas.microsoft.com/office/drawing/2014/main" id="{00000000-0008-0000-0900-0000DC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21" name="Straight Connector 220">
            <a:extLst>
              <a:ext uri="{FF2B5EF4-FFF2-40B4-BE49-F238E27FC236}">
                <a16:creationId xmlns:a16="http://schemas.microsoft.com/office/drawing/2014/main" id="{00000000-0008-0000-0900-0000DD000000}"/>
              </a:ext>
            </a:extLst>
          </xdr:cNvPr>
          <xdr:cNvCxnSpPr>
            <a:stCxn id="220" idx="1"/>
            <a:endCxn id="220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" name="Straight Connector 221">
            <a:extLst>
              <a:ext uri="{FF2B5EF4-FFF2-40B4-BE49-F238E27FC236}">
                <a16:creationId xmlns:a16="http://schemas.microsoft.com/office/drawing/2014/main" id="{00000000-0008-0000-0900-0000DE000000}"/>
              </a:ext>
            </a:extLst>
          </xdr:cNvPr>
          <xdr:cNvCxnSpPr>
            <a:stCxn id="220" idx="3"/>
            <a:endCxn id="220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311727</xdr:colOff>
      <xdr:row>13</xdr:row>
      <xdr:rowOff>51956</xdr:rowOff>
    </xdr:from>
    <xdr:to>
      <xdr:col>16</xdr:col>
      <xdr:colOff>346364</xdr:colOff>
      <xdr:row>19</xdr:row>
      <xdr:rowOff>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SpPr/>
      </xdr:nvSpPr>
      <xdr:spPr>
        <a:xfrm rot="1524978">
          <a:off x="4044950" y="2061210"/>
          <a:ext cx="1939925" cy="86296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150495</xdr:colOff>
      <xdr:row>8</xdr:row>
      <xdr:rowOff>112395</xdr:rowOff>
    </xdr:from>
    <xdr:to>
      <xdr:col>8</xdr:col>
      <xdr:colOff>189230</xdr:colOff>
      <xdr:row>32</xdr:row>
      <xdr:rowOff>58420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 txBox="1"/>
      </xdr:nvSpPr>
      <xdr:spPr>
        <a:xfrm>
          <a:off x="340995" y="1350645"/>
          <a:ext cx="2439035" cy="360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MGN03-314/68/4B</a:t>
          </a:r>
        </a:p>
        <a:p>
          <a:pPr algn="l"/>
          <a:r>
            <a:rPr lang="en-ID" sz="1100" b="0" i="0" u="none" strike="sng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CG</a:t>
          </a:r>
          <a:r>
            <a:rPr lang="en-ID" sz="1100" b="0" i="0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312-A 100 KVA</a:t>
          </a:r>
        </a:p>
        <a:p>
          <a:pPr algn="l"/>
          <a:r>
            <a:rPr lang="en-ID" sz="1100" b="0" i="0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APP 105 KVA</a:t>
          </a:r>
        </a:p>
        <a:p>
          <a:pPr algn="l"/>
          <a:r>
            <a:rPr 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CG313 </a:t>
          </a:r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 KVA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 CM2-11M</a:t>
          </a:r>
          <a:endParaRPr lang="en-ID" sz="1100" b="0" i="0" u="none" strike="noStrik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APP 1</a:t>
          </a:r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KVA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C12</a:t>
          </a:r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350</a:t>
          </a:r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E</a:t>
          </a:r>
          <a:endParaRPr lang="en-ID" sz="1100" b="0" i="0" u="none" strike="noStrik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CC7</a:t>
          </a:r>
        </a:p>
        <a:p>
          <a:pPr algn="l"/>
          <a:r>
            <a:rPr 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</a:t>
          </a:r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1-A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 CCO 70-70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 CM5-5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CM2-12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55 NYY 1X150 mm2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PIPA PVC 6”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 BEUGEL BEVESTEGGING 6”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16 SEPATU KABEL CU-CU 150 mm2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PAPAN PERINGATAN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PENGHALANG PANJAT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 KNEE PVC 6”</a:t>
          </a:r>
        </a:p>
        <a:p>
          <a:pPr algn="l"/>
          <a:endParaRPr lang="en-US" altLang="en-ID" sz="1100" b="0" i="0" u="none" strike="noStrik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209550</xdr:colOff>
      <xdr:row>15</xdr:row>
      <xdr:rowOff>123825</xdr:rowOff>
    </xdr:from>
    <xdr:to>
      <xdr:col>10</xdr:col>
      <xdr:colOff>361950</xdr:colOff>
      <xdr:row>16</xdr:row>
      <xdr:rowOff>118783</xdr:rowOff>
    </xdr:to>
    <xdr:grpSp>
      <xdr:nvGrpSpPr>
        <xdr:cNvPr id="226" name="Group 2"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GrpSpPr/>
      </xdr:nvGrpSpPr>
      <xdr:grpSpPr>
        <a:xfrm>
          <a:off x="3571315" y="2477060"/>
          <a:ext cx="152400" cy="151841"/>
          <a:chOff x="3725636" y="1945820"/>
          <a:chExt cx="153760" cy="144237"/>
        </a:xfrm>
      </xdr:grpSpPr>
      <xdr:sp macro="" textlink="">
        <xdr:nvSpPr>
          <xdr:cNvPr id="227" name="Oval 226">
            <a:extLst>
              <a:ext uri="{FF2B5EF4-FFF2-40B4-BE49-F238E27FC236}">
                <a16:creationId xmlns:a16="http://schemas.microsoft.com/office/drawing/2014/main" id="{00000000-0008-0000-0900-0000E3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28" name="Straight Connector 227">
            <a:extLst>
              <a:ext uri="{FF2B5EF4-FFF2-40B4-BE49-F238E27FC236}">
                <a16:creationId xmlns:a16="http://schemas.microsoft.com/office/drawing/2014/main" id="{00000000-0008-0000-0900-0000E4000000}"/>
              </a:ext>
            </a:extLst>
          </xdr:cNvPr>
          <xdr:cNvCxnSpPr>
            <a:stCxn id="227" idx="1"/>
            <a:endCxn id="22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Straight Connector 228">
            <a:extLst>
              <a:ext uri="{FF2B5EF4-FFF2-40B4-BE49-F238E27FC236}">
                <a16:creationId xmlns:a16="http://schemas.microsoft.com/office/drawing/2014/main" id="{00000000-0008-0000-0900-0000E5000000}"/>
              </a:ext>
            </a:extLst>
          </xdr:cNvPr>
          <xdr:cNvCxnSpPr>
            <a:stCxn id="227" idx="3"/>
            <a:endCxn id="22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232064</xdr:colOff>
      <xdr:row>16</xdr:row>
      <xdr:rowOff>118783</xdr:rowOff>
    </xdr:from>
    <xdr:to>
      <xdr:col>10</xdr:col>
      <xdr:colOff>285750</xdr:colOff>
      <xdr:row>18</xdr:row>
      <xdr:rowOff>17318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CxnSpPr>
          <a:stCxn id="220" idx="0"/>
          <a:endCxn id="227" idx="4"/>
        </xdr:cNvCxnSpPr>
      </xdr:nvCxnSpPr>
      <xdr:spPr>
        <a:xfrm flipV="1">
          <a:off x="3584575" y="2585720"/>
          <a:ext cx="53975" cy="20320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377210</xdr:colOff>
      <xdr:row>14</xdr:row>
      <xdr:rowOff>86339</xdr:rowOff>
    </xdr:from>
    <xdr:to>
      <xdr:col>11</xdr:col>
      <xdr:colOff>231177</xdr:colOff>
      <xdr:row>16</xdr:row>
      <xdr:rowOff>146087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SpPr txBox="1"/>
      </xdr:nvSpPr>
      <xdr:spPr>
        <a:xfrm rot="5902038">
          <a:off x="3664585" y="2312670"/>
          <a:ext cx="365125" cy="23558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rgbClr val="FF0000"/>
              </a:solidFill>
            </a:rPr>
            <a:t>APP</a:t>
          </a:r>
        </a:p>
      </xdr:txBody>
    </xdr:sp>
    <xdr:clientData/>
  </xdr:twoCellAnchor>
  <xdr:twoCellAnchor>
    <xdr:from>
      <xdr:col>10</xdr:col>
      <xdr:colOff>235585</xdr:colOff>
      <xdr:row>14</xdr:row>
      <xdr:rowOff>31115</xdr:rowOff>
    </xdr:from>
    <xdr:to>
      <xdr:col>11</xdr:col>
      <xdr:colOff>6985</xdr:colOff>
      <xdr:row>15</xdr:row>
      <xdr:rowOff>26035</xdr:rowOff>
    </xdr:to>
    <xdr:grpSp>
      <xdr:nvGrpSpPr>
        <xdr:cNvPr id="68" name="Group 2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GrpSpPr/>
      </xdr:nvGrpSpPr>
      <xdr:grpSpPr>
        <a:xfrm>
          <a:off x="3597350" y="2227468"/>
          <a:ext cx="152400" cy="151802"/>
          <a:chOff x="3725636" y="1945820"/>
          <a:chExt cx="153760" cy="144237"/>
        </a:xfrm>
      </xdr:grpSpPr>
      <xdr:sp macro="" textlink="">
        <xdr:nvSpPr>
          <xdr:cNvPr id="69" name="Oval 68">
            <a:extLst>
              <a:ext uri="{FF2B5EF4-FFF2-40B4-BE49-F238E27FC236}">
                <a16:creationId xmlns:a16="http://schemas.microsoft.com/office/drawing/2014/main" id="{00000000-0008-0000-0900-000045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id="{00000000-0008-0000-0900-000046000000}"/>
              </a:ext>
            </a:extLst>
          </xdr:cNvPr>
          <xdr:cNvCxnSpPr>
            <a:stCxn id="69" idx="1"/>
            <a:endCxn id="69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00000000-0008-0000-0900-000048000000}"/>
              </a:ext>
            </a:extLst>
          </xdr:cNvPr>
          <xdr:cNvCxnSpPr>
            <a:stCxn id="69" idx="3"/>
            <a:endCxn id="69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361950</xdr:colOff>
      <xdr:row>36</xdr:row>
      <xdr:rowOff>68580</xdr:rowOff>
    </xdr:from>
    <xdr:to>
      <xdr:col>9</xdr:col>
      <xdr:colOff>133350</xdr:colOff>
      <xdr:row>37</xdr:row>
      <xdr:rowOff>53340</xdr:rowOff>
    </xdr:to>
    <xdr:grpSp>
      <xdr:nvGrpSpPr>
        <xdr:cNvPr id="74" name="Group 2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GrpSpPr/>
      </xdr:nvGrpSpPr>
      <xdr:grpSpPr>
        <a:xfrm>
          <a:off x="2961715" y="5705139"/>
          <a:ext cx="152400" cy="141642"/>
          <a:chOff x="3725636" y="1945820"/>
          <a:chExt cx="153760" cy="144237"/>
        </a:xfrm>
      </xdr:grpSpPr>
      <xdr:sp macro="" textlink="">
        <xdr:nvSpPr>
          <xdr:cNvPr id="123" name="Oval 122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24" name="Straight Connector 123">
            <a:extLst>
              <a:ext uri="{FF2B5EF4-FFF2-40B4-BE49-F238E27FC236}">
                <a16:creationId xmlns:a16="http://schemas.microsoft.com/office/drawing/2014/main" id="{00000000-0008-0000-0900-00007C000000}"/>
              </a:ext>
            </a:extLst>
          </xdr:cNvPr>
          <xdr:cNvCxnSpPr>
            <a:stCxn id="123" idx="1"/>
            <a:endCxn id="123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CxnSpPr>
            <a:stCxn id="123" idx="3"/>
            <a:endCxn id="123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363855</xdr:colOff>
      <xdr:row>33</xdr:row>
      <xdr:rowOff>94615</xdr:rowOff>
    </xdr:from>
    <xdr:to>
      <xdr:col>13</xdr:col>
      <xdr:colOff>69215</xdr:colOff>
      <xdr:row>38</xdr:row>
      <xdr:rowOff>20955</xdr:rowOff>
    </xdr:to>
    <xdr:sp macro="" textlink="">
      <xdr:nvSpPr>
        <xdr:cNvPr id="145" name="TextBox 142"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 txBox="1"/>
      </xdr:nvSpPr>
      <xdr:spPr>
        <a:xfrm>
          <a:off x="3335655" y="5142865"/>
          <a:ext cx="1229360" cy="707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MGN03-314/68/4</a:t>
          </a:r>
        </a:p>
        <a:p>
          <a:pPr algn="l"/>
          <a:r>
            <a:rPr 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FDG</a:t>
          </a:r>
        </a:p>
        <a:p>
          <a:pPr algn="l"/>
          <a:r>
            <a:rPr lang="en-US" altLang="en-ID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C9-200E</a:t>
          </a:r>
          <a:endParaRPr lang="en-ID" sz="1100" b="0" i="0" u="none" strike="noStrik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en-ID" sz="1100" b="0" i="0" u="none" strike="noStrik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346710</xdr:colOff>
      <xdr:row>18</xdr:row>
      <xdr:rowOff>95885</xdr:rowOff>
    </xdr:from>
    <xdr:to>
      <xdr:col>11</xdr:col>
      <xdr:colOff>213360</xdr:colOff>
      <xdr:row>19</xdr:row>
      <xdr:rowOff>86360</xdr:rowOff>
    </xdr:to>
    <xdr:grpSp>
      <xdr:nvGrpSpPr>
        <xdr:cNvPr id="146" name="Group 118"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GrpSpPr/>
      </xdr:nvGrpSpPr>
      <xdr:grpSpPr>
        <a:xfrm>
          <a:off x="3708475" y="2919767"/>
          <a:ext cx="247650" cy="147358"/>
          <a:chOff x="12446976" y="4345782"/>
          <a:chExt cx="251864" cy="151026"/>
        </a:xfrm>
      </xdr:grpSpPr>
      <xdr:sp macro="" textlink="">
        <xdr:nvSpPr>
          <xdr:cNvPr id="147" name="Isosceles Triangle 146">
            <a:extLst>
              <a:ext uri="{FF2B5EF4-FFF2-40B4-BE49-F238E27FC236}">
                <a16:creationId xmlns:a16="http://schemas.microsoft.com/office/drawing/2014/main" id="{00000000-0008-0000-0900-000093000000}"/>
              </a:ext>
            </a:extLst>
          </xdr:cNvPr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48" name="Isosceles Triangle 147">
            <a:extLst>
              <a:ext uri="{FF2B5EF4-FFF2-40B4-BE49-F238E27FC236}">
                <a16:creationId xmlns:a16="http://schemas.microsoft.com/office/drawing/2014/main" id="{00000000-0008-0000-0900-000094000000}"/>
              </a:ext>
            </a:extLst>
          </xdr:cNvPr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49" name="Isosceles Triangle 148">
            <a:extLst>
              <a:ext uri="{FF2B5EF4-FFF2-40B4-BE49-F238E27FC236}">
                <a16:creationId xmlns:a16="http://schemas.microsoft.com/office/drawing/2014/main" id="{00000000-0008-0000-0900-000095000000}"/>
              </a:ext>
            </a:extLst>
          </xdr:cNvPr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10</xdr:col>
      <xdr:colOff>313055</xdr:colOff>
      <xdr:row>18</xdr:row>
      <xdr:rowOff>109220</xdr:rowOff>
    </xdr:from>
    <xdr:to>
      <xdr:col>11</xdr:col>
      <xdr:colOff>334010</xdr:colOff>
      <xdr:row>20</xdr:row>
      <xdr:rowOff>32385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CxnSpPr/>
      </xdr:nvCxnSpPr>
      <xdr:spPr>
        <a:xfrm flipV="1">
          <a:off x="3665855" y="2880995"/>
          <a:ext cx="401955" cy="22796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311150</xdr:colOff>
      <xdr:row>18</xdr:row>
      <xdr:rowOff>31115</xdr:rowOff>
    </xdr:from>
    <xdr:to>
      <xdr:col>11</xdr:col>
      <xdr:colOff>259715</xdr:colOff>
      <xdr:row>20</xdr:row>
      <xdr:rowOff>80010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CxnSpPr/>
      </xdr:nvCxnSpPr>
      <xdr:spPr>
        <a:xfrm flipH="1" flipV="1">
          <a:off x="3663950" y="2802890"/>
          <a:ext cx="329565" cy="35369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142875</xdr:rowOff>
    </xdr:to>
    <xdr:sp macro="" textlink="">
      <xdr:nvSpPr>
        <xdr:cNvPr id="125954" name="AutoShape 2" descr="blob:https://web.whatsapp.com/40ae881c-a291-4f22-8f06-d58f15f182a9">
          <a:extLst>
            <a:ext uri="{FF2B5EF4-FFF2-40B4-BE49-F238E27FC236}">
              <a16:creationId xmlns:a16="http://schemas.microsoft.com/office/drawing/2014/main" id="{00000000-0008-0000-0A00-000002EC0100}"/>
            </a:ext>
          </a:extLst>
        </xdr:cNvPr>
        <xdr:cNvSpPr>
          <a:spLocks noChangeAspect="1" noChangeArrowheads="1"/>
        </xdr:cNvSpPr>
      </xdr:nvSpPr>
      <xdr:spPr>
        <a:xfrm>
          <a:off x="990600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142875</xdr:rowOff>
    </xdr:to>
    <xdr:sp macro="" textlink="">
      <xdr:nvSpPr>
        <xdr:cNvPr id="125955" name="AutoShape 3" descr="blob:https://web.whatsapp.com/40ae881c-a291-4f22-8f06-d58f15f182a9">
          <a:extLst>
            <a:ext uri="{FF2B5EF4-FFF2-40B4-BE49-F238E27FC236}">
              <a16:creationId xmlns:a16="http://schemas.microsoft.com/office/drawing/2014/main" id="{00000000-0008-0000-0A00-000003EC0100}"/>
            </a:ext>
          </a:extLst>
        </xdr:cNvPr>
        <xdr:cNvSpPr>
          <a:spLocks noChangeAspect="1" noChangeArrowheads="1"/>
        </xdr:cNvSpPr>
      </xdr:nvSpPr>
      <xdr:spPr>
        <a:xfrm>
          <a:off x="990600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95249</xdr:colOff>
      <xdr:row>7</xdr:row>
      <xdr:rowOff>142875</xdr:rowOff>
    </xdr:from>
    <xdr:to>
      <xdr:col>17</xdr:col>
      <xdr:colOff>428623</xdr:colOff>
      <xdr:row>53</xdr:row>
      <xdr:rowOff>14874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215" y="1419225"/>
          <a:ext cx="5819775" cy="7320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00000000-0008-0000-0C00-000001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570" y="7283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00000000-0008-0000-0C00-000002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4670" y="21094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00000000-0008-0000-0C00-000003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95625" y="349059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00000000-0008-0000-0C00-000004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14850" y="426212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00000000-0008-0000-0C00-000005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34075" y="56432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00000000-0008-0000-0C00-000006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19470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00000000-0008-0000-0C00-000007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53300" y="70243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00000000-0008-0000-0C00-000001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76970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00000000-0008-0000-0C00-000002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3920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0000000-0008-0000-0C00-000003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58400" y="10291445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00000000-0008-0000-0C00-000004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01120" y="1107249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00000000-0008-0000-0C00-000005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44300" y="1179639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00000000-0008-0000-0C00-000006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20345" y="12682220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000000-0008-0000-0C00-000007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63525" y="13406120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00000000-0008-0000-0C00-000008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39570" y="1429194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00000000-0008-0000-0C00-000009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82750" y="1501584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encanaan/2006/My%20Documents/1Djt/My%20Documents/RUPTL10TH/My%20Documents/RAKORCAB2001/Nur/daftarisian/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B7A00776" TargetMode="External"/><Relationship Id="rId1" Type="http://schemas.openxmlformats.org/officeDocument/2006/relationships/externalLinkPath" Target="file:///\\B7A00776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LITA/Gudang/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6BD13C28/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2/i/Data%20G/BA/BA%202003/My%20Documents/hard%20disk%20dudi/My%20Documents/khehui/My%20Documents/Dat-excl/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0E469288/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Harkon4/D/ReCLOSE/Susut/Susut%202005/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3553C40E/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.132.30/shared/Documents%20and%20Settings/Armand_Widjaja/Local%20Settings/Temporary%20Internet%20Files/OLK6F/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PD%20BANK%20JATENG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LP%20TEGOWANU/Downloads/KKO%20KKF%20PD%20B2%2053KVA%20GUNAWAN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Hastio/ranyza/My%20Documents/Hastiyo/Floppy/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ah/C/penetapan%20rkap%202005/rkap%202005%20sah/rkap%202005%20sah/0Master%20TM1%201.31%20OK/RKAP%20Aplikasi/Data%20Diterima/Data%20TM1%20RKAP%202005/Jabar/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harini%20a%20bah/My%20Documents/Karyadi/Feasibility%20Study/spotec/Final%20FS%20%20PT%20Spotec/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Gudang/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mail.telkom.net\WINDOWS\TEMP\123%20Nazar\Proyek%20Final\GlobalFon\Kirim%20Softcopy\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data/LITA/BORONG%20BORONG/Juni/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3/My%20Documents/Data%20G/BA/BA%202003/My%20Documents/hard%20disk%20dudi/My%20Documents/khehui/My%20Documents/Dat-excl/MasterSPPK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terbilang.xla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KERJA%20KUY/1.%20SAR%20&amp;%20PP%20UP3%20DEMAK/PERMOHONAN%20PELANGGAN/PERMOHONAN%20TM/23.%20PT%20GLORY/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  <sheetName val="c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  <sheetName val="Harga BBM Indonesia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Analisa Struktur Dat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Data"/>
      <sheetName val="W-NAD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  <sheetName val="Asumsi"/>
      <sheetName val="Harga BBM Indonesi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INLAND FACTOR DISTANCE"/>
      <sheetName val="DivVI"/>
      <sheetName val="Kali"/>
      <sheetName val="Analisa K"/>
      <sheetName val="hrg uph+bhn"/>
      <sheetName val="D.109"/>
      <sheetName val="D.103"/>
      <sheetName val="D.115"/>
      <sheetName val="D.116"/>
      <sheetName val="D.118"/>
      <sheetName val="D.119"/>
      <sheetName val="INPBA"/>
      <sheetName val="P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  <sheetName val="LR"/>
      <sheetName val="W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THN-7"/>
      <sheetName val="C"/>
      <sheetName val="M"/>
      <sheetName val="Analisa Struktur Data"/>
      <sheetName val="SAA"/>
      <sheetName val="MAIN"/>
      <sheetName val="NRCPTK01"/>
      <sheetName val="Sheet1"/>
      <sheetName val="Cover"/>
      <sheetName val="Sheet3"/>
      <sheetName val="MENU"/>
      <sheetName val="Hal-1"/>
      <sheetName val="INPBA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Mobilisasi-pnw"/>
      <sheetName val="W-NAD"/>
      <sheetName val="Sheet6"/>
      <sheetName val="DeVIASI"/>
      <sheetName val="KoMposisi"/>
      <sheetName val="Twr (15)"/>
      <sheetName val="RAB"/>
      <sheetName val="Bahan"/>
      <sheetName val="Analis"/>
      <sheetName val="L_23"/>
      <sheetName val="UPDATE 25 JANUARI 2007"/>
      <sheetName val="Kuantitas &amp; Harga"/>
      <sheetName val="Assumptions (2)"/>
      <sheetName val="AN-MAJOR"/>
      <sheetName val="CiMaPlbStd"/>
      <sheetName val="THN-6"/>
      <sheetName val="Data"/>
      <sheetName val="Submission For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item"/>
      <sheetName val="tarif_baru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ASI"/>
      <sheetName val="KoMposisi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ARAMETER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  <sheetName val="L_23"/>
      <sheetName val="PkRp"/>
      <sheetName val="PROGRA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 (2)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  <sheetName val="Rupiah"/>
      <sheetName val="HarJabor(12C2)"/>
      <sheetName val="Sudah Berjal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KKF"/>
      <sheetName val="KKO"/>
      <sheetName val="Sheet1"/>
      <sheetName val="DATA"/>
      <sheetName val="RAB"/>
      <sheetName val="GAMBAR"/>
      <sheetName val="PETA"/>
      <sheetName val="SLD "/>
      <sheetName val="PDL"/>
      <sheetName val="Smg"/>
    </sheetNames>
    <sheetDataSet>
      <sheetData sheetId="0"/>
      <sheetData sheetId="1"/>
      <sheetData sheetId="2"/>
      <sheetData sheetId="3"/>
      <sheetData sheetId="4"/>
      <sheetData sheetId="5">
        <row r="16">
          <cell r="D16">
            <v>3</v>
          </cell>
          <cell r="K16">
            <v>3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KKF"/>
      <sheetName val="KKO"/>
      <sheetName val="Sheet1"/>
      <sheetName val="DATA"/>
      <sheetName val="GAMBAR "/>
      <sheetName val="RAB"/>
      <sheetName val="PETA"/>
      <sheetName val="SLD "/>
      <sheetName val="PDL"/>
    </sheetNames>
    <sheetDataSet>
      <sheetData sheetId="0"/>
      <sheetData sheetId="1"/>
      <sheetData sheetId="2"/>
      <sheetData sheetId="3"/>
      <sheetData sheetId="4"/>
      <sheetData sheetId="5">
        <row r="16">
          <cell r="D16">
            <v>3</v>
          </cell>
          <cell r="K16">
            <v>3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Rekap PMG.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Fixset"/>
      <sheetName val="Format"/>
      <sheetName val="INPBA"/>
      <sheetName val="PkRp"/>
      <sheetName val="HSU"/>
      <sheetName val="HS PRPBJ"/>
      <sheetName val="FORM-B"/>
      <sheetName val="AHS-JTR"/>
      <sheetName val="bahan"/>
      <sheetName val="Upah"/>
      <sheetName val="Hitung_Energi"/>
      <sheetName val="harg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RAB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ꣀߗ_x000f_[lambaro.xls]BP⿁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01 A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PMT"/>
      <sheetName val="SISTEM SUMBAGSEL"/>
      <sheetName val="harga"/>
      <sheetName val="HarJabor(12C2)"/>
      <sheetName val="bahan"/>
      <sheetName val="Upah"/>
      <sheetName val="GenlistHI"/>
      <sheetName val="AHS-JTR"/>
      <sheetName val="CiMaPlbStd"/>
      <sheetName val="Dasar Pemadaman"/>
      <sheetName val="aruskas"/>
      <sheetName val="A1 pri123"/>
      <sheetName val=" RAB Lt2"/>
      <sheetName val="RAB Lt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/>
      <sheetData sheetId="59" refreshError="1"/>
      <sheetData sheetId="60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L20Keu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x"/>
      <sheetName val="Fixset"/>
      <sheetName val="Kamus"/>
      <sheetName val="JAN07"/>
      <sheetName val="USAHA"/>
      <sheetName val="LK-1"/>
      <sheetName val="FORM-B"/>
      <sheetName val="Mar 2004"/>
      <sheetName val="CiMaPlbStd"/>
      <sheetName val="TDL2001"/>
      <sheetName val="Grf Pedp Lain2"/>
      <sheetName val="Sheet5"/>
      <sheetName val="Sudah Berjalan"/>
      <sheetName val="SISTEM SUMBAGS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UshDeb00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APBN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x"/>
      <sheetName val="Kamus"/>
      <sheetName val="Fixset"/>
      <sheetName val="PUNCAK-89"/>
      <sheetName val="Wil-2"/>
      <sheetName val="Analisis"/>
      <sheetName val="rab KD"/>
      <sheetName val="AHS-JTR"/>
      <sheetName val="Parameter"/>
      <sheetName val="Tabel Kode"/>
      <sheetName val=" RAB Lt2"/>
      <sheetName val="RAB Lt3"/>
      <sheetName val="HS PRPBJ"/>
      <sheetName val="Sheet6"/>
      <sheetName val="L-R"/>
      <sheetName val="laporan pemakaian blangko"/>
      <sheetName val="analis"/>
      <sheetName val="JADWAL"/>
      <sheetName val="UshDeb00"/>
      <sheetName val="A"/>
      <sheetName val="c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NO. PRK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Kamus"/>
      <sheetName val="PkRp"/>
      <sheetName val="RKS"/>
      <sheetName val="Data Pelanggan TM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RAB GI"/>
      <sheetName val="Penjualan"/>
      <sheetName val="ProdSendiri"/>
      <sheetName val="PS&amp;Susut TL"/>
      <sheetName val="SewaBeli"/>
      <sheetName val="Transfer"/>
      <sheetName val="LK2004"/>
      <sheetName val="Tabel Kode"/>
      <sheetName val="JADWAL"/>
      <sheetName val="REKAP_MATERIAL 2021"/>
      <sheetName val="JASA_SS"/>
      <sheetName val="ANALISA SUTM"/>
      <sheetName val="LISA_JASA"/>
      <sheetName val="RAB JTR"/>
      <sheetName val="ANALISA UPAH"/>
      <sheetName val="LISA GRD"/>
      <sheetName val="Hitung_Energi"/>
      <sheetName val="SISTEM SUMBAGSEL"/>
      <sheetName val="FORM BQ TL PRATU 4cct"/>
      <sheetName val="REKAP"/>
      <sheetName val="laporan pemakaian blangko"/>
      <sheetName val="ca"/>
      <sheetName val="Submission Form"/>
      <sheetName val="A"/>
      <sheetName val="INPBA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ꣀߗ_x000f_[lambaro.xls]BP⿁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  <sheetName val="LabaRugi"/>
      <sheetName val="Calc Inst"/>
      <sheetName val="Hg.Sat"/>
      <sheetName val="Uraian"/>
      <sheetName val="rkap2008"/>
      <sheetName val="List"/>
      <sheetName val="harga"/>
      <sheetName val="Bipeg-U(12D2)"/>
      <sheetName val="analis"/>
      <sheetName val="Data"/>
      <sheetName val="Mar 2004"/>
      <sheetName val="bahan"/>
      <sheetName val="Upah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ANAL"/>
      <sheetName val="REKAP"/>
      <sheetName val="SAT"/>
      <sheetName val="01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  <sheetName val="harga"/>
      <sheetName val="Jatim LKAI2007  16062006 0"/>
      <sheetName val="analis"/>
      <sheetName val="Analisis"/>
      <sheetName val="AHS-JTR"/>
      <sheetName val="laporan pemakaian blangk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NAL"/>
      <sheetName val="BB PUSAT"/>
      <sheetName val="DTstok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JURNAL"/>
      <sheetName val="BB PUSAT"/>
      <sheetName val="DTst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Laba Rugi"/>
      <sheetName val="ca"/>
      <sheetName val="D2. ANL WAKTU INSHAR"/>
      <sheetName val="Sheet3"/>
      <sheetName val="TRANS"/>
      <sheetName val="RKS"/>
      <sheetName val="DeVIASI"/>
      <sheetName val="KoMposis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entry REC  trip"/>
      <sheetName val="ca"/>
      <sheetName val="W-NAD"/>
      <sheetName val="sept"/>
      <sheetName val="W1"/>
      <sheetName val="Gangg_PL"/>
      <sheetName val="ANALISA SNI'08(ubh bgsting)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TDL 2020"/>
      <sheetName val="Dasar Pemadaman"/>
      <sheetName val="Supl.X"/>
      <sheetName val="Harga bahan &amp; upah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  <sheetName val="Pendapatan IPTL 2008 23"/>
      <sheetName val="CashFlow"/>
      <sheetName val="C2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  <sheetName val="BLANKO PRK UPDATE 2024"/>
    </sheetNames>
    <sheetDataSet>
      <sheetData sheetId="0"/>
      <sheetData sheetId="1"/>
      <sheetData sheetId="2"/>
      <sheetData sheetId="3"/>
      <sheetData sheetId="4">
        <row r="58">
          <cell r="I58">
            <v>1</v>
          </cell>
          <cell r="J58">
            <v>1</v>
          </cell>
          <cell r="K58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  <sheetName val="DETAIL USULAN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1"/>
  <sheetViews>
    <sheetView workbookViewId="0"/>
  </sheetViews>
  <sheetFormatPr defaultRowHeight="15"/>
  <sheetData>
    <row r="1" spans="1:12">
      <c r="C1" s="561" t="s">
        <v>0</v>
      </c>
      <c r="D1" s="562"/>
      <c r="H1" s="563"/>
      <c r="I1" s="563"/>
      <c r="J1" s="563"/>
      <c r="K1" s="563"/>
      <c r="L1" s="563"/>
    </row>
    <row r="2" spans="1:12">
      <c r="C2" s="564" t="str">
        <f>RAB!C2</f>
        <v>UNIT INDUK DISTRIBUSI JAWA TENGAH &amp; DI YOGYAKARTA</v>
      </c>
      <c r="D2" s="562"/>
    </row>
    <row r="3" spans="1:12">
      <c r="C3" s="565"/>
      <c r="D3" s="562"/>
    </row>
    <row r="4" spans="1:12" ht="21">
      <c r="B4" s="566" t="s">
        <v>1</v>
      </c>
      <c r="C4" s="566"/>
      <c r="D4" s="566"/>
      <c r="E4" s="566"/>
      <c r="F4" s="566"/>
      <c r="G4" s="566"/>
      <c r="H4" s="566"/>
      <c r="I4" s="566"/>
      <c r="J4" s="566"/>
      <c r="K4" s="566"/>
      <c r="L4" s="566"/>
    </row>
    <row r="5" spans="1:12" ht="21">
      <c r="B5" s="566"/>
      <c r="C5" s="566"/>
      <c r="D5" s="566"/>
      <c r="E5" s="566"/>
      <c r="F5" s="566"/>
      <c r="G5" s="566"/>
      <c r="H5" s="566"/>
      <c r="I5" s="566"/>
      <c r="J5" s="566"/>
      <c r="K5" s="566"/>
      <c r="L5" s="566"/>
    </row>
    <row r="6" spans="1:12">
      <c r="C6" s="562"/>
      <c r="D6" s="562"/>
    </row>
    <row r="7" spans="1:12" ht="30">
      <c r="B7" s="567" t="s">
        <v>2</v>
      </c>
      <c r="C7" s="567" t="s">
        <v>3</v>
      </c>
      <c r="D7" s="568" t="s">
        <v>4</v>
      </c>
      <c r="E7" s="568" t="s">
        <v>5</v>
      </c>
      <c r="F7" s="568" t="s">
        <v>6</v>
      </c>
      <c r="G7" s="569" t="s">
        <v>7</v>
      </c>
      <c r="H7" s="570" t="s">
        <v>8</v>
      </c>
      <c r="I7" s="570" t="s">
        <v>9</v>
      </c>
      <c r="J7" s="570" t="s">
        <v>10</v>
      </c>
      <c r="K7" s="584" t="s">
        <v>11</v>
      </c>
      <c r="L7" s="585"/>
    </row>
    <row r="8" spans="1:12">
      <c r="B8" s="567"/>
      <c r="C8" s="567"/>
      <c r="D8" s="568"/>
      <c r="E8" s="568"/>
      <c r="F8" s="568"/>
      <c r="G8" s="569"/>
      <c r="H8" s="570"/>
      <c r="I8" s="570"/>
      <c r="J8" s="570"/>
      <c r="K8" s="586"/>
      <c r="L8" s="587"/>
    </row>
    <row r="9" spans="1:12">
      <c r="B9" s="567"/>
      <c r="C9" s="567"/>
      <c r="D9" s="568"/>
      <c r="E9" s="568"/>
      <c r="F9" s="568"/>
      <c r="G9" s="569"/>
      <c r="H9" s="570"/>
      <c r="I9" s="570"/>
      <c r="J9" s="570"/>
      <c r="K9" s="588"/>
      <c r="L9" s="589"/>
    </row>
    <row r="10" spans="1:12">
      <c r="A10" s="558"/>
      <c r="B10" s="571"/>
      <c r="C10" s="572"/>
      <c r="D10" s="573"/>
      <c r="E10" s="574"/>
      <c r="F10" s="575"/>
      <c r="G10" s="576"/>
      <c r="H10" s="577"/>
      <c r="I10" s="577"/>
      <c r="J10" s="577"/>
      <c r="K10" s="577"/>
      <c r="L10" s="577"/>
    </row>
    <row r="11" spans="1:12" ht="45">
      <c r="A11" s="558"/>
      <c r="B11" s="578" t="s">
        <v>12</v>
      </c>
      <c r="C11" s="579" t="s">
        <v>13</v>
      </c>
      <c r="D11" s="580"/>
      <c r="E11" s="461"/>
      <c r="F11" s="581"/>
      <c r="G11" s="459"/>
      <c r="H11" s="582"/>
      <c r="I11" s="582"/>
      <c r="J11" s="582"/>
      <c r="K11" s="582"/>
      <c r="L11" s="582"/>
    </row>
    <row r="12" spans="1:12" ht="180">
      <c r="A12" s="558">
        <v>1</v>
      </c>
      <c r="B12" s="581">
        <f ca="1">IF(C12="","",A12)</f>
        <v>1</v>
      </c>
      <c r="C12" s="414" t="str">
        <f ca="1">IF(ISERROR(OFFSET($C$713,MATCH(A12,$F$714:$F$1320,0),0)),"",OFFSET($C$713,MATCH(A12,$F$714:$F$1320,0),0))</f>
        <v>KWH Elektronik; 3P; 4W; 220/380V; 5(10); kls 1 (Pengukuran Tidak Langsung)</v>
      </c>
      <c r="D12" s="497" t="str">
        <f ca="1">IF(ISERROR(OFFSET('HARGA SATUAN'!$D$6,MATCH(C12,'HARGA SATUAN'!$C$7:$C$1492,0),0)),"",OFFSET('HARGA SATUAN'!$D$6,MATCH(C12,'HARGA SATUAN'!$C$7:$C$1492,0),0))</f>
        <v>MDU-KD</v>
      </c>
      <c r="E12" s="497" t="str">
        <f ca="1">IF(B12="+","Unit",IF(ISERROR(OFFSET('HARGA SATUAN'!$E$6,MATCH(C12,'HARGA SATUAN'!$C$7:$C$1492,0),0)),"",OFFSET('HARGA SATUAN'!$E$6,MATCH(C12,'HARGA SATUAN'!$C$7:$C$1492,0),0)))</f>
        <v>Bh</v>
      </c>
      <c r="F12" s="583">
        <f ca="1">IF(ISERROR(OFFSET($D$713,MATCH(A12,$F$714:$F$1320,0),0)),"",OFFSET($D$713,MATCH(A12,$F$714:$F$1320,0),0))</f>
        <v>1</v>
      </c>
      <c r="G12" s="493">
        <f ca="1">IF(ISERROR(OFFSET('HARGA SATUAN'!$I$6,MATCH(C12,'HARGA SATUAN'!$C$7:$C$1492,0),0)),"",OFFSET('HARGA SATUAN'!$I$6,MATCH(C12,'HARGA SATUAN'!$C$7:$C$1492,0),0))</f>
        <v>1504200</v>
      </c>
      <c r="H12" s="582" t="e">
        <f ca="1">IF(B12="","",#REF!)</f>
        <v>#REF!</v>
      </c>
      <c r="I12" s="582" t="e">
        <f ca="1">IF(B12="","",#REF!)</f>
        <v>#REF!</v>
      </c>
      <c r="J12" s="582" t="e">
        <f ca="1">IF(B12="","",#REF!)</f>
        <v>#REF!</v>
      </c>
      <c r="K12" s="582" t="e">
        <f ca="1">IF(B12="","",#REF!)</f>
        <v>#REF!</v>
      </c>
      <c r="L12" s="582" t="e">
        <f ca="1">IF(C12="","",#REF!)</f>
        <v>#REF!</v>
      </c>
    </row>
    <row r="13" spans="1:12" ht="120">
      <c r="A13" s="558">
        <v>2</v>
      </c>
      <c r="B13" s="581">
        <f t="shared" ref="B13:B76" ca="1" si="0">IF(C13="","",A13)</f>
        <v>2</v>
      </c>
      <c r="C13" s="414" t="str">
        <f t="shared" ref="C13:C76" ca="1" si="1">IF(ISERROR(OFFSET($C$713,MATCH(A13,$F$714:$F$1320,0),0)),"",OFFSET($C$713,MATCH(A13,$F$714:$F$1320,0),0))</f>
        <v>Smart Box Tidak Langsung Daya 164 kVA MCCB 250 A</v>
      </c>
      <c r="D13" s="497" t="str">
        <f ca="1">IF(ISERROR(OFFSET('HARGA SATUAN'!$D$6,MATCH(C13,'HARGA SATUAN'!$C$7:$C$1492,0),0)),"",OFFSET('HARGA SATUAN'!$D$6,MATCH(C13,'HARGA SATUAN'!$C$7:$C$1492,0),0))</f>
        <v>MDU-KD</v>
      </c>
      <c r="E13" s="497" t="str">
        <f ca="1">IF(B13="+","Unit",IF(ISERROR(OFFSET('HARGA SATUAN'!$E$6,MATCH(C13,'HARGA SATUAN'!$C$7:$C$1492,0),0)),"",OFFSET('HARGA SATUAN'!$E$6,MATCH(C13,'HARGA SATUAN'!$C$7:$C$1492,0),0)))</f>
        <v>Unit</v>
      </c>
      <c r="F13" s="583">
        <f t="shared" ref="F13:F76" ca="1" si="2">IF(ISERROR(OFFSET($D$713,MATCH(A13,$F$714:$F$1320,0),0)),"",OFFSET($D$713,MATCH(A13,$F$714:$F$1320,0),0))</f>
        <v>1</v>
      </c>
      <c r="G13" s="493">
        <f ca="1">IF(ISERROR(OFFSET('HARGA SATUAN'!$I$6,MATCH(C13,'HARGA SATUAN'!$C$7:$C$1492,0),0)),"",OFFSET('HARGA SATUAN'!$I$6,MATCH(C13,'HARGA SATUAN'!$C$7:$C$1492,0),0))</f>
        <v>14975400</v>
      </c>
      <c r="H13" s="582" t="e">
        <f ca="1">IF(B13="","",#REF!)</f>
        <v>#REF!</v>
      </c>
      <c r="I13" s="582" t="e">
        <f ca="1">IF(B13="","",#REF!)</f>
        <v>#REF!</v>
      </c>
      <c r="J13" s="582" t="e">
        <f ca="1">IF(B13="","",#REF!)</f>
        <v>#REF!</v>
      </c>
      <c r="K13" s="582" t="e">
        <f ca="1">IF(B13="","",#REF!)</f>
        <v>#REF!</v>
      </c>
      <c r="L13" s="582" t="e">
        <f ca="1">IF(C13="","",#REF!)</f>
        <v>#REF!</v>
      </c>
    </row>
    <row r="14" spans="1:12" ht="60">
      <c r="A14" s="558">
        <v>3</v>
      </c>
      <c r="B14" s="581">
        <f t="shared" ca="1" si="0"/>
        <v>3</v>
      </c>
      <c r="C14" s="414" t="str">
        <f t="shared" ca="1" si="1"/>
        <v>Trafo 3 phasa 160 kVA YNyn0</v>
      </c>
      <c r="D14" s="497" t="str">
        <f ca="1">IF(ISERROR(OFFSET('HARGA SATUAN'!$D$6,MATCH(C14,'HARGA SATUAN'!$C$7:$C$1492,0),0)),"",OFFSET('HARGA SATUAN'!$D$6,MATCH(C14,'HARGA SATUAN'!$C$7:$C$1492,0),0))</f>
        <v>MDU-KD</v>
      </c>
      <c r="E14" s="497" t="str">
        <f ca="1">IF(B14="+","Unit",IF(ISERROR(OFFSET('HARGA SATUAN'!$E$6,MATCH(C14,'HARGA SATUAN'!$C$7:$C$1492,0),0)),"",OFFSET('HARGA SATUAN'!$E$6,MATCH(C14,'HARGA SATUAN'!$C$7:$C$1492,0),0)))</f>
        <v>Bh</v>
      </c>
      <c r="F14" s="583">
        <f t="shared" ca="1" si="2"/>
        <v>1</v>
      </c>
      <c r="G14" s="493">
        <f ca="1">IF(ISERROR(OFFSET('HARGA SATUAN'!$I$6,MATCH(C14,'HARGA SATUAN'!$C$7:$C$1492,0),0)),"",OFFSET('HARGA SATUAN'!$I$6,MATCH(C14,'HARGA SATUAN'!$C$7:$C$1492,0),0))</f>
        <v>77674900</v>
      </c>
      <c r="H14" s="582" t="e">
        <f ca="1">IF(B14="","",#REF!)</f>
        <v>#REF!</v>
      </c>
      <c r="I14" s="582" t="e">
        <f ca="1">IF(B14="","",#REF!)</f>
        <v>#REF!</v>
      </c>
      <c r="J14" s="582" t="e">
        <f ca="1">IF(B14="","",#REF!)</f>
        <v>#REF!</v>
      </c>
      <c r="K14" s="582" t="e">
        <f ca="1">IF(B14="","",#REF!)</f>
        <v>#REF!</v>
      </c>
      <c r="L14" s="582" t="e">
        <f ca="1">IF(C14="","",#REF!)</f>
        <v>#REF!</v>
      </c>
    </row>
    <row r="15" spans="1:12" ht="30">
      <c r="A15" s="558">
        <v>4</v>
      </c>
      <c r="B15" s="581">
        <f t="shared" ca="1" si="0"/>
        <v>4</v>
      </c>
      <c r="C15" s="414" t="str">
        <f t="shared" ca="1" si="1"/>
        <v>FCO Polymer</v>
      </c>
      <c r="D15" s="497" t="str">
        <f ca="1">IF(ISERROR(OFFSET('HARGA SATUAN'!$D$6,MATCH(C15,'HARGA SATUAN'!$C$7:$C$1492,0),0)),"",OFFSET('HARGA SATUAN'!$D$6,MATCH(C15,'HARGA SATUAN'!$C$7:$C$1492,0),0))</f>
        <v>MDU-KD</v>
      </c>
      <c r="E15" s="497" t="str">
        <f ca="1">IF(B15="+","Unit",IF(ISERROR(OFFSET('HARGA SATUAN'!$E$6,MATCH(C15,'HARGA SATUAN'!$C$7:$C$1492,0),0)),"",OFFSET('HARGA SATUAN'!$E$6,MATCH(C15,'HARGA SATUAN'!$C$7:$C$1492,0),0)))</f>
        <v>Bh</v>
      </c>
      <c r="F15" s="583">
        <f t="shared" ca="1" si="2"/>
        <v>3</v>
      </c>
      <c r="G15" s="493">
        <f ca="1">IF(ISERROR(OFFSET('HARGA SATUAN'!$I$6,MATCH(C15,'HARGA SATUAN'!$C$7:$C$1492,0),0)),"",OFFSET('HARGA SATUAN'!$I$6,MATCH(C15,'HARGA SATUAN'!$C$7:$C$1492,0),0))</f>
        <v>848250</v>
      </c>
      <c r="H15" s="582" t="e">
        <f ca="1">IF(B15="","",#REF!)</f>
        <v>#REF!</v>
      </c>
      <c r="I15" s="582" t="e">
        <f ca="1">IF(B15="","",#REF!)</f>
        <v>#REF!</v>
      </c>
      <c r="J15" s="582" t="e">
        <f ca="1">IF(B15="","",#REF!)</f>
        <v>#REF!</v>
      </c>
      <c r="K15" s="582" t="e">
        <f ca="1">IF(B15="","",#REF!)</f>
        <v>#REF!</v>
      </c>
      <c r="L15" s="582" t="e">
        <f ca="1">IF(C15="","",#REF!)</f>
        <v>#REF!</v>
      </c>
    </row>
    <row r="16" spans="1:12" ht="75">
      <c r="A16" s="558">
        <v>5</v>
      </c>
      <c r="B16" s="581">
        <f t="shared" ca="1" si="0"/>
        <v>5</v>
      </c>
      <c r="C16" s="414" t="str">
        <f t="shared" ca="1" si="1"/>
        <v>Lightning Arester (Polymer) 21 KV, 10 KA</v>
      </c>
      <c r="D16" s="497" t="str">
        <f ca="1">IF(ISERROR(OFFSET('HARGA SATUAN'!$D$6,MATCH(C16,'HARGA SATUAN'!$C$7:$C$1492,0),0)),"",OFFSET('HARGA SATUAN'!$D$6,MATCH(C16,'HARGA SATUAN'!$C$7:$C$1492,0),0))</f>
        <v>MDU-KD</v>
      </c>
      <c r="E16" s="497" t="str">
        <f ca="1">IF(B16="+","Unit",IF(ISERROR(OFFSET('HARGA SATUAN'!$E$6,MATCH(C16,'HARGA SATUAN'!$C$7:$C$1492,0),0)),"",OFFSET('HARGA SATUAN'!$E$6,MATCH(C16,'HARGA SATUAN'!$C$7:$C$1492,0),0)))</f>
        <v>Bh</v>
      </c>
      <c r="F16" s="583">
        <f t="shared" ca="1" si="2"/>
        <v>3</v>
      </c>
      <c r="G16" s="493">
        <f ca="1">IF(ISERROR(OFFSET('HARGA SATUAN'!$I$6,MATCH(C16,'HARGA SATUAN'!$C$7:$C$1492,0),0)),"",OFFSET('HARGA SATUAN'!$I$6,MATCH(C16,'HARGA SATUAN'!$C$7:$C$1492,0),0))</f>
        <v>725900</v>
      </c>
      <c r="H16" s="582" t="e">
        <f ca="1">IF(B16="","",#REF!)</f>
        <v>#REF!</v>
      </c>
      <c r="I16" s="582" t="e">
        <f ca="1">IF(B16="","",#REF!)</f>
        <v>#REF!</v>
      </c>
      <c r="J16" s="582" t="e">
        <f ca="1">IF(B16="","",#REF!)</f>
        <v>#REF!</v>
      </c>
      <c r="K16" s="582" t="e">
        <f ca="1">IF(B16="","",#REF!)</f>
        <v>#REF!</v>
      </c>
      <c r="L16" s="582" t="e">
        <f ca="1">IF(C16="","",#REF!)</f>
        <v>#REF!</v>
      </c>
    </row>
    <row r="17" spans="1:12" ht="90">
      <c r="A17" s="558">
        <v>6</v>
      </c>
      <c r="B17" s="581">
        <f t="shared" ca="1" si="0"/>
        <v>6</v>
      </c>
      <c r="C17" s="414" t="str">
        <f t="shared" ca="1" si="1"/>
        <v>Isolator Tumpu ( Pin Post ) 20 KV Porcelein</v>
      </c>
      <c r="D17" s="497" t="str">
        <f ca="1">IF(ISERROR(OFFSET('HARGA SATUAN'!$D$6,MATCH(C17,'HARGA SATUAN'!$C$7:$C$1492,0),0)),"",OFFSET('HARGA SATUAN'!$D$6,MATCH(C17,'HARGA SATUAN'!$C$7:$C$1492,0),0))</f>
        <v>MDU-KD</v>
      </c>
      <c r="E17" s="497" t="str">
        <f ca="1">IF(B17="+","Unit",IF(ISERROR(OFFSET('HARGA SATUAN'!$E$6,MATCH(C17,'HARGA SATUAN'!$C$7:$C$1492,0),0)),"",OFFSET('HARGA SATUAN'!$E$6,MATCH(C17,'HARGA SATUAN'!$C$7:$C$1492,0),0)))</f>
        <v>Bh</v>
      </c>
      <c r="F17" s="583">
        <f t="shared" ca="1" si="2"/>
        <v>6</v>
      </c>
      <c r="G17" s="493">
        <f ca="1">IF(ISERROR(OFFSET('HARGA SATUAN'!$I$6,MATCH(C17,'HARGA SATUAN'!$C$7:$C$1492,0),0)),"",OFFSET('HARGA SATUAN'!$I$6,MATCH(C17,'HARGA SATUAN'!$C$7:$C$1492,0),0))</f>
        <v>235900</v>
      </c>
      <c r="H17" s="582" t="e">
        <f ca="1">IF(B17="","",#REF!)</f>
        <v>#REF!</v>
      </c>
      <c r="I17" s="582" t="e">
        <f ca="1">IF(B17="","",#REF!)</f>
        <v>#REF!</v>
      </c>
      <c r="J17" s="582" t="e">
        <f ca="1">IF(B17="","",#REF!)</f>
        <v>#REF!</v>
      </c>
      <c r="K17" s="582" t="e">
        <f ca="1">IF(B17="","",#REF!)</f>
        <v>#REF!</v>
      </c>
      <c r="L17" s="582" t="e">
        <f ca="1">IF(C17="","",#REF!)</f>
        <v>#REF!</v>
      </c>
    </row>
    <row r="18" spans="1:12" ht="90">
      <c r="A18" s="558">
        <v>7</v>
      </c>
      <c r="B18" s="581">
        <f t="shared" ca="1" si="0"/>
        <v>7</v>
      </c>
      <c r="C18" s="414" t="str">
        <f t="shared" ca="1" si="1"/>
        <v>Isolator Tarik ( Strainkap Porcelain ) 20 KV</v>
      </c>
      <c r="D18" s="497" t="str">
        <f ca="1">IF(ISERROR(OFFSET('HARGA SATUAN'!$D$6,MATCH(C18,'HARGA SATUAN'!$C$7:$C$1492,0),0)),"",OFFSET('HARGA SATUAN'!$D$6,MATCH(C18,'HARGA SATUAN'!$C$7:$C$1492,0),0))</f>
        <v>MDU-KD</v>
      </c>
      <c r="E18" s="497" t="str">
        <f ca="1">IF(B18="+","Unit",IF(ISERROR(OFFSET('HARGA SATUAN'!$E$6,MATCH(C18,'HARGA SATUAN'!$C$7:$C$1492,0),0)),"",OFFSET('HARGA SATUAN'!$E$6,MATCH(C18,'HARGA SATUAN'!$C$7:$C$1492,0),0)))</f>
        <v>Set</v>
      </c>
      <c r="F18" s="583">
        <f t="shared" ca="1" si="2"/>
        <v>6</v>
      </c>
      <c r="G18" s="493">
        <f ca="1">IF(ISERROR(OFFSET('HARGA SATUAN'!$I$6,MATCH(C18,'HARGA SATUAN'!$C$7:$C$1492,0),0)),"",OFFSET('HARGA SATUAN'!$I$6,MATCH(C18,'HARGA SATUAN'!$C$7:$C$1492,0),0))</f>
        <v>430000</v>
      </c>
      <c r="H18" s="582" t="e">
        <f ca="1">IF(B18="","",#REF!)</f>
        <v>#REF!</v>
      </c>
      <c r="I18" s="582" t="e">
        <f ca="1">IF(B18="","",#REF!)</f>
        <v>#REF!</v>
      </c>
      <c r="J18" s="582" t="e">
        <f ca="1">IF(B18="","",#REF!)</f>
        <v>#REF!</v>
      </c>
      <c r="K18" s="582" t="e">
        <f ca="1">IF(B18="","",#REF!)</f>
        <v>#REF!</v>
      </c>
      <c r="L18" s="582" t="e">
        <f ca="1">IF(C18="","",#REF!)</f>
        <v>#REF!</v>
      </c>
    </row>
    <row r="19" spans="1:12" ht="30">
      <c r="A19" s="558">
        <v>8</v>
      </c>
      <c r="B19" s="581">
        <f t="shared" ca="1" si="0"/>
        <v>8</v>
      </c>
      <c r="C19" s="414" t="str">
        <f t="shared" ca="1" si="1"/>
        <v>AAAC 70 mm²</v>
      </c>
      <c r="D19" s="497" t="str">
        <f ca="1">IF(ISERROR(OFFSET('HARGA SATUAN'!$D$6,MATCH(C19,'HARGA SATUAN'!$C$7:$C$1492,0),0)),"",OFFSET('HARGA SATUAN'!$D$6,MATCH(C19,'HARGA SATUAN'!$C$7:$C$1492,0),0))</f>
        <v>MDU-KD</v>
      </c>
      <c r="E19" s="497" t="str">
        <f ca="1">IF(B19="+","Unit",IF(ISERROR(OFFSET('HARGA SATUAN'!$E$6,MATCH(C19,'HARGA SATUAN'!$C$7:$C$1492,0),0)),"",OFFSET('HARGA SATUAN'!$E$6,MATCH(C19,'HARGA SATUAN'!$C$7:$C$1492,0),0)))</f>
        <v>Mtr</v>
      </c>
      <c r="F19" s="583">
        <f t="shared" ca="1" si="2"/>
        <v>9</v>
      </c>
      <c r="G19" s="493">
        <f ca="1">IF(ISERROR(OFFSET('HARGA SATUAN'!$I$6,MATCH(C19,'HARGA SATUAN'!$C$7:$C$1492,0),0)),"",OFFSET('HARGA SATUAN'!$I$6,MATCH(C19,'HARGA SATUAN'!$C$7:$C$1492,0),0))</f>
        <v>14200</v>
      </c>
      <c r="H19" s="582" t="e">
        <f ca="1">IF(B19="","",#REF!)</f>
        <v>#REF!</v>
      </c>
      <c r="I19" s="582" t="e">
        <f ca="1">IF(B19="","",#REF!)</f>
        <v>#REF!</v>
      </c>
      <c r="J19" s="582" t="e">
        <f ca="1">IF(B19="","",#REF!)</f>
        <v>#REF!</v>
      </c>
      <c r="K19" s="582" t="e">
        <f ca="1">IF(B19="","",#REF!)</f>
        <v>#REF!</v>
      </c>
      <c r="L19" s="582" t="e">
        <f ca="1">IF(C19="","",#REF!)</f>
        <v>#REF!</v>
      </c>
    </row>
    <row r="20" spans="1:12" ht="45">
      <c r="A20" s="558">
        <v>9</v>
      </c>
      <c r="B20" s="581">
        <f t="shared" ca="1" si="0"/>
        <v>9</v>
      </c>
      <c r="C20" s="414" t="str">
        <f t="shared" ca="1" si="1"/>
        <v>NFA2X-T 3x70+1x70</v>
      </c>
      <c r="D20" s="497" t="str">
        <f ca="1">IF(ISERROR(OFFSET('HARGA SATUAN'!$D$6,MATCH(C20,'HARGA SATUAN'!$C$7:$C$1492,0),0)),"",OFFSET('HARGA SATUAN'!$D$6,MATCH(C20,'HARGA SATUAN'!$C$7:$C$1492,0),0))</f>
        <v>MDU-KD</v>
      </c>
      <c r="E20" s="497" t="str">
        <f ca="1">IF(B20="+","Unit",IF(ISERROR(OFFSET('HARGA SATUAN'!$E$6,MATCH(C20,'HARGA SATUAN'!$C$7:$C$1492,0),0)),"",OFFSET('HARGA SATUAN'!$E$6,MATCH(C20,'HARGA SATUAN'!$C$7:$C$1492,0),0)))</f>
        <v>Mtr</v>
      </c>
      <c r="F20" s="583">
        <f t="shared" ca="1" si="2"/>
        <v>3</v>
      </c>
      <c r="G20" s="493">
        <f ca="1">IF(ISERROR(OFFSET('HARGA SATUAN'!$I$6,MATCH(C20,'HARGA SATUAN'!$C$7:$C$1492,0),0)),"",OFFSET('HARGA SATUAN'!$I$6,MATCH(C20,'HARGA SATUAN'!$C$7:$C$1492,0),0))</f>
        <v>54500</v>
      </c>
      <c r="H20" s="582" t="e">
        <f ca="1">IF(B20="","",#REF!)</f>
        <v>#REF!</v>
      </c>
      <c r="I20" s="582" t="e">
        <f ca="1">IF(B20="","",#REF!)</f>
        <v>#REF!</v>
      </c>
      <c r="J20" s="582" t="e">
        <f ca="1">IF(B20="","",#REF!)</f>
        <v>#REF!</v>
      </c>
      <c r="K20" s="582" t="e">
        <f ca="1">IF(B20="","",#REF!)</f>
        <v>#REF!</v>
      </c>
      <c r="L20" s="582" t="e">
        <f ca="1">IF(C20="","",#REF!)</f>
        <v>#REF!</v>
      </c>
    </row>
    <row r="21" spans="1:12" ht="45">
      <c r="A21" s="558">
        <v>10</v>
      </c>
      <c r="B21" s="581">
        <f t="shared" ca="1" si="0"/>
        <v>10</v>
      </c>
      <c r="C21" s="414" t="str">
        <f t="shared" ca="1" si="1"/>
        <v>Kabel NYY 1 x 150 mm²</v>
      </c>
      <c r="D21" s="497" t="str">
        <f ca="1">IF(ISERROR(OFFSET('HARGA SATUAN'!$D$6,MATCH(C21,'HARGA SATUAN'!$C$7:$C$1492,0),0)),"",OFFSET('HARGA SATUAN'!$D$6,MATCH(C21,'HARGA SATUAN'!$C$7:$C$1492,0),0))</f>
        <v>MDU-KD</v>
      </c>
      <c r="E21" s="497" t="str">
        <f ca="1">IF(B21="+","Unit",IF(ISERROR(OFFSET('HARGA SATUAN'!$E$6,MATCH(C21,'HARGA SATUAN'!$C$7:$C$1492,0),0)),"",OFFSET('HARGA SATUAN'!$E$6,MATCH(C21,'HARGA SATUAN'!$C$7:$C$1492,0),0)))</f>
        <v>Mtr</v>
      </c>
      <c r="F21" s="583">
        <f t="shared" ca="1" si="2"/>
        <v>55</v>
      </c>
      <c r="G21" s="493">
        <f ca="1">IF(ISERROR(OFFSET('HARGA SATUAN'!$I$6,MATCH(C21,'HARGA SATUAN'!$C$7:$C$1492,0),0)),"",OFFSET('HARGA SATUAN'!$I$6,MATCH(C21,'HARGA SATUAN'!$C$7:$C$1492,0),0))</f>
        <v>218600</v>
      </c>
      <c r="H21" s="582" t="e">
        <f ca="1">IF(B21="","",#REF!)</f>
        <v>#REF!</v>
      </c>
      <c r="I21" s="582" t="e">
        <f ca="1">IF(B21="","",#REF!)</f>
        <v>#REF!</v>
      </c>
      <c r="J21" s="582" t="e">
        <f ca="1">IF(B21="","",#REF!)</f>
        <v>#REF!</v>
      </c>
      <c r="K21" s="582" t="e">
        <f ca="1">IF(B21="","",#REF!)</f>
        <v>#REF!</v>
      </c>
      <c r="L21" s="582" t="e">
        <f ca="1">IF(C21="","",#REF!)</f>
        <v>#REF!</v>
      </c>
    </row>
    <row r="22" spans="1:12" ht="30">
      <c r="A22" s="558">
        <v>11</v>
      </c>
      <c r="B22" s="581">
        <f t="shared" ca="1" si="0"/>
        <v>11</v>
      </c>
      <c r="C22" s="414" t="str">
        <f t="shared" ca="1" si="1"/>
        <v>Modem 3G/4G</v>
      </c>
      <c r="D22" s="497" t="str">
        <f ca="1">IF(ISERROR(OFFSET('HARGA SATUAN'!$D$6,MATCH(C22,'HARGA SATUAN'!$C$7:$C$1492,0),0)),"",OFFSET('HARGA SATUAN'!$D$6,MATCH(C22,'HARGA SATUAN'!$C$7:$C$1492,0),0))</f>
        <v>HDW</v>
      </c>
      <c r="E22" s="497" t="str">
        <f ca="1">IF(B22="+","Unit",IF(ISERROR(OFFSET('HARGA SATUAN'!$E$6,MATCH(C22,'HARGA SATUAN'!$C$7:$C$1492,0),0)),"",OFFSET('HARGA SATUAN'!$E$6,MATCH(C22,'HARGA SATUAN'!$C$7:$C$1492,0),0)))</f>
        <v>Unit</v>
      </c>
      <c r="F22" s="583">
        <f t="shared" ca="1" si="2"/>
        <v>1</v>
      </c>
      <c r="G22" s="493">
        <f ca="1">IF(ISERROR(OFFSET('HARGA SATUAN'!$I$6,MATCH(C22,'HARGA SATUAN'!$C$7:$C$1492,0),0)),"",OFFSET('HARGA SATUAN'!$I$6,MATCH(C22,'HARGA SATUAN'!$C$7:$C$1492,0),0))</f>
        <v>1113900</v>
      </c>
      <c r="H22" s="582" t="e">
        <f ca="1">IF(B22="","",#REF!)</f>
        <v>#REF!</v>
      </c>
      <c r="I22" s="582" t="e">
        <f ca="1">IF(B22="","",#REF!)</f>
        <v>#REF!</v>
      </c>
      <c r="J22" s="582" t="e">
        <f ca="1">IF(B22="","",#REF!)</f>
        <v>#REF!</v>
      </c>
      <c r="K22" s="582" t="e">
        <f ca="1">IF(B22="","",#REF!)</f>
        <v>#REF!</v>
      </c>
      <c r="L22" s="582" t="e">
        <f ca="1">IF(C22="","",#REF!)</f>
        <v>#REF!</v>
      </c>
    </row>
    <row r="23" spans="1:12">
      <c r="A23" s="558">
        <v>12</v>
      </c>
      <c r="B23" s="581" t="str">
        <f t="shared" ca="1" si="0"/>
        <v/>
      </c>
      <c r="C23" s="414" t="str">
        <f t="shared" ca="1" si="1"/>
        <v/>
      </c>
      <c r="D23" s="497" t="str">
        <f ca="1">IF(ISERROR(OFFSET('HARGA SATUAN'!$D$6,MATCH(C23,'HARGA SATUAN'!$C$7:$C$1492,0),0)),"",OFFSET('HARGA SATUAN'!$D$6,MATCH(C23,'HARGA SATUAN'!$C$7:$C$1492,0),0))</f>
        <v/>
      </c>
      <c r="E23" s="497">
        <f ca="1">IF(B23="+","Unit",IF(ISERROR(OFFSET('HARGA SATUAN'!$E$6,MATCH(C23,'HARGA SATUAN'!$C$7:$C$1492,0),0)),"",OFFSET('HARGA SATUAN'!$E$6,MATCH(C23,'HARGA SATUAN'!$C$7:$C$1492,0),0)))</f>
        <v>0</v>
      </c>
      <c r="F23" s="583" t="str">
        <f t="shared" ca="1" si="2"/>
        <v/>
      </c>
      <c r="G23" s="493">
        <f ca="1">IF(ISERROR(OFFSET('HARGA SATUAN'!$I$6,MATCH(C23,'HARGA SATUAN'!$C$7:$C$1492,0),0)),"",OFFSET('HARGA SATUAN'!$I$6,MATCH(C23,'HARGA SATUAN'!$C$7:$C$1492,0),0))</f>
        <v>0</v>
      </c>
      <c r="H23" s="582" t="str">
        <f ca="1">IF(B23="","",#REF!)</f>
        <v/>
      </c>
      <c r="I23" s="582" t="str">
        <f ca="1">IF(B23="","",#REF!)</f>
        <v/>
      </c>
      <c r="J23" s="582" t="str">
        <f ca="1">IF(B23="","",#REF!)</f>
        <v/>
      </c>
      <c r="K23" s="582" t="str">
        <f ca="1">IF(B23="","",#REF!)</f>
        <v/>
      </c>
      <c r="L23" s="582" t="str">
        <f ca="1">IF(C23="","",#REF!)</f>
        <v/>
      </c>
    </row>
    <row r="24" spans="1:12">
      <c r="A24" s="558">
        <v>13</v>
      </c>
      <c r="B24" s="581" t="str">
        <f t="shared" ca="1" si="0"/>
        <v/>
      </c>
      <c r="C24" s="414" t="str">
        <f t="shared" ca="1" si="1"/>
        <v/>
      </c>
      <c r="D24" s="497" t="str">
        <f ca="1">IF(ISERROR(OFFSET('HARGA SATUAN'!$D$6,MATCH(C24,'HARGA SATUAN'!$C$7:$C$1492,0),0)),"",OFFSET('HARGA SATUAN'!$D$6,MATCH(C24,'HARGA SATUAN'!$C$7:$C$1492,0),0))</f>
        <v/>
      </c>
      <c r="E24" s="497">
        <f ca="1">IF(B24="+","Unit",IF(ISERROR(OFFSET('HARGA SATUAN'!$E$6,MATCH(C24,'HARGA SATUAN'!$C$7:$C$1492,0),0)),"",OFFSET('HARGA SATUAN'!$E$6,MATCH(C24,'HARGA SATUAN'!$C$7:$C$1492,0),0)))</f>
        <v>0</v>
      </c>
      <c r="F24" s="583" t="str">
        <f t="shared" ca="1" si="2"/>
        <v/>
      </c>
      <c r="G24" s="493">
        <f ca="1">IF(ISERROR(OFFSET('HARGA SATUAN'!$I$6,MATCH(C24,'HARGA SATUAN'!$C$7:$C$1492,0),0)),"",OFFSET('HARGA SATUAN'!$I$6,MATCH(C24,'HARGA SATUAN'!$C$7:$C$1492,0),0))</f>
        <v>0</v>
      </c>
      <c r="H24" s="582" t="str">
        <f ca="1">IF(B24="","",#REF!)</f>
        <v/>
      </c>
      <c r="I24" s="582" t="str">
        <f ca="1">IF(B24="","",#REF!)</f>
        <v/>
      </c>
      <c r="J24" s="582" t="str">
        <f ca="1">IF(B24="","",#REF!)</f>
        <v/>
      </c>
      <c r="K24" s="582" t="str">
        <f ca="1">IF(B24="","",#REF!)</f>
        <v/>
      </c>
      <c r="L24" s="582" t="str">
        <f ca="1">IF(C24="","",#REF!)</f>
        <v/>
      </c>
    </row>
    <row r="25" spans="1:12">
      <c r="A25" s="558">
        <v>14</v>
      </c>
      <c r="B25" s="581" t="str">
        <f t="shared" ca="1" si="0"/>
        <v/>
      </c>
      <c r="C25" s="414" t="str">
        <f t="shared" ca="1" si="1"/>
        <v/>
      </c>
      <c r="D25" s="497" t="str">
        <f ca="1">IF(ISERROR(OFFSET('HARGA SATUAN'!$D$6,MATCH(C25,'HARGA SATUAN'!$C$7:$C$1492,0),0)),"",OFFSET('HARGA SATUAN'!$D$6,MATCH(C25,'HARGA SATUAN'!$C$7:$C$1492,0),0))</f>
        <v/>
      </c>
      <c r="E25" s="497">
        <f ca="1">IF(B25="+","Unit",IF(ISERROR(OFFSET('HARGA SATUAN'!$E$6,MATCH(C25,'HARGA SATUAN'!$C$7:$C$1492,0),0)),"",OFFSET('HARGA SATUAN'!$E$6,MATCH(C25,'HARGA SATUAN'!$C$7:$C$1492,0),0)))</f>
        <v>0</v>
      </c>
      <c r="F25" s="583" t="str">
        <f t="shared" ca="1" si="2"/>
        <v/>
      </c>
      <c r="G25" s="493">
        <f ca="1">IF(ISERROR(OFFSET('HARGA SATUAN'!$I$6,MATCH(C25,'HARGA SATUAN'!$C$7:$C$1492,0),0)),"",OFFSET('HARGA SATUAN'!$I$6,MATCH(C25,'HARGA SATUAN'!$C$7:$C$1492,0),0))</f>
        <v>0</v>
      </c>
      <c r="H25" s="582" t="str">
        <f ca="1">IF(B25="","",#REF!)</f>
        <v/>
      </c>
      <c r="I25" s="582" t="str">
        <f ca="1">IF(B25="","",#REF!)</f>
        <v/>
      </c>
      <c r="J25" s="582" t="str">
        <f ca="1">IF(B25="","",#REF!)</f>
        <v/>
      </c>
      <c r="K25" s="582" t="str">
        <f ca="1">IF(B25="","",#REF!)</f>
        <v/>
      </c>
      <c r="L25" s="582" t="str">
        <f ca="1">IF(C25="","",#REF!)</f>
        <v/>
      </c>
    </row>
    <row r="26" spans="1:12">
      <c r="A26" s="558">
        <v>15</v>
      </c>
      <c r="B26" s="581" t="str">
        <f t="shared" ca="1" si="0"/>
        <v/>
      </c>
      <c r="C26" s="414" t="str">
        <f t="shared" ca="1" si="1"/>
        <v/>
      </c>
      <c r="D26" s="497" t="str">
        <f ca="1">IF(ISERROR(OFFSET('HARGA SATUAN'!$D$6,MATCH(C26,'HARGA SATUAN'!$C$7:$C$1492,0),0)),"",OFFSET('HARGA SATUAN'!$D$6,MATCH(C26,'HARGA SATUAN'!$C$7:$C$1492,0),0))</f>
        <v/>
      </c>
      <c r="E26" s="497">
        <f ca="1">IF(B26="+","Unit",IF(ISERROR(OFFSET('HARGA SATUAN'!$E$6,MATCH(C26,'HARGA SATUAN'!$C$7:$C$1492,0),0)),"",OFFSET('HARGA SATUAN'!$E$6,MATCH(C26,'HARGA SATUAN'!$C$7:$C$1492,0),0)))</f>
        <v>0</v>
      </c>
      <c r="F26" s="583" t="str">
        <f t="shared" ca="1" si="2"/>
        <v/>
      </c>
      <c r="G26" s="493">
        <f ca="1">IF(ISERROR(OFFSET('HARGA SATUAN'!$I$6,MATCH(C26,'HARGA SATUAN'!$C$7:$C$1492,0),0)),"",OFFSET('HARGA SATUAN'!$I$6,MATCH(C26,'HARGA SATUAN'!$C$7:$C$1492,0),0))</f>
        <v>0</v>
      </c>
      <c r="H26" s="582" t="str">
        <f ca="1">IF(B26="","",#REF!)</f>
        <v/>
      </c>
      <c r="I26" s="582" t="str">
        <f ca="1">IF(B26="","",#REF!)</f>
        <v/>
      </c>
      <c r="J26" s="582" t="str">
        <f ca="1">IF(B26="","",#REF!)</f>
        <v/>
      </c>
      <c r="K26" s="582" t="str">
        <f ca="1">IF(B26="","",#REF!)</f>
        <v/>
      </c>
      <c r="L26" s="582" t="str">
        <f ca="1">IF(C26="","",#REF!)</f>
        <v/>
      </c>
    </row>
    <row r="27" spans="1:12">
      <c r="A27" s="558">
        <v>16</v>
      </c>
      <c r="B27" s="581" t="str">
        <f t="shared" ca="1" si="0"/>
        <v/>
      </c>
      <c r="C27" s="414" t="str">
        <f t="shared" ca="1" si="1"/>
        <v/>
      </c>
      <c r="D27" s="497" t="str">
        <f ca="1">IF(ISERROR(OFFSET('HARGA SATUAN'!$D$6,MATCH(C27,'HARGA SATUAN'!$C$7:$C$1492,0),0)),"",OFFSET('HARGA SATUAN'!$D$6,MATCH(C27,'HARGA SATUAN'!$C$7:$C$1492,0),0))</f>
        <v/>
      </c>
      <c r="E27" s="497">
        <f ca="1">IF(B27="+","Unit",IF(ISERROR(OFFSET('HARGA SATUAN'!$E$6,MATCH(C27,'HARGA SATUAN'!$C$7:$C$1492,0),0)),"",OFFSET('HARGA SATUAN'!$E$6,MATCH(C27,'HARGA SATUAN'!$C$7:$C$1492,0),0)))</f>
        <v>0</v>
      </c>
      <c r="F27" s="583" t="str">
        <f t="shared" ca="1" si="2"/>
        <v/>
      </c>
      <c r="G27" s="493">
        <f ca="1">IF(ISERROR(OFFSET('HARGA SATUAN'!$I$6,MATCH(C27,'HARGA SATUAN'!$C$7:$C$1492,0),0)),"",OFFSET('HARGA SATUAN'!$I$6,MATCH(C27,'HARGA SATUAN'!$C$7:$C$1492,0),0))</f>
        <v>0</v>
      </c>
      <c r="H27" s="582" t="str">
        <f ca="1">IF(B27="","",#REF!)</f>
        <v/>
      </c>
      <c r="I27" s="582" t="str">
        <f ca="1">IF(B27="","",#REF!)</f>
        <v/>
      </c>
      <c r="J27" s="582" t="str">
        <f ca="1">IF(B27="","",#REF!)</f>
        <v/>
      </c>
      <c r="K27" s="582" t="str">
        <f ca="1">IF(B27="","",#REF!)</f>
        <v/>
      </c>
      <c r="L27" s="582" t="str">
        <f ca="1">IF(C27="","",#REF!)</f>
        <v/>
      </c>
    </row>
    <row r="28" spans="1:12">
      <c r="A28" s="558">
        <v>17</v>
      </c>
      <c r="B28" s="581" t="str">
        <f t="shared" ca="1" si="0"/>
        <v/>
      </c>
      <c r="C28" s="414" t="str">
        <f t="shared" ca="1" si="1"/>
        <v/>
      </c>
      <c r="D28" s="497" t="str">
        <f ca="1">IF(ISERROR(OFFSET('HARGA SATUAN'!$D$6,MATCH(C28,'HARGA SATUAN'!$C$7:$C$1492,0),0)),"",OFFSET('HARGA SATUAN'!$D$6,MATCH(C28,'HARGA SATUAN'!$C$7:$C$1492,0),0))</f>
        <v/>
      </c>
      <c r="E28" s="497">
        <f ca="1">IF(B28="+","Unit",IF(ISERROR(OFFSET('HARGA SATUAN'!$E$6,MATCH(C28,'HARGA SATUAN'!$C$7:$C$1492,0),0)),"",OFFSET('HARGA SATUAN'!$E$6,MATCH(C28,'HARGA SATUAN'!$C$7:$C$1492,0),0)))</f>
        <v>0</v>
      </c>
      <c r="F28" s="583" t="str">
        <f t="shared" ca="1" si="2"/>
        <v/>
      </c>
      <c r="G28" s="493">
        <f ca="1">IF(ISERROR(OFFSET('HARGA SATUAN'!$I$6,MATCH(C28,'HARGA SATUAN'!$C$7:$C$1492,0),0)),"",OFFSET('HARGA SATUAN'!$I$6,MATCH(C28,'HARGA SATUAN'!$C$7:$C$1492,0),0))</f>
        <v>0</v>
      </c>
      <c r="H28" s="582" t="str">
        <f ca="1">IF(B28="","",#REF!)</f>
        <v/>
      </c>
      <c r="I28" s="582" t="str">
        <f ca="1">IF(B28="","",#REF!)</f>
        <v/>
      </c>
      <c r="J28" s="582" t="str">
        <f ca="1">IF(B28="","",#REF!)</f>
        <v/>
      </c>
      <c r="K28" s="582" t="str">
        <f ca="1">IF(B28="","",#REF!)</f>
        <v/>
      </c>
      <c r="L28" s="582" t="str">
        <f ca="1">IF(C28="","",#REF!)</f>
        <v/>
      </c>
    </row>
    <row r="29" spans="1:12">
      <c r="A29" s="558">
        <v>18</v>
      </c>
      <c r="B29" s="581" t="str">
        <f t="shared" ca="1" si="0"/>
        <v/>
      </c>
      <c r="C29" s="414" t="str">
        <f t="shared" ca="1" si="1"/>
        <v/>
      </c>
      <c r="D29" s="497" t="str">
        <f ca="1">IF(ISERROR(OFFSET('HARGA SATUAN'!$D$6,MATCH(C29,'HARGA SATUAN'!$C$7:$C$1492,0),0)),"",OFFSET('HARGA SATUAN'!$D$6,MATCH(C29,'HARGA SATUAN'!$C$7:$C$1492,0),0))</f>
        <v/>
      </c>
      <c r="E29" s="497">
        <f ca="1">IF(B29="+","Unit",IF(ISERROR(OFFSET('HARGA SATUAN'!$E$6,MATCH(C29,'HARGA SATUAN'!$C$7:$C$1492,0),0)),"",OFFSET('HARGA SATUAN'!$E$6,MATCH(C29,'HARGA SATUAN'!$C$7:$C$1492,0),0)))</f>
        <v>0</v>
      </c>
      <c r="F29" s="583" t="str">
        <f t="shared" ca="1" si="2"/>
        <v/>
      </c>
      <c r="G29" s="493">
        <f ca="1">IF(ISERROR(OFFSET('HARGA SATUAN'!$I$6,MATCH(C29,'HARGA SATUAN'!$C$7:$C$1492,0),0)),"",OFFSET('HARGA SATUAN'!$I$6,MATCH(C29,'HARGA SATUAN'!$C$7:$C$1492,0),0))</f>
        <v>0</v>
      </c>
      <c r="H29" s="582" t="str">
        <f ca="1">IF(B29="","",#REF!)</f>
        <v/>
      </c>
      <c r="I29" s="582" t="str">
        <f ca="1">IF(B29="","",#REF!)</f>
        <v/>
      </c>
      <c r="J29" s="582" t="str">
        <f ca="1">IF(B29="","",#REF!)</f>
        <v/>
      </c>
      <c r="K29" s="582" t="str">
        <f ca="1">IF(B29="","",#REF!)</f>
        <v/>
      </c>
      <c r="L29" s="582" t="str">
        <f ca="1">IF(C29="","",#REF!)</f>
        <v/>
      </c>
    </row>
    <row r="30" spans="1:12">
      <c r="A30" s="558">
        <v>19</v>
      </c>
      <c r="B30" s="581" t="str">
        <f t="shared" ca="1" si="0"/>
        <v/>
      </c>
      <c r="C30" s="414" t="str">
        <f t="shared" ca="1" si="1"/>
        <v/>
      </c>
      <c r="D30" s="497" t="str">
        <f ca="1">IF(ISERROR(OFFSET('HARGA SATUAN'!$D$6,MATCH(C30,'HARGA SATUAN'!$C$7:$C$1492,0),0)),"",OFFSET('HARGA SATUAN'!$D$6,MATCH(C30,'HARGA SATUAN'!$C$7:$C$1492,0),0))</f>
        <v/>
      </c>
      <c r="E30" s="497">
        <f ca="1">IF(B30="+","Unit",IF(ISERROR(OFFSET('HARGA SATUAN'!$E$6,MATCH(C30,'HARGA SATUAN'!$C$7:$C$1492,0),0)),"",OFFSET('HARGA SATUAN'!$E$6,MATCH(C30,'HARGA SATUAN'!$C$7:$C$1492,0),0)))</f>
        <v>0</v>
      </c>
      <c r="F30" s="583" t="str">
        <f t="shared" ca="1" si="2"/>
        <v/>
      </c>
      <c r="G30" s="493">
        <f ca="1">IF(ISERROR(OFFSET('HARGA SATUAN'!$I$6,MATCH(C30,'HARGA SATUAN'!$C$7:$C$1492,0),0)),"",OFFSET('HARGA SATUAN'!$I$6,MATCH(C30,'HARGA SATUAN'!$C$7:$C$1492,0),0))</f>
        <v>0</v>
      </c>
      <c r="H30" s="582" t="str">
        <f ca="1">IF(B30="","",#REF!)</f>
        <v/>
      </c>
      <c r="I30" s="582" t="str">
        <f ca="1">IF(B30="","",#REF!)</f>
        <v/>
      </c>
      <c r="J30" s="582" t="str">
        <f ca="1">IF(B30="","",#REF!)</f>
        <v/>
      </c>
      <c r="K30" s="582" t="str">
        <f ca="1">IF(B30="","",#REF!)</f>
        <v/>
      </c>
      <c r="L30" s="582" t="str">
        <f ca="1">IF(C30="","",#REF!)</f>
        <v/>
      </c>
    </row>
    <row r="31" spans="1:12">
      <c r="A31" s="558">
        <v>20</v>
      </c>
      <c r="B31" s="581" t="str">
        <f t="shared" ca="1" si="0"/>
        <v/>
      </c>
      <c r="C31" s="414" t="str">
        <f t="shared" ca="1" si="1"/>
        <v/>
      </c>
      <c r="D31" s="497" t="str">
        <f ca="1">IF(ISERROR(OFFSET('HARGA SATUAN'!$D$6,MATCH(C31,'HARGA SATUAN'!$C$7:$C$1492,0),0)),"",OFFSET('HARGA SATUAN'!$D$6,MATCH(C31,'HARGA SATUAN'!$C$7:$C$1492,0),0))</f>
        <v/>
      </c>
      <c r="E31" s="497">
        <f ca="1">IF(B31="+","Unit",IF(ISERROR(OFFSET('HARGA SATUAN'!$E$6,MATCH(C31,'HARGA SATUAN'!$C$7:$C$1492,0),0)),"",OFFSET('HARGA SATUAN'!$E$6,MATCH(C31,'HARGA SATUAN'!$C$7:$C$1492,0),0)))</f>
        <v>0</v>
      </c>
      <c r="F31" s="583" t="str">
        <f t="shared" ca="1" si="2"/>
        <v/>
      </c>
      <c r="G31" s="493">
        <f ca="1">IF(ISERROR(OFFSET('HARGA SATUAN'!$I$6,MATCH(C31,'HARGA SATUAN'!$C$7:$C$1492,0),0)),"",OFFSET('HARGA SATUAN'!$I$6,MATCH(C31,'HARGA SATUAN'!$C$7:$C$1492,0),0))</f>
        <v>0</v>
      </c>
      <c r="H31" s="582" t="str">
        <f ca="1">IF(B31="","",#REF!)</f>
        <v/>
      </c>
      <c r="I31" s="582" t="str">
        <f ca="1">IF(B31="","",#REF!)</f>
        <v/>
      </c>
      <c r="J31" s="582" t="str">
        <f ca="1">IF(B31="","",#REF!)</f>
        <v/>
      </c>
      <c r="K31" s="582" t="str">
        <f ca="1">IF(B31="","",#REF!)</f>
        <v/>
      </c>
      <c r="L31" s="582" t="str">
        <f ca="1">IF(C31="","",#REF!)</f>
        <v/>
      </c>
    </row>
    <row r="32" spans="1:12">
      <c r="A32" s="558">
        <v>21</v>
      </c>
      <c r="B32" s="581" t="str">
        <f t="shared" ca="1" si="0"/>
        <v/>
      </c>
      <c r="C32" s="414" t="str">
        <f t="shared" ca="1" si="1"/>
        <v/>
      </c>
      <c r="D32" s="497" t="str">
        <f ca="1">IF(ISERROR(OFFSET('HARGA SATUAN'!$D$6,MATCH(C32,'HARGA SATUAN'!$C$7:$C$1492,0),0)),"",OFFSET('HARGA SATUAN'!$D$6,MATCH(C32,'HARGA SATUAN'!$C$7:$C$1492,0),0))</f>
        <v/>
      </c>
      <c r="E32" s="497">
        <f ca="1">IF(B32="+","Unit",IF(ISERROR(OFFSET('HARGA SATUAN'!$E$6,MATCH(C32,'HARGA SATUAN'!$C$7:$C$1492,0),0)),"",OFFSET('HARGA SATUAN'!$E$6,MATCH(C32,'HARGA SATUAN'!$C$7:$C$1492,0),0)))</f>
        <v>0</v>
      </c>
      <c r="F32" s="583" t="str">
        <f t="shared" ca="1" si="2"/>
        <v/>
      </c>
      <c r="G32" s="493">
        <f ca="1">IF(ISERROR(OFFSET('HARGA SATUAN'!$I$6,MATCH(C32,'HARGA SATUAN'!$C$7:$C$1492,0),0)),"",OFFSET('HARGA SATUAN'!$I$6,MATCH(C32,'HARGA SATUAN'!$C$7:$C$1492,0),0))</f>
        <v>0</v>
      </c>
      <c r="H32" s="582" t="str">
        <f ca="1">IF(B32="","",#REF!)</f>
        <v/>
      </c>
      <c r="I32" s="582" t="str">
        <f ca="1">IF(B32="","",#REF!)</f>
        <v/>
      </c>
      <c r="J32" s="582" t="str">
        <f ca="1">IF(B32="","",#REF!)</f>
        <v/>
      </c>
      <c r="K32" s="582" t="str">
        <f ca="1">IF(B32="","",#REF!)</f>
        <v/>
      </c>
      <c r="L32" s="582" t="str">
        <f ca="1">IF(C32="","",#REF!)</f>
        <v/>
      </c>
    </row>
    <row r="33" spans="1:12">
      <c r="A33" s="558">
        <v>22</v>
      </c>
      <c r="B33" s="581" t="str">
        <f t="shared" ca="1" si="0"/>
        <v/>
      </c>
      <c r="C33" s="414" t="str">
        <f t="shared" ca="1" si="1"/>
        <v/>
      </c>
      <c r="D33" s="497" t="str">
        <f ca="1">IF(ISERROR(OFFSET('HARGA SATUAN'!$D$6,MATCH(C33,'HARGA SATUAN'!$C$7:$C$1492,0),0)),"",OFFSET('HARGA SATUAN'!$D$6,MATCH(C33,'HARGA SATUAN'!$C$7:$C$1492,0),0))</f>
        <v/>
      </c>
      <c r="E33" s="497">
        <f ca="1">IF(B33="+","Unit",IF(ISERROR(OFFSET('HARGA SATUAN'!$E$6,MATCH(C33,'HARGA SATUAN'!$C$7:$C$1492,0),0)),"",OFFSET('HARGA SATUAN'!$E$6,MATCH(C33,'HARGA SATUAN'!$C$7:$C$1492,0),0)))</f>
        <v>0</v>
      </c>
      <c r="F33" s="583" t="str">
        <f t="shared" ca="1" si="2"/>
        <v/>
      </c>
      <c r="G33" s="493">
        <f ca="1">IF(ISERROR(OFFSET('HARGA SATUAN'!$I$6,MATCH(C33,'HARGA SATUAN'!$C$7:$C$1492,0),0)),"",OFFSET('HARGA SATUAN'!$I$6,MATCH(C33,'HARGA SATUAN'!$C$7:$C$1492,0),0))</f>
        <v>0</v>
      </c>
      <c r="H33" s="582" t="str">
        <f ca="1">IF(B33="","",#REF!)</f>
        <v/>
      </c>
      <c r="I33" s="582" t="str">
        <f ca="1">IF(B33="","",#REF!)</f>
        <v/>
      </c>
      <c r="J33" s="582" t="str">
        <f ca="1">IF(B33="","",#REF!)</f>
        <v/>
      </c>
      <c r="K33" s="582" t="str">
        <f ca="1">IF(B33="","",#REF!)</f>
        <v/>
      </c>
      <c r="L33" s="582" t="str">
        <f ca="1">IF(C33="","",#REF!)</f>
        <v/>
      </c>
    </row>
    <row r="34" spans="1:12">
      <c r="A34" s="558">
        <v>23</v>
      </c>
      <c r="B34" s="581" t="str">
        <f t="shared" ca="1" si="0"/>
        <v/>
      </c>
      <c r="C34" s="414" t="str">
        <f t="shared" ca="1" si="1"/>
        <v/>
      </c>
      <c r="D34" s="497" t="str">
        <f ca="1">IF(ISERROR(OFFSET('HARGA SATUAN'!$D$6,MATCH(C34,'HARGA SATUAN'!$C$7:$C$1492,0),0)),"",OFFSET('HARGA SATUAN'!$D$6,MATCH(C34,'HARGA SATUAN'!$C$7:$C$1492,0),0))</f>
        <v/>
      </c>
      <c r="E34" s="497">
        <f ca="1">IF(B34="+","Unit",IF(ISERROR(OFFSET('HARGA SATUAN'!$E$6,MATCH(C34,'HARGA SATUAN'!$C$7:$C$1492,0),0)),"",OFFSET('HARGA SATUAN'!$E$6,MATCH(C34,'HARGA SATUAN'!$C$7:$C$1492,0),0)))</f>
        <v>0</v>
      </c>
      <c r="F34" s="583" t="str">
        <f t="shared" ca="1" si="2"/>
        <v/>
      </c>
      <c r="G34" s="493">
        <f ca="1">IF(ISERROR(OFFSET('HARGA SATUAN'!$I$6,MATCH(C34,'HARGA SATUAN'!$C$7:$C$1492,0),0)),"",OFFSET('HARGA SATUAN'!$I$6,MATCH(C34,'HARGA SATUAN'!$C$7:$C$1492,0),0))</f>
        <v>0</v>
      </c>
      <c r="H34" s="582" t="str">
        <f ca="1">IF(B34="","",#REF!)</f>
        <v/>
      </c>
      <c r="I34" s="582" t="str">
        <f ca="1">IF(B34="","",#REF!)</f>
        <v/>
      </c>
      <c r="J34" s="582" t="str">
        <f ca="1">IF(B34="","",#REF!)</f>
        <v/>
      </c>
      <c r="K34" s="582" t="str">
        <f ca="1">IF(B34="","",#REF!)</f>
        <v/>
      </c>
      <c r="L34" s="582" t="str">
        <f ca="1">IF(C34="","",#REF!)</f>
        <v/>
      </c>
    </row>
    <row r="35" spans="1:12">
      <c r="A35" s="558">
        <v>24</v>
      </c>
      <c r="B35" s="581" t="str">
        <f t="shared" ca="1" si="0"/>
        <v/>
      </c>
      <c r="C35" s="414" t="str">
        <f t="shared" ca="1" si="1"/>
        <v/>
      </c>
      <c r="D35" s="497" t="str">
        <f ca="1">IF(ISERROR(OFFSET('HARGA SATUAN'!$D$6,MATCH(C35,'HARGA SATUAN'!$C$7:$C$1492,0),0)),"",OFFSET('HARGA SATUAN'!$D$6,MATCH(C35,'HARGA SATUAN'!$C$7:$C$1492,0),0))</f>
        <v/>
      </c>
      <c r="E35" s="497">
        <f ca="1">IF(B35="+","Unit",IF(ISERROR(OFFSET('HARGA SATUAN'!$E$6,MATCH(C35,'HARGA SATUAN'!$C$7:$C$1492,0),0)),"",OFFSET('HARGA SATUAN'!$E$6,MATCH(C35,'HARGA SATUAN'!$C$7:$C$1492,0),0)))</f>
        <v>0</v>
      </c>
      <c r="F35" s="583" t="str">
        <f t="shared" ca="1" si="2"/>
        <v/>
      </c>
      <c r="G35" s="493">
        <f ca="1">IF(ISERROR(OFFSET('HARGA SATUAN'!$I$6,MATCH(C35,'HARGA SATUAN'!$C$7:$C$1492,0),0)),"",OFFSET('HARGA SATUAN'!$I$6,MATCH(C35,'HARGA SATUAN'!$C$7:$C$1492,0),0))</f>
        <v>0</v>
      </c>
      <c r="H35" s="582" t="str">
        <f ca="1">IF(B35="","",#REF!)</f>
        <v/>
      </c>
      <c r="I35" s="582" t="str">
        <f ca="1">IF(B35="","",#REF!)</f>
        <v/>
      </c>
      <c r="J35" s="582" t="str">
        <f ca="1">IF(B35="","",#REF!)</f>
        <v/>
      </c>
      <c r="K35" s="582" t="str">
        <f ca="1">IF(B35="","",#REF!)</f>
        <v/>
      </c>
      <c r="L35" s="582" t="str">
        <f ca="1">IF(C35="","",#REF!)</f>
        <v/>
      </c>
    </row>
    <row r="36" spans="1:12">
      <c r="A36" s="558">
        <v>25</v>
      </c>
      <c r="B36" s="581" t="str">
        <f t="shared" ca="1" si="0"/>
        <v/>
      </c>
      <c r="C36" s="414" t="str">
        <f t="shared" ca="1" si="1"/>
        <v/>
      </c>
      <c r="D36" s="497" t="str">
        <f ca="1">IF(ISERROR(OFFSET('HARGA SATUAN'!$D$6,MATCH(C36,'HARGA SATUAN'!$C$7:$C$1492,0),0)),"",OFFSET('HARGA SATUAN'!$D$6,MATCH(C36,'HARGA SATUAN'!$C$7:$C$1492,0),0))</f>
        <v/>
      </c>
      <c r="E36" s="497">
        <f ca="1">IF(B36="+","Unit",IF(ISERROR(OFFSET('HARGA SATUAN'!$E$6,MATCH(C36,'HARGA SATUAN'!$C$7:$C$1492,0),0)),"",OFFSET('HARGA SATUAN'!$E$6,MATCH(C36,'HARGA SATUAN'!$C$7:$C$1492,0),0)))</f>
        <v>0</v>
      </c>
      <c r="F36" s="583" t="str">
        <f t="shared" ca="1" si="2"/>
        <v/>
      </c>
      <c r="G36" s="493">
        <f ca="1">IF(ISERROR(OFFSET('HARGA SATUAN'!$I$6,MATCH(C36,'HARGA SATUAN'!$C$7:$C$1492,0),0)),"",OFFSET('HARGA SATUAN'!$I$6,MATCH(C36,'HARGA SATUAN'!$C$7:$C$1492,0),0))</f>
        <v>0</v>
      </c>
      <c r="H36" s="582" t="str">
        <f ca="1">IF(B36="","",#REF!)</f>
        <v/>
      </c>
      <c r="I36" s="582" t="str">
        <f ca="1">IF(B36="","",#REF!)</f>
        <v/>
      </c>
      <c r="J36" s="582" t="str">
        <f ca="1">IF(B36="","",#REF!)</f>
        <v/>
      </c>
      <c r="K36" s="582" t="str">
        <f ca="1">IF(B36="","",#REF!)</f>
        <v/>
      </c>
      <c r="L36" s="582" t="str">
        <f ca="1">IF(C36="","",#REF!)</f>
        <v/>
      </c>
    </row>
    <row r="37" spans="1:12">
      <c r="A37" s="558">
        <v>26</v>
      </c>
      <c r="B37" s="581" t="str">
        <f t="shared" ca="1" si="0"/>
        <v/>
      </c>
      <c r="C37" s="414" t="str">
        <f t="shared" ca="1" si="1"/>
        <v/>
      </c>
      <c r="D37" s="497" t="str">
        <f ca="1">IF(ISERROR(OFFSET('HARGA SATUAN'!$D$6,MATCH(C37,'HARGA SATUAN'!$C$7:$C$1492,0),0)),"",OFFSET('HARGA SATUAN'!$D$6,MATCH(C37,'HARGA SATUAN'!$C$7:$C$1492,0),0))</f>
        <v/>
      </c>
      <c r="E37" s="497">
        <f ca="1">IF(B37="+","Unit",IF(ISERROR(OFFSET('HARGA SATUAN'!$E$6,MATCH(C37,'HARGA SATUAN'!$C$7:$C$1492,0),0)),"",OFFSET('HARGA SATUAN'!$E$6,MATCH(C37,'HARGA SATUAN'!$C$7:$C$1492,0),0)))</f>
        <v>0</v>
      </c>
      <c r="F37" s="583" t="str">
        <f t="shared" ca="1" si="2"/>
        <v/>
      </c>
      <c r="G37" s="493">
        <f ca="1">IF(ISERROR(OFFSET('HARGA SATUAN'!$I$6,MATCH(C37,'HARGA SATUAN'!$C$7:$C$1492,0),0)),"",OFFSET('HARGA SATUAN'!$I$6,MATCH(C37,'HARGA SATUAN'!$C$7:$C$1492,0),0))</f>
        <v>0</v>
      </c>
      <c r="H37" s="582" t="str">
        <f ca="1">IF(B37="","",#REF!)</f>
        <v/>
      </c>
      <c r="I37" s="582" t="str">
        <f ca="1">IF(B37="","",#REF!)</f>
        <v/>
      </c>
      <c r="J37" s="582" t="str">
        <f ca="1">IF(B37="","",#REF!)</f>
        <v/>
      </c>
      <c r="K37" s="582" t="str">
        <f ca="1">IF(B37="","",#REF!)</f>
        <v/>
      </c>
      <c r="L37" s="582" t="str">
        <f ca="1">IF(C37="","",#REF!)</f>
        <v/>
      </c>
    </row>
    <row r="38" spans="1:12">
      <c r="A38" s="558">
        <v>27</v>
      </c>
      <c r="B38" s="581" t="str">
        <f t="shared" ca="1" si="0"/>
        <v/>
      </c>
      <c r="C38" s="414" t="str">
        <f t="shared" ca="1" si="1"/>
        <v/>
      </c>
      <c r="D38" s="497" t="str">
        <f ca="1">IF(ISERROR(OFFSET('HARGA SATUAN'!$D$6,MATCH(C38,'HARGA SATUAN'!$C$7:$C$1492,0),0)),"",OFFSET('HARGA SATUAN'!$D$6,MATCH(C38,'HARGA SATUAN'!$C$7:$C$1492,0),0))</f>
        <v/>
      </c>
      <c r="E38" s="497">
        <f ca="1">IF(B38="+","Unit",IF(ISERROR(OFFSET('HARGA SATUAN'!$E$6,MATCH(C38,'HARGA SATUAN'!$C$7:$C$1492,0),0)),"",OFFSET('HARGA SATUAN'!$E$6,MATCH(C38,'HARGA SATUAN'!$C$7:$C$1492,0),0)))</f>
        <v>0</v>
      </c>
      <c r="F38" s="583" t="str">
        <f t="shared" ca="1" si="2"/>
        <v/>
      </c>
      <c r="G38" s="493">
        <f ca="1">IF(ISERROR(OFFSET('HARGA SATUAN'!$I$6,MATCH(C38,'HARGA SATUAN'!$C$7:$C$1492,0),0)),"",OFFSET('HARGA SATUAN'!$I$6,MATCH(C38,'HARGA SATUAN'!$C$7:$C$1492,0),0))</f>
        <v>0</v>
      </c>
      <c r="H38" s="582" t="str">
        <f ca="1">IF(B38="","",#REF!)</f>
        <v/>
      </c>
      <c r="I38" s="582" t="str">
        <f ca="1">IF(B38="","",#REF!)</f>
        <v/>
      </c>
      <c r="J38" s="582" t="str">
        <f ca="1">IF(B38="","",#REF!)</f>
        <v/>
      </c>
      <c r="K38" s="582" t="str">
        <f ca="1">IF(B38="","",#REF!)</f>
        <v/>
      </c>
      <c r="L38" s="582" t="str">
        <f ca="1">IF(C38="","",#REF!)</f>
        <v/>
      </c>
    </row>
    <row r="39" spans="1:12">
      <c r="A39" s="558">
        <v>28</v>
      </c>
      <c r="B39" s="581" t="str">
        <f t="shared" ca="1" si="0"/>
        <v/>
      </c>
      <c r="C39" s="414" t="str">
        <f t="shared" ca="1" si="1"/>
        <v/>
      </c>
      <c r="D39" s="497" t="str">
        <f ca="1">IF(ISERROR(OFFSET('HARGA SATUAN'!$D$6,MATCH(C39,'HARGA SATUAN'!$C$7:$C$1492,0),0)),"",OFFSET('HARGA SATUAN'!$D$6,MATCH(C39,'HARGA SATUAN'!$C$7:$C$1492,0),0))</f>
        <v/>
      </c>
      <c r="E39" s="497">
        <f ca="1">IF(B39="+","Unit",IF(ISERROR(OFFSET('HARGA SATUAN'!$E$6,MATCH(C39,'HARGA SATUAN'!$C$7:$C$1492,0),0)),"",OFFSET('HARGA SATUAN'!$E$6,MATCH(C39,'HARGA SATUAN'!$C$7:$C$1492,0),0)))</f>
        <v>0</v>
      </c>
      <c r="F39" s="583" t="str">
        <f t="shared" ca="1" si="2"/>
        <v/>
      </c>
      <c r="G39" s="493">
        <f ca="1">IF(ISERROR(OFFSET('HARGA SATUAN'!$I$6,MATCH(C39,'HARGA SATUAN'!$C$7:$C$1492,0),0)),"",OFFSET('HARGA SATUAN'!$I$6,MATCH(C39,'HARGA SATUAN'!$C$7:$C$1492,0),0))</f>
        <v>0</v>
      </c>
      <c r="H39" s="582" t="str">
        <f ca="1">IF(B39="","",#REF!)</f>
        <v/>
      </c>
      <c r="I39" s="582" t="str">
        <f ca="1">IF(B39="","",#REF!)</f>
        <v/>
      </c>
      <c r="J39" s="582" t="str">
        <f ca="1">IF(B39="","",#REF!)</f>
        <v/>
      </c>
      <c r="K39" s="582" t="str">
        <f ca="1">IF(B39="","",#REF!)</f>
        <v/>
      </c>
      <c r="L39" s="582" t="str">
        <f ca="1">IF(C39="","",#REF!)</f>
        <v/>
      </c>
    </row>
    <row r="40" spans="1:12">
      <c r="A40" s="558">
        <v>29</v>
      </c>
      <c r="B40" s="581" t="str">
        <f t="shared" ca="1" si="0"/>
        <v/>
      </c>
      <c r="C40" s="414" t="str">
        <f t="shared" ca="1" si="1"/>
        <v/>
      </c>
      <c r="D40" s="497" t="str">
        <f ca="1">IF(ISERROR(OFFSET('HARGA SATUAN'!$D$6,MATCH(C40,'HARGA SATUAN'!$C$7:$C$1492,0),0)),"",OFFSET('HARGA SATUAN'!$D$6,MATCH(C40,'HARGA SATUAN'!$C$7:$C$1492,0),0))</f>
        <v/>
      </c>
      <c r="E40" s="497">
        <f ca="1">IF(B40="+","Unit",IF(ISERROR(OFFSET('HARGA SATUAN'!$E$6,MATCH(C40,'HARGA SATUAN'!$C$7:$C$1492,0),0)),"",OFFSET('HARGA SATUAN'!$E$6,MATCH(C40,'HARGA SATUAN'!$C$7:$C$1492,0),0)))</f>
        <v>0</v>
      </c>
      <c r="F40" s="583" t="str">
        <f t="shared" ca="1" si="2"/>
        <v/>
      </c>
      <c r="G40" s="493">
        <f ca="1">IF(ISERROR(OFFSET('HARGA SATUAN'!$I$6,MATCH(C40,'HARGA SATUAN'!$C$7:$C$1492,0),0)),"",OFFSET('HARGA SATUAN'!$I$6,MATCH(C40,'HARGA SATUAN'!$C$7:$C$1492,0),0))</f>
        <v>0</v>
      </c>
      <c r="H40" s="582" t="str">
        <f ca="1">IF(B40="","",#REF!)</f>
        <v/>
      </c>
      <c r="I40" s="582" t="str">
        <f ca="1">IF(B40="","",#REF!)</f>
        <v/>
      </c>
      <c r="J40" s="582" t="str">
        <f ca="1">IF(B40="","",#REF!)</f>
        <v/>
      </c>
      <c r="K40" s="582" t="str">
        <f ca="1">IF(B40="","",#REF!)</f>
        <v/>
      </c>
      <c r="L40" s="582" t="str">
        <f ca="1">IF(C40="","",#REF!)</f>
        <v/>
      </c>
    </row>
    <row r="41" spans="1:12">
      <c r="A41" s="558">
        <v>30</v>
      </c>
      <c r="B41" s="581" t="str">
        <f t="shared" ca="1" si="0"/>
        <v/>
      </c>
      <c r="C41" s="414" t="str">
        <f t="shared" ca="1" si="1"/>
        <v/>
      </c>
      <c r="D41" s="497" t="str">
        <f ca="1">IF(ISERROR(OFFSET('HARGA SATUAN'!$D$6,MATCH(C41,'HARGA SATUAN'!$C$7:$C$1492,0),0)),"",OFFSET('HARGA SATUAN'!$D$6,MATCH(C41,'HARGA SATUAN'!$C$7:$C$1492,0),0))</f>
        <v/>
      </c>
      <c r="E41" s="497">
        <f ca="1">IF(B41="+","Unit",IF(ISERROR(OFFSET('HARGA SATUAN'!$E$6,MATCH(C41,'HARGA SATUAN'!$C$7:$C$1492,0),0)),"",OFFSET('HARGA SATUAN'!$E$6,MATCH(C41,'HARGA SATUAN'!$C$7:$C$1492,0),0)))</f>
        <v>0</v>
      </c>
      <c r="F41" s="583" t="str">
        <f t="shared" ca="1" si="2"/>
        <v/>
      </c>
      <c r="G41" s="493">
        <f ca="1">IF(ISERROR(OFFSET('HARGA SATUAN'!$I$6,MATCH(C41,'HARGA SATUAN'!$C$7:$C$1492,0),0)),"",OFFSET('HARGA SATUAN'!$I$6,MATCH(C41,'HARGA SATUAN'!$C$7:$C$1492,0),0))</f>
        <v>0</v>
      </c>
      <c r="H41" s="582" t="str">
        <f ca="1">IF(B41="","",#REF!)</f>
        <v/>
      </c>
      <c r="I41" s="582" t="str">
        <f ca="1">IF(B41="","",#REF!)</f>
        <v/>
      </c>
      <c r="J41" s="582" t="str">
        <f ca="1">IF(B41="","",#REF!)</f>
        <v/>
      </c>
      <c r="K41" s="582" t="str">
        <f ca="1">IF(B41="","",#REF!)</f>
        <v/>
      </c>
      <c r="L41" s="582" t="str">
        <f ca="1">IF(C41="","",#REF!)</f>
        <v/>
      </c>
    </row>
    <row r="42" spans="1:12">
      <c r="A42" s="558">
        <v>31</v>
      </c>
      <c r="B42" s="581" t="str">
        <f t="shared" ca="1" si="0"/>
        <v/>
      </c>
      <c r="C42" s="414" t="str">
        <f t="shared" ca="1" si="1"/>
        <v/>
      </c>
      <c r="D42" s="497" t="str">
        <f ca="1">IF(ISERROR(OFFSET('HARGA SATUAN'!$D$6,MATCH(C42,'HARGA SATUAN'!$C$7:$C$1492,0),0)),"",OFFSET('HARGA SATUAN'!$D$6,MATCH(C42,'HARGA SATUAN'!$C$7:$C$1492,0),0))</f>
        <v/>
      </c>
      <c r="E42" s="497">
        <f ca="1">IF(B42="+","Unit",IF(ISERROR(OFFSET('HARGA SATUAN'!$E$6,MATCH(C42,'HARGA SATUAN'!$C$7:$C$1492,0),0)),"",OFFSET('HARGA SATUAN'!$E$6,MATCH(C42,'HARGA SATUAN'!$C$7:$C$1492,0),0)))</f>
        <v>0</v>
      </c>
      <c r="F42" s="583" t="str">
        <f t="shared" ca="1" si="2"/>
        <v/>
      </c>
      <c r="G42" s="493">
        <f ca="1">IF(ISERROR(OFFSET('HARGA SATUAN'!$I$6,MATCH(C42,'HARGA SATUAN'!$C$7:$C$1492,0),0)),"",OFFSET('HARGA SATUAN'!$I$6,MATCH(C42,'HARGA SATUAN'!$C$7:$C$1492,0),0))</f>
        <v>0</v>
      </c>
      <c r="H42" s="582" t="str">
        <f ca="1">IF(B42="","",#REF!)</f>
        <v/>
      </c>
      <c r="I42" s="582" t="str">
        <f ca="1">IF(B42="","",#REF!)</f>
        <v/>
      </c>
      <c r="J42" s="582" t="str">
        <f ca="1">IF(B42="","",#REF!)</f>
        <v/>
      </c>
      <c r="K42" s="582" t="str">
        <f ca="1">IF(B42="","",#REF!)</f>
        <v/>
      </c>
      <c r="L42" s="582" t="str">
        <f ca="1">IF(C42="","",#REF!)</f>
        <v/>
      </c>
    </row>
    <row r="43" spans="1:12">
      <c r="A43" s="558">
        <v>32</v>
      </c>
      <c r="B43" s="581" t="str">
        <f t="shared" ca="1" si="0"/>
        <v/>
      </c>
      <c r="C43" s="414" t="str">
        <f t="shared" ca="1" si="1"/>
        <v/>
      </c>
      <c r="D43" s="497" t="str">
        <f ca="1">IF(ISERROR(OFFSET('HARGA SATUAN'!$D$6,MATCH(C43,'HARGA SATUAN'!$C$7:$C$1492,0),0)),"",OFFSET('HARGA SATUAN'!$D$6,MATCH(C43,'HARGA SATUAN'!$C$7:$C$1492,0),0))</f>
        <v/>
      </c>
      <c r="E43" s="497">
        <f ca="1">IF(B43="+","Unit",IF(ISERROR(OFFSET('HARGA SATUAN'!$E$6,MATCH(C43,'HARGA SATUAN'!$C$7:$C$1492,0),0)),"",OFFSET('HARGA SATUAN'!$E$6,MATCH(C43,'HARGA SATUAN'!$C$7:$C$1492,0),0)))</f>
        <v>0</v>
      </c>
      <c r="F43" s="583" t="str">
        <f t="shared" ca="1" si="2"/>
        <v/>
      </c>
      <c r="G43" s="493">
        <f ca="1">IF(ISERROR(OFFSET('HARGA SATUAN'!$I$6,MATCH(C43,'HARGA SATUAN'!$C$7:$C$1492,0),0)),"",OFFSET('HARGA SATUAN'!$I$6,MATCH(C43,'HARGA SATUAN'!$C$7:$C$1492,0),0))</f>
        <v>0</v>
      </c>
      <c r="H43" s="582" t="str">
        <f ca="1">IF(B43="","",#REF!)</f>
        <v/>
      </c>
      <c r="I43" s="582" t="str">
        <f ca="1">IF(B43="","",#REF!)</f>
        <v/>
      </c>
      <c r="J43" s="582" t="str">
        <f ca="1">IF(B43="","",#REF!)</f>
        <v/>
      </c>
      <c r="K43" s="582" t="str">
        <f ca="1">IF(B43="","",#REF!)</f>
        <v/>
      </c>
      <c r="L43" s="582" t="str">
        <f ca="1">IF(C43="","",#REF!)</f>
        <v/>
      </c>
    </row>
    <row r="44" spans="1:12">
      <c r="A44" s="558">
        <v>33</v>
      </c>
      <c r="B44" s="581" t="str">
        <f t="shared" ca="1" si="0"/>
        <v/>
      </c>
      <c r="C44" s="414" t="str">
        <f t="shared" ca="1" si="1"/>
        <v/>
      </c>
      <c r="D44" s="497" t="str">
        <f ca="1">IF(ISERROR(OFFSET('HARGA SATUAN'!$D$6,MATCH(C44,'HARGA SATUAN'!$C$7:$C$1492,0),0)),"",OFFSET('HARGA SATUAN'!$D$6,MATCH(C44,'HARGA SATUAN'!$C$7:$C$1492,0),0))</f>
        <v/>
      </c>
      <c r="E44" s="497">
        <f ca="1">IF(B44="+","Unit",IF(ISERROR(OFFSET('HARGA SATUAN'!$E$6,MATCH(C44,'HARGA SATUAN'!$C$7:$C$1492,0),0)),"",OFFSET('HARGA SATUAN'!$E$6,MATCH(C44,'HARGA SATUAN'!$C$7:$C$1492,0),0)))</f>
        <v>0</v>
      </c>
      <c r="F44" s="583" t="str">
        <f t="shared" ca="1" si="2"/>
        <v/>
      </c>
      <c r="G44" s="493">
        <f ca="1">IF(ISERROR(OFFSET('HARGA SATUAN'!$I$6,MATCH(C44,'HARGA SATUAN'!$C$7:$C$1492,0),0)),"",OFFSET('HARGA SATUAN'!$I$6,MATCH(C44,'HARGA SATUAN'!$C$7:$C$1492,0),0))</f>
        <v>0</v>
      </c>
      <c r="H44" s="582" t="str">
        <f ca="1">IF(B44="","",#REF!)</f>
        <v/>
      </c>
      <c r="I44" s="582" t="str">
        <f ca="1">IF(B44="","",#REF!)</f>
        <v/>
      </c>
      <c r="J44" s="582" t="str">
        <f ca="1">IF(B44="","",#REF!)</f>
        <v/>
      </c>
      <c r="K44" s="582" t="str">
        <f ca="1">IF(B44="","",#REF!)</f>
        <v/>
      </c>
      <c r="L44" s="582" t="str">
        <f ca="1">IF(C44="","",#REF!)</f>
        <v/>
      </c>
    </row>
    <row r="45" spans="1:12">
      <c r="A45" s="558">
        <v>34</v>
      </c>
      <c r="B45" s="581" t="str">
        <f t="shared" ca="1" si="0"/>
        <v/>
      </c>
      <c r="C45" s="414" t="str">
        <f t="shared" ca="1" si="1"/>
        <v/>
      </c>
      <c r="D45" s="497" t="str">
        <f ca="1">IF(ISERROR(OFFSET('HARGA SATUAN'!$D$6,MATCH(C45,'HARGA SATUAN'!$C$7:$C$1492,0),0)),"",OFFSET('HARGA SATUAN'!$D$6,MATCH(C45,'HARGA SATUAN'!$C$7:$C$1492,0),0))</f>
        <v/>
      </c>
      <c r="E45" s="497">
        <f ca="1">IF(B45="+","Unit",IF(ISERROR(OFFSET('HARGA SATUAN'!$E$6,MATCH(C45,'HARGA SATUAN'!$C$7:$C$1492,0),0)),"",OFFSET('HARGA SATUAN'!$E$6,MATCH(C45,'HARGA SATUAN'!$C$7:$C$1492,0),0)))</f>
        <v>0</v>
      </c>
      <c r="F45" s="583" t="str">
        <f t="shared" ca="1" si="2"/>
        <v/>
      </c>
      <c r="G45" s="493">
        <f ca="1">IF(ISERROR(OFFSET('HARGA SATUAN'!$I$6,MATCH(C45,'HARGA SATUAN'!$C$7:$C$1492,0),0)),"",OFFSET('HARGA SATUAN'!$I$6,MATCH(C45,'HARGA SATUAN'!$C$7:$C$1492,0),0))</f>
        <v>0</v>
      </c>
      <c r="H45" s="582" t="str">
        <f ca="1">IF(B45="","",#REF!)</f>
        <v/>
      </c>
      <c r="I45" s="582" t="str">
        <f ca="1">IF(B45="","",#REF!)</f>
        <v/>
      </c>
      <c r="J45" s="582" t="str">
        <f ca="1">IF(B45="","",#REF!)</f>
        <v/>
      </c>
      <c r="K45" s="582" t="str">
        <f ca="1">IF(B45="","",#REF!)</f>
        <v/>
      </c>
      <c r="L45" s="582" t="str">
        <f ca="1">IF(C45="","",#REF!)</f>
        <v/>
      </c>
    </row>
    <row r="46" spans="1:12">
      <c r="A46" s="558">
        <v>35</v>
      </c>
      <c r="B46" s="581" t="str">
        <f t="shared" ca="1" si="0"/>
        <v/>
      </c>
      <c r="C46" s="414" t="str">
        <f t="shared" ca="1" si="1"/>
        <v/>
      </c>
      <c r="D46" s="497" t="str">
        <f ca="1">IF(ISERROR(OFFSET('HARGA SATUAN'!$D$6,MATCH(C46,'HARGA SATUAN'!$C$7:$C$1492,0),0)),"",OFFSET('HARGA SATUAN'!$D$6,MATCH(C46,'HARGA SATUAN'!$C$7:$C$1492,0),0))</f>
        <v/>
      </c>
      <c r="E46" s="497">
        <f ca="1">IF(B46="+","Unit",IF(ISERROR(OFFSET('HARGA SATUAN'!$E$6,MATCH(C46,'HARGA SATUAN'!$C$7:$C$1492,0),0)),"",OFFSET('HARGA SATUAN'!$E$6,MATCH(C46,'HARGA SATUAN'!$C$7:$C$1492,0),0)))</f>
        <v>0</v>
      </c>
      <c r="F46" s="583" t="str">
        <f t="shared" ca="1" si="2"/>
        <v/>
      </c>
      <c r="G46" s="493">
        <f ca="1">IF(ISERROR(OFFSET('HARGA SATUAN'!$I$6,MATCH(C46,'HARGA SATUAN'!$C$7:$C$1492,0),0)),"",OFFSET('HARGA SATUAN'!$I$6,MATCH(C46,'HARGA SATUAN'!$C$7:$C$1492,0),0))</f>
        <v>0</v>
      </c>
      <c r="H46" s="582" t="str">
        <f ca="1">IF(B46="","",#REF!)</f>
        <v/>
      </c>
      <c r="I46" s="582" t="str">
        <f ca="1">IF(B46="","",#REF!)</f>
        <v/>
      </c>
      <c r="J46" s="582" t="str">
        <f ca="1">IF(B46="","",#REF!)</f>
        <v/>
      </c>
      <c r="K46" s="582" t="str">
        <f ca="1">IF(B46="","",#REF!)</f>
        <v/>
      </c>
      <c r="L46" s="582" t="str">
        <f ca="1">IF(C46="","",#REF!)</f>
        <v/>
      </c>
    </row>
    <row r="47" spans="1:12">
      <c r="A47" s="558">
        <v>36</v>
      </c>
      <c r="B47" s="581" t="str">
        <f t="shared" ca="1" si="0"/>
        <v/>
      </c>
      <c r="C47" s="414" t="str">
        <f t="shared" ca="1" si="1"/>
        <v/>
      </c>
      <c r="D47" s="497" t="str">
        <f ca="1">IF(ISERROR(OFFSET('HARGA SATUAN'!$D$6,MATCH(C47,'HARGA SATUAN'!$C$7:$C$1492,0),0)),"",OFFSET('HARGA SATUAN'!$D$6,MATCH(C47,'HARGA SATUAN'!$C$7:$C$1492,0),0))</f>
        <v/>
      </c>
      <c r="E47" s="497">
        <f ca="1">IF(B47="+","Unit",IF(ISERROR(OFFSET('HARGA SATUAN'!$E$6,MATCH(C47,'HARGA SATUAN'!$C$7:$C$1492,0),0)),"",OFFSET('HARGA SATUAN'!$E$6,MATCH(C47,'HARGA SATUAN'!$C$7:$C$1492,0),0)))</f>
        <v>0</v>
      </c>
      <c r="F47" s="583" t="str">
        <f t="shared" ca="1" si="2"/>
        <v/>
      </c>
      <c r="G47" s="493">
        <f ca="1">IF(ISERROR(OFFSET('HARGA SATUAN'!$I$6,MATCH(C47,'HARGA SATUAN'!$C$7:$C$1492,0),0)),"",OFFSET('HARGA SATUAN'!$I$6,MATCH(C47,'HARGA SATUAN'!$C$7:$C$1492,0),0))</f>
        <v>0</v>
      </c>
      <c r="H47" s="582" t="str">
        <f ca="1">IF(B47="","",#REF!)</f>
        <v/>
      </c>
      <c r="I47" s="582" t="str">
        <f ca="1">IF(B47="","",#REF!)</f>
        <v/>
      </c>
      <c r="J47" s="582" t="str">
        <f ca="1">IF(B47="","",#REF!)</f>
        <v/>
      </c>
      <c r="K47" s="582" t="str">
        <f ca="1">IF(B47="","",#REF!)</f>
        <v/>
      </c>
      <c r="L47" s="582" t="str">
        <f ca="1">IF(C47="","",#REF!)</f>
        <v/>
      </c>
    </row>
    <row r="48" spans="1:12">
      <c r="A48" s="558">
        <v>37</v>
      </c>
      <c r="B48" s="581" t="str">
        <f t="shared" ca="1" si="0"/>
        <v/>
      </c>
      <c r="C48" s="414" t="str">
        <f t="shared" ca="1" si="1"/>
        <v/>
      </c>
      <c r="D48" s="497" t="str">
        <f ca="1">IF(ISERROR(OFFSET('HARGA SATUAN'!$D$6,MATCH(C48,'HARGA SATUAN'!$C$7:$C$1492,0),0)),"",OFFSET('HARGA SATUAN'!$D$6,MATCH(C48,'HARGA SATUAN'!$C$7:$C$1492,0),0))</f>
        <v/>
      </c>
      <c r="E48" s="497">
        <f ca="1">IF(B48="+","Unit",IF(ISERROR(OFFSET('HARGA SATUAN'!$E$6,MATCH(C48,'HARGA SATUAN'!$C$7:$C$1492,0),0)),"",OFFSET('HARGA SATUAN'!$E$6,MATCH(C48,'HARGA SATUAN'!$C$7:$C$1492,0),0)))</f>
        <v>0</v>
      </c>
      <c r="F48" s="583" t="str">
        <f t="shared" ca="1" si="2"/>
        <v/>
      </c>
      <c r="G48" s="493">
        <f ca="1">IF(ISERROR(OFFSET('HARGA SATUAN'!$I$6,MATCH(C48,'HARGA SATUAN'!$C$7:$C$1492,0),0)),"",OFFSET('HARGA SATUAN'!$I$6,MATCH(C48,'HARGA SATUAN'!$C$7:$C$1492,0),0))</f>
        <v>0</v>
      </c>
      <c r="H48" s="582" t="str">
        <f ca="1">IF(B48="","",#REF!)</f>
        <v/>
      </c>
      <c r="I48" s="582" t="str">
        <f ca="1">IF(B48="","",#REF!)</f>
        <v/>
      </c>
      <c r="J48" s="582" t="str">
        <f ca="1">IF(B48="","",#REF!)</f>
        <v/>
      </c>
      <c r="K48" s="582" t="str">
        <f ca="1">IF(B48="","",#REF!)</f>
        <v/>
      </c>
      <c r="L48" s="582" t="str">
        <f ca="1">IF(C48="","",#REF!)</f>
        <v/>
      </c>
    </row>
    <row r="49" spans="1:12">
      <c r="A49" s="558">
        <v>38</v>
      </c>
      <c r="B49" s="581" t="str">
        <f t="shared" ca="1" si="0"/>
        <v/>
      </c>
      <c r="C49" s="414" t="str">
        <f t="shared" ca="1" si="1"/>
        <v/>
      </c>
      <c r="D49" s="497" t="str">
        <f ca="1">IF(ISERROR(OFFSET('HARGA SATUAN'!$D$6,MATCH(C49,'HARGA SATUAN'!$C$7:$C$1492,0),0)),"",OFFSET('HARGA SATUAN'!$D$6,MATCH(C49,'HARGA SATUAN'!$C$7:$C$1492,0),0))</f>
        <v/>
      </c>
      <c r="E49" s="497">
        <f ca="1">IF(B49="+","Unit",IF(ISERROR(OFFSET('HARGA SATUAN'!$E$6,MATCH(C49,'HARGA SATUAN'!$C$7:$C$1492,0),0)),"",OFFSET('HARGA SATUAN'!$E$6,MATCH(C49,'HARGA SATUAN'!$C$7:$C$1492,0),0)))</f>
        <v>0</v>
      </c>
      <c r="F49" s="583" t="str">
        <f t="shared" ca="1" si="2"/>
        <v/>
      </c>
      <c r="G49" s="493">
        <f ca="1">IF(ISERROR(OFFSET('HARGA SATUAN'!$I$6,MATCH(C49,'HARGA SATUAN'!$C$7:$C$1492,0),0)),"",OFFSET('HARGA SATUAN'!$I$6,MATCH(C49,'HARGA SATUAN'!$C$7:$C$1492,0),0))</f>
        <v>0</v>
      </c>
      <c r="H49" s="582" t="str">
        <f ca="1">IF(B49="","",#REF!)</f>
        <v/>
      </c>
      <c r="I49" s="582" t="str">
        <f ca="1">IF(B49="","",#REF!)</f>
        <v/>
      </c>
      <c r="J49" s="582" t="str">
        <f ca="1">IF(B49="","",#REF!)</f>
        <v/>
      </c>
      <c r="K49" s="582" t="str">
        <f ca="1">IF(B49="","",#REF!)</f>
        <v/>
      </c>
      <c r="L49" s="582" t="str">
        <f ca="1">IF(C49="","",#REF!)</f>
        <v/>
      </c>
    </row>
    <row r="50" spans="1:12">
      <c r="A50" s="558">
        <v>39</v>
      </c>
      <c r="B50" s="581" t="str">
        <f t="shared" ca="1" si="0"/>
        <v/>
      </c>
      <c r="C50" s="414" t="str">
        <f t="shared" ca="1" si="1"/>
        <v/>
      </c>
      <c r="D50" s="497" t="str">
        <f ca="1">IF(ISERROR(OFFSET('HARGA SATUAN'!$D$6,MATCH(C50,'HARGA SATUAN'!$C$7:$C$1492,0),0)),"",OFFSET('HARGA SATUAN'!$D$6,MATCH(C50,'HARGA SATUAN'!$C$7:$C$1492,0),0))</f>
        <v/>
      </c>
      <c r="E50" s="497">
        <f ca="1">IF(B50="+","Unit",IF(ISERROR(OFFSET('HARGA SATUAN'!$E$6,MATCH(C50,'HARGA SATUAN'!$C$7:$C$1492,0),0)),"",OFFSET('HARGA SATUAN'!$E$6,MATCH(C50,'HARGA SATUAN'!$C$7:$C$1492,0),0)))</f>
        <v>0</v>
      </c>
      <c r="F50" s="583" t="str">
        <f t="shared" ca="1" si="2"/>
        <v/>
      </c>
      <c r="G50" s="493">
        <f ca="1">IF(ISERROR(OFFSET('HARGA SATUAN'!$I$6,MATCH(C50,'HARGA SATUAN'!$C$7:$C$1492,0),0)),"",OFFSET('HARGA SATUAN'!$I$6,MATCH(C50,'HARGA SATUAN'!$C$7:$C$1492,0),0))</f>
        <v>0</v>
      </c>
      <c r="H50" s="582" t="str">
        <f ca="1">IF(B50="","",#REF!)</f>
        <v/>
      </c>
      <c r="I50" s="582" t="str">
        <f ca="1">IF(B50="","",#REF!)</f>
        <v/>
      </c>
      <c r="J50" s="582" t="str">
        <f ca="1">IF(B50="","",#REF!)</f>
        <v/>
      </c>
      <c r="K50" s="582" t="str">
        <f ca="1">IF(B50="","",#REF!)</f>
        <v/>
      </c>
      <c r="L50" s="582" t="str">
        <f ca="1">IF(C50="","",#REF!)</f>
        <v/>
      </c>
    </row>
    <row r="51" spans="1:12">
      <c r="A51" s="558">
        <v>40</v>
      </c>
      <c r="B51" s="581" t="str">
        <f t="shared" ca="1" si="0"/>
        <v/>
      </c>
      <c r="C51" s="414" t="str">
        <f t="shared" ca="1" si="1"/>
        <v/>
      </c>
      <c r="D51" s="497" t="str">
        <f ca="1">IF(ISERROR(OFFSET('HARGA SATUAN'!$D$6,MATCH(C51,'HARGA SATUAN'!$C$7:$C$1492,0),0)),"",OFFSET('HARGA SATUAN'!$D$6,MATCH(C51,'HARGA SATUAN'!$C$7:$C$1492,0),0))</f>
        <v/>
      </c>
      <c r="E51" s="497">
        <f ca="1">IF(B51="+","Unit",IF(ISERROR(OFFSET('HARGA SATUAN'!$E$6,MATCH(C51,'HARGA SATUAN'!$C$7:$C$1492,0),0)),"",OFFSET('HARGA SATUAN'!$E$6,MATCH(C51,'HARGA SATUAN'!$C$7:$C$1492,0),0)))</f>
        <v>0</v>
      </c>
      <c r="F51" s="583" t="str">
        <f t="shared" ca="1" si="2"/>
        <v/>
      </c>
      <c r="G51" s="493">
        <f ca="1">IF(ISERROR(OFFSET('HARGA SATUAN'!$I$6,MATCH(C51,'HARGA SATUAN'!$C$7:$C$1492,0),0)),"",OFFSET('HARGA SATUAN'!$I$6,MATCH(C51,'HARGA SATUAN'!$C$7:$C$1492,0),0))</f>
        <v>0</v>
      </c>
      <c r="H51" s="582" t="str">
        <f ca="1">IF(B51="","",#REF!)</f>
        <v/>
      </c>
      <c r="I51" s="582" t="str">
        <f ca="1">IF(B51="","",#REF!)</f>
        <v/>
      </c>
      <c r="J51" s="582" t="str">
        <f ca="1">IF(B51="","",#REF!)</f>
        <v/>
      </c>
      <c r="K51" s="582" t="str">
        <f ca="1">IF(B51="","",#REF!)</f>
        <v/>
      </c>
      <c r="L51" s="582" t="str">
        <f ca="1">IF(C51="","",#REF!)</f>
        <v/>
      </c>
    </row>
    <row r="52" spans="1:12">
      <c r="A52" s="558">
        <v>41</v>
      </c>
      <c r="B52" s="581" t="str">
        <f t="shared" ca="1" si="0"/>
        <v/>
      </c>
      <c r="C52" s="414" t="str">
        <f t="shared" ca="1" si="1"/>
        <v/>
      </c>
      <c r="D52" s="497" t="str">
        <f ca="1">IF(ISERROR(OFFSET('HARGA SATUAN'!$D$6,MATCH(C52,'HARGA SATUAN'!$C$7:$C$1492,0),0)),"",OFFSET('HARGA SATUAN'!$D$6,MATCH(C52,'HARGA SATUAN'!$C$7:$C$1492,0),0))</f>
        <v/>
      </c>
      <c r="E52" s="497">
        <f ca="1">IF(B52="+","Unit",IF(ISERROR(OFFSET('HARGA SATUAN'!$E$6,MATCH(C52,'HARGA SATUAN'!$C$7:$C$1492,0),0)),"",OFFSET('HARGA SATUAN'!$E$6,MATCH(C52,'HARGA SATUAN'!$C$7:$C$1492,0),0)))</f>
        <v>0</v>
      </c>
      <c r="F52" s="583" t="str">
        <f t="shared" ca="1" si="2"/>
        <v/>
      </c>
      <c r="G52" s="493">
        <f ca="1">IF(ISERROR(OFFSET('HARGA SATUAN'!$I$6,MATCH(C52,'HARGA SATUAN'!$C$7:$C$1492,0),0)),"",OFFSET('HARGA SATUAN'!$I$6,MATCH(C52,'HARGA SATUAN'!$C$7:$C$1492,0),0))</f>
        <v>0</v>
      </c>
      <c r="H52" s="582" t="str">
        <f ca="1">IF(B52="","",#REF!)</f>
        <v/>
      </c>
      <c r="I52" s="582" t="str">
        <f ca="1">IF(B52="","",#REF!)</f>
        <v/>
      </c>
      <c r="J52" s="582" t="str">
        <f ca="1">IF(B52="","",#REF!)</f>
        <v/>
      </c>
      <c r="K52" s="582" t="str">
        <f ca="1">IF(B52="","",#REF!)</f>
        <v/>
      </c>
      <c r="L52" s="582" t="str">
        <f ca="1">IF(C52="","",#REF!)</f>
        <v/>
      </c>
    </row>
    <row r="53" spans="1:12">
      <c r="A53" s="558">
        <v>42</v>
      </c>
      <c r="B53" s="581" t="str">
        <f t="shared" ca="1" si="0"/>
        <v/>
      </c>
      <c r="C53" s="414" t="str">
        <f t="shared" ca="1" si="1"/>
        <v/>
      </c>
      <c r="D53" s="497" t="str">
        <f ca="1">IF(ISERROR(OFFSET('HARGA SATUAN'!$D$6,MATCH(C53,'HARGA SATUAN'!$C$7:$C$1492,0),0)),"",OFFSET('HARGA SATUAN'!$D$6,MATCH(C53,'HARGA SATUAN'!$C$7:$C$1492,0),0))</f>
        <v/>
      </c>
      <c r="E53" s="497">
        <f ca="1">IF(B53="+","Unit",IF(ISERROR(OFFSET('HARGA SATUAN'!$E$6,MATCH(C53,'HARGA SATUAN'!$C$7:$C$1492,0),0)),"",OFFSET('HARGA SATUAN'!$E$6,MATCH(C53,'HARGA SATUAN'!$C$7:$C$1492,0),0)))</f>
        <v>0</v>
      </c>
      <c r="F53" s="583" t="str">
        <f t="shared" ca="1" si="2"/>
        <v/>
      </c>
      <c r="G53" s="493">
        <f ca="1">IF(ISERROR(OFFSET('HARGA SATUAN'!$I$6,MATCH(C53,'HARGA SATUAN'!$C$7:$C$1492,0),0)),"",OFFSET('HARGA SATUAN'!$I$6,MATCH(C53,'HARGA SATUAN'!$C$7:$C$1492,0),0))</f>
        <v>0</v>
      </c>
      <c r="H53" s="582" t="str">
        <f ca="1">IF(B53="","",#REF!)</f>
        <v/>
      </c>
      <c r="I53" s="582" t="str">
        <f ca="1">IF(B53="","",#REF!)</f>
        <v/>
      </c>
      <c r="J53" s="582" t="str">
        <f ca="1">IF(B53="","",#REF!)</f>
        <v/>
      </c>
      <c r="K53" s="582" t="str">
        <f ca="1">IF(B53="","",#REF!)</f>
        <v/>
      </c>
      <c r="L53" s="582" t="str">
        <f ca="1">IF(C53="","",#REF!)</f>
        <v/>
      </c>
    </row>
    <row r="54" spans="1:12">
      <c r="A54" s="558">
        <v>43</v>
      </c>
      <c r="B54" s="581" t="str">
        <f t="shared" ca="1" si="0"/>
        <v/>
      </c>
      <c r="C54" s="414" t="str">
        <f t="shared" ca="1" si="1"/>
        <v/>
      </c>
      <c r="D54" s="497" t="str">
        <f ca="1">IF(ISERROR(OFFSET('HARGA SATUAN'!$D$6,MATCH(C54,'HARGA SATUAN'!$C$7:$C$1492,0),0)),"",OFFSET('HARGA SATUAN'!$D$6,MATCH(C54,'HARGA SATUAN'!$C$7:$C$1492,0),0))</f>
        <v/>
      </c>
      <c r="E54" s="497">
        <f ca="1">IF(B54="+","Unit",IF(ISERROR(OFFSET('HARGA SATUAN'!$E$6,MATCH(C54,'HARGA SATUAN'!$C$7:$C$1492,0),0)),"",OFFSET('HARGA SATUAN'!$E$6,MATCH(C54,'HARGA SATUAN'!$C$7:$C$1492,0),0)))</f>
        <v>0</v>
      </c>
      <c r="F54" s="583" t="str">
        <f t="shared" ca="1" si="2"/>
        <v/>
      </c>
      <c r="G54" s="493">
        <f ca="1">IF(ISERROR(OFFSET('HARGA SATUAN'!$I$6,MATCH(C54,'HARGA SATUAN'!$C$7:$C$1492,0),0)),"",OFFSET('HARGA SATUAN'!$I$6,MATCH(C54,'HARGA SATUAN'!$C$7:$C$1492,0),0))</f>
        <v>0</v>
      </c>
      <c r="H54" s="582" t="str">
        <f ca="1">IF(B54="","",#REF!)</f>
        <v/>
      </c>
      <c r="I54" s="582" t="str">
        <f ca="1">IF(B54="","",#REF!)</f>
        <v/>
      </c>
      <c r="J54" s="582" t="str">
        <f ca="1">IF(B54="","",#REF!)</f>
        <v/>
      </c>
      <c r="K54" s="582" t="str">
        <f ca="1">IF(B54="","",#REF!)</f>
        <v/>
      </c>
      <c r="L54" s="582" t="str">
        <f ca="1">IF(C54="","",#REF!)</f>
        <v/>
      </c>
    </row>
    <row r="55" spans="1:12">
      <c r="A55" s="558">
        <v>44</v>
      </c>
      <c r="B55" s="581" t="str">
        <f t="shared" ca="1" si="0"/>
        <v/>
      </c>
      <c r="C55" s="414" t="str">
        <f t="shared" ca="1" si="1"/>
        <v/>
      </c>
      <c r="D55" s="497" t="str">
        <f ca="1">IF(ISERROR(OFFSET('HARGA SATUAN'!$D$6,MATCH(C55,'HARGA SATUAN'!$C$7:$C$1492,0),0)),"",OFFSET('HARGA SATUAN'!$D$6,MATCH(C55,'HARGA SATUAN'!$C$7:$C$1492,0),0))</f>
        <v/>
      </c>
      <c r="E55" s="497">
        <f ca="1">IF(B55="+","Unit",IF(ISERROR(OFFSET('HARGA SATUAN'!$E$6,MATCH(C55,'HARGA SATUAN'!$C$7:$C$1492,0),0)),"",OFFSET('HARGA SATUAN'!$E$6,MATCH(C55,'HARGA SATUAN'!$C$7:$C$1492,0),0)))</f>
        <v>0</v>
      </c>
      <c r="F55" s="583" t="str">
        <f t="shared" ca="1" si="2"/>
        <v/>
      </c>
      <c r="G55" s="493">
        <f ca="1">IF(ISERROR(OFFSET('HARGA SATUAN'!$I$6,MATCH(C55,'HARGA SATUAN'!$C$7:$C$1492,0),0)),"",OFFSET('HARGA SATUAN'!$I$6,MATCH(C55,'HARGA SATUAN'!$C$7:$C$1492,0),0))</f>
        <v>0</v>
      </c>
      <c r="H55" s="582" t="str">
        <f ca="1">IF(B55="","",#REF!)</f>
        <v/>
      </c>
      <c r="I55" s="582" t="str">
        <f ca="1">IF(B55="","",#REF!)</f>
        <v/>
      </c>
      <c r="J55" s="582" t="str">
        <f ca="1">IF(B55="","",#REF!)</f>
        <v/>
      </c>
      <c r="K55" s="582" t="str">
        <f ca="1">IF(B55="","",#REF!)</f>
        <v/>
      </c>
      <c r="L55" s="582" t="str">
        <f ca="1">IF(C55="","",#REF!)</f>
        <v/>
      </c>
    </row>
    <row r="56" spans="1:12">
      <c r="A56" s="558">
        <v>45</v>
      </c>
      <c r="B56" s="581" t="str">
        <f t="shared" ca="1" si="0"/>
        <v/>
      </c>
      <c r="C56" s="414" t="str">
        <f t="shared" ca="1" si="1"/>
        <v/>
      </c>
      <c r="D56" s="497" t="str">
        <f ca="1">IF(ISERROR(OFFSET('HARGA SATUAN'!$D$6,MATCH(C56,'HARGA SATUAN'!$C$7:$C$1492,0),0)),"",OFFSET('HARGA SATUAN'!$D$6,MATCH(C56,'HARGA SATUAN'!$C$7:$C$1492,0),0))</f>
        <v/>
      </c>
      <c r="E56" s="497">
        <f ca="1">IF(B56="+","Unit",IF(ISERROR(OFFSET('HARGA SATUAN'!$E$6,MATCH(C56,'HARGA SATUAN'!$C$7:$C$1492,0),0)),"",OFFSET('HARGA SATUAN'!$E$6,MATCH(C56,'HARGA SATUAN'!$C$7:$C$1492,0),0)))</f>
        <v>0</v>
      </c>
      <c r="F56" s="583" t="str">
        <f t="shared" ca="1" si="2"/>
        <v/>
      </c>
      <c r="G56" s="493">
        <f ca="1">IF(ISERROR(OFFSET('HARGA SATUAN'!$I$6,MATCH(C56,'HARGA SATUAN'!$C$7:$C$1492,0),0)),"",OFFSET('HARGA SATUAN'!$I$6,MATCH(C56,'HARGA SATUAN'!$C$7:$C$1492,0),0))</f>
        <v>0</v>
      </c>
      <c r="H56" s="582" t="str">
        <f ca="1">IF(B56="","",#REF!)</f>
        <v/>
      </c>
      <c r="I56" s="582" t="str">
        <f ca="1">IF(B56="","",#REF!)</f>
        <v/>
      </c>
      <c r="J56" s="582" t="str">
        <f ca="1">IF(B56="","",#REF!)</f>
        <v/>
      </c>
      <c r="K56" s="582" t="str">
        <f ca="1">IF(B56="","",#REF!)</f>
        <v/>
      </c>
      <c r="L56" s="582" t="str">
        <f ca="1">IF(C56="","",#REF!)</f>
        <v/>
      </c>
    </row>
    <row r="57" spans="1:12">
      <c r="A57" s="558">
        <v>46</v>
      </c>
      <c r="B57" s="581" t="str">
        <f t="shared" ca="1" si="0"/>
        <v/>
      </c>
      <c r="C57" s="414" t="str">
        <f t="shared" ca="1" si="1"/>
        <v/>
      </c>
      <c r="D57" s="497" t="str">
        <f ca="1">IF(ISERROR(OFFSET('HARGA SATUAN'!$D$6,MATCH(C57,'HARGA SATUAN'!$C$7:$C$1492,0),0)),"",OFFSET('HARGA SATUAN'!$D$6,MATCH(C57,'HARGA SATUAN'!$C$7:$C$1492,0),0))</f>
        <v/>
      </c>
      <c r="E57" s="497">
        <f ca="1">IF(B57="+","Unit",IF(ISERROR(OFFSET('HARGA SATUAN'!$E$6,MATCH(C57,'HARGA SATUAN'!$C$7:$C$1492,0),0)),"",OFFSET('HARGA SATUAN'!$E$6,MATCH(C57,'HARGA SATUAN'!$C$7:$C$1492,0),0)))</f>
        <v>0</v>
      </c>
      <c r="F57" s="583" t="str">
        <f t="shared" ca="1" si="2"/>
        <v/>
      </c>
      <c r="G57" s="493">
        <f ca="1">IF(ISERROR(OFFSET('HARGA SATUAN'!$I$6,MATCH(C57,'HARGA SATUAN'!$C$7:$C$1492,0),0)),"",OFFSET('HARGA SATUAN'!$I$6,MATCH(C57,'HARGA SATUAN'!$C$7:$C$1492,0),0))</f>
        <v>0</v>
      </c>
      <c r="H57" s="582" t="str">
        <f ca="1">IF(B57="","",#REF!)</f>
        <v/>
      </c>
      <c r="I57" s="582" t="str">
        <f ca="1">IF(B57="","",#REF!)</f>
        <v/>
      </c>
      <c r="J57" s="582" t="str">
        <f ca="1">IF(B57="","",#REF!)</f>
        <v/>
      </c>
      <c r="K57" s="582" t="str">
        <f ca="1">IF(B57="","",#REF!)</f>
        <v/>
      </c>
      <c r="L57" s="582" t="str">
        <f ca="1">IF(C57="","",#REF!)</f>
        <v/>
      </c>
    </row>
    <row r="58" spans="1:12">
      <c r="A58" s="558">
        <v>47</v>
      </c>
      <c r="B58" s="581" t="str">
        <f t="shared" ca="1" si="0"/>
        <v/>
      </c>
      <c r="C58" s="414" t="str">
        <f t="shared" ca="1" si="1"/>
        <v/>
      </c>
      <c r="D58" s="497" t="str">
        <f ca="1">IF(ISERROR(OFFSET('HARGA SATUAN'!$D$6,MATCH(C58,'HARGA SATUAN'!$C$7:$C$1492,0),0)),"",OFFSET('HARGA SATUAN'!$D$6,MATCH(C58,'HARGA SATUAN'!$C$7:$C$1492,0),0))</f>
        <v/>
      </c>
      <c r="E58" s="497">
        <f ca="1">IF(B58="+","Unit",IF(ISERROR(OFFSET('HARGA SATUAN'!$E$6,MATCH(C58,'HARGA SATUAN'!$C$7:$C$1492,0),0)),"",OFFSET('HARGA SATUAN'!$E$6,MATCH(C58,'HARGA SATUAN'!$C$7:$C$1492,0),0)))</f>
        <v>0</v>
      </c>
      <c r="F58" s="583" t="str">
        <f t="shared" ca="1" si="2"/>
        <v/>
      </c>
      <c r="G58" s="493">
        <f ca="1">IF(ISERROR(OFFSET('HARGA SATUAN'!$I$6,MATCH(C58,'HARGA SATUAN'!$C$7:$C$1492,0),0)),"",OFFSET('HARGA SATUAN'!$I$6,MATCH(C58,'HARGA SATUAN'!$C$7:$C$1492,0),0))</f>
        <v>0</v>
      </c>
      <c r="H58" s="582" t="str">
        <f ca="1">IF(B58="","",#REF!)</f>
        <v/>
      </c>
      <c r="I58" s="582" t="str">
        <f ca="1">IF(B58="","",#REF!)</f>
        <v/>
      </c>
      <c r="J58" s="582" t="str">
        <f ca="1">IF(B58="","",#REF!)</f>
        <v/>
      </c>
      <c r="K58" s="582" t="str">
        <f ca="1">IF(B58="","",#REF!)</f>
        <v/>
      </c>
      <c r="L58" s="582" t="str">
        <f ca="1">IF(C58="","",#REF!)</f>
        <v/>
      </c>
    </row>
    <row r="59" spans="1:12">
      <c r="A59" s="558">
        <v>48</v>
      </c>
      <c r="B59" s="581" t="str">
        <f t="shared" ca="1" si="0"/>
        <v/>
      </c>
      <c r="C59" s="414" t="str">
        <f t="shared" ca="1" si="1"/>
        <v/>
      </c>
      <c r="D59" s="497" t="str">
        <f ca="1">IF(ISERROR(OFFSET('HARGA SATUAN'!$D$6,MATCH(C59,'HARGA SATUAN'!$C$7:$C$1492,0),0)),"",OFFSET('HARGA SATUAN'!$D$6,MATCH(C59,'HARGA SATUAN'!$C$7:$C$1492,0),0))</f>
        <v/>
      </c>
      <c r="E59" s="497">
        <f ca="1">IF(B59="+","Unit",IF(ISERROR(OFFSET('HARGA SATUAN'!$E$6,MATCH(C59,'HARGA SATUAN'!$C$7:$C$1492,0),0)),"",OFFSET('HARGA SATUAN'!$E$6,MATCH(C59,'HARGA SATUAN'!$C$7:$C$1492,0),0)))</f>
        <v>0</v>
      </c>
      <c r="F59" s="583" t="str">
        <f t="shared" ca="1" si="2"/>
        <v/>
      </c>
      <c r="G59" s="493">
        <f ca="1">IF(ISERROR(OFFSET('HARGA SATUAN'!$I$6,MATCH(C59,'HARGA SATUAN'!$C$7:$C$1492,0),0)),"",OFFSET('HARGA SATUAN'!$I$6,MATCH(C59,'HARGA SATUAN'!$C$7:$C$1492,0),0))</f>
        <v>0</v>
      </c>
      <c r="H59" s="582" t="str">
        <f ca="1">IF(B59="","",#REF!)</f>
        <v/>
      </c>
      <c r="I59" s="582" t="str">
        <f ca="1">IF(B59="","",#REF!)</f>
        <v/>
      </c>
      <c r="J59" s="582" t="str">
        <f ca="1">IF(B59="","",#REF!)</f>
        <v/>
      </c>
      <c r="K59" s="582" t="str">
        <f ca="1">IF(B59="","",#REF!)</f>
        <v/>
      </c>
      <c r="L59" s="582" t="str">
        <f ca="1">IF(C59="","",#REF!)</f>
        <v/>
      </c>
    </row>
    <row r="60" spans="1:12">
      <c r="A60" s="558">
        <v>49</v>
      </c>
      <c r="B60" s="581" t="str">
        <f t="shared" ca="1" si="0"/>
        <v/>
      </c>
      <c r="C60" s="414" t="str">
        <f t="shared" ca="1" si="1"/>
        <v/>
      </c>
      <c r="D60" s="497" t="str">
        <f ca="1">IF(ISERROR(OFFSET('HARGA SATUAN'!$D$6,MATCH(C60,'HARGA SATUAN'!$C$7:$C$1492,0),0)),"",OFFSET('HARGA SATUAN'!$D$6,MATCH(C60,'HARGA SATUAN'!$C$7:$C$1492,0),0))</f>
        <v/>
      </c>
      <c r="E60" s="497">
        <f ca="1">IF(B60="+","Unit",IF(ISERROR(OFFSET('HARGA SATUAN'!$E$6,MATCH(C60,'HARGA SATUAN'!$C$7:$C$1492,0),0)),"",OFFSET('HARGA SATUAN'!$E$6,MATCH(C60,'HARGA SATUAN'!$C$7:$C$1492,0),0)))</f>
        <v>0</v>
      </c>
      <c r="F60" s="583" t="str">
        <f t="shared" ca="1" si="2"/>
        <v/>
      </c>
      <c r="G60" s="493">
        <f ca="1">IF(ISERROR(OFFSET('HARGA SATUAN'!$I$6,MATCH(C60,'HARGA SATUAN'!$C$7:$C$1492,0),0)),"",OFFSET('HARGA SATUAN'!$I$6,MATCH(C60,'HARGA SATUAN'!$C$7:$C$1492,0),0))</f>
        <v>0</v>
      </c>
      <c r="H60" s="582" t="str">
        <f ca="1">IF(B60="","",#REF!)</f>
        <v/>
      </c>
      <c r="I60" s="582" t="str">
        <f ca="1">IF(B60="","",#REF!)</f>
        <v/>
      </c>
      <c r="J60" s="582" t="str">
        <f ca="1">IF(B60="","",#REF!)</f>
        <v/>
      </c>
      <c r="K60" s="582" t="str">
        <f ca="1">IF(B60="","",#REF!)</f>
        <v/>
      </c>
      <c r="L60" s="582" t="str">
        <f ca="1">IF(C60="","",#REF!)</f>
        <v/>
      </c>
    </row>
    <row r="61" spans="1:12">
      <c r="A61" s="558">
        <v>50</v>
      </c>
      <c r="B61" s="581" t="str">
        <f t="shared" ca="1" si="0"/>
        <v/>
      </c>
      <c r="C61" s="414" t="str">
        <f t="shared" ca="1" si="1"/>
        <v/>
      </c>
      <c r="D61" s="497" t="str">
        <f ca="1">IF(ISERROR(OFFSET('HARGA SATUAN'!$D$6,MATCH(C61,'HARGA SATUAN'!$C$7:$C$1492,0),0)),"",OFFSET('HARGA SATUAN'!$D$6,MATCH(C61,'HARGA SATUAN'!$C$7:$C$1492,0),0))</f>
        <v/>
      </c>
      <c r="E61" s="497">
        <f ca="1">IF(B61="+","Unit",IF(ISERROR(OFFSET('HARGA SATUAN'!$E$6,MATCH(C61,'HARGA SATUAN'!$C$7:$C$1492,0),0)),"",OFFSET('HARGA SATUAN'!$E$6,MATCH(C61,'HARGA SATUAN'!$C$7:$C$1492,0),0)))</f>
        <v>0</v>
      </c>
      <c r="F61" s="583" t="str">
        <f t="shared" ca="1" si="2"/>
        <v/>
      </c>
      <c r="G61" s="493">
        <f ca="1">IF(ISERROR(OFFSET('HARGA SATUAN'!$I$6,MATCH(C61,'HARGA SATUAN'!$C$7:$C$1492,0),0)),"",OFFSET('HARGA SATUAN'!$I$6,MATCH(C61,'HARGA SATUAN'!$C$7:$C$1492,0),0))</f>
        <v>0</v>
      </c>
      <c r="H61" s="582" t="str">
        <f ca="1">IF(B61="","",#REF!)</f>
        <v/>
      </c>
      <c r="I61" s="582" t="str">
        <f ca="1">IF(B61="","",#REF!)</f>
        <v/>
      </c>
      <c r="J61" s="582" t="str">
        <f ca="1">IF(B61="","",#REF!)</f>
        <v/>
      </c>
      <c r="K61" s="582" t="str">
        <f ca="1">IF(B61="","",#REF!)</f>
        <v/>
      </c>
      <c r="L61" s="582" t="str">
        <f ca="1">IF(C61="","",#REF!)</f>
        <v/>
      </c>
    </row>
    <row r="62" spans="1:12">
      <c r="A62" s="558">
        <v>51</v>
      </c>
      <c r="B62" s="581" t="str">
        <f t="shared" ca="1" si="0"/>
        <v/>
      </c>
      <c r="C62" s="414" t="str">
        <f t="shared" ca="1" si="1"/>
        <v/>
      </c>
      <c r="D62" s="497" t="str">
        <f ca="1">IF(ISERROR(OFFSET('HARGA SATUAN'!$D$6,MATCH(C62,'HARGA SATUAN'!$C$7:$C$1492,0),0)),"",OFFSET('HARGA SATUAN'!$D$6,MATCH(C62,'HARGA SATUAN'!$C$7:$C$1492,0),0))</f>
        <v/>
      </c>
      <c r="E62" s="497">
        <f ca="1">IF(B62="+","Unit",IF(ISERROR(OFFSET('HARGA SATUAN'!$E$6,MATCH(C62,'HARGA SATUAN'!$C$7:$C$1492,0),0)),"",OFFSET('HARGA SATUAN'!$E$6,MATCH(C62,'HARGA SATUAN'!$C$7:$C$1492,0),0)))</f>
        <v>0</v>
      </c>
      <c r="F62" s="583" t="str">
        <f t="shared" ca="1" si="2"/>
        <v/>
      </c>
      <c r="G62" s="493">
        <f ca="1">IF(ISERROR(OFFSET('HARGA SATUAN'!$I$6,MATCH(C62,'HARGA SATUAN'!$C$7:$C$1492,0),0)),"",OFFSET('HARGA SATUAN'!$I$6,MATCH(C62,'HARGA SATUAN'!$C$7:$C$1492,0),0))</f>
        <v>0</v>
      </c>
      <c r="H62" s="582" t="str">
        <f ca="1">IF(B62="","",#REF!)</f>
        <v/>
      </c>
      <c r="I62" s="582" t="str">
        <f ca="1">IF(B62="","",#REF!)</f>
        <v/>
      </c>
      <c r="J62" s="582" t="str">
        <f ca="1">IF(B62="","",#REF!)</f>
        <v/>
      </c>
      <c r="K62" s="582" t="str">
        <f ca="1">IF(B62="","",#REF!)</f>
        <v/>
      </c>
      <c r="L62" s="582" t="str">
        <f ca="1">IF(C62="","",#REF!)</f>
        <v/>
      </c>
    </row>
    <row r="63" spans="1:12">
      <c r="A63" s="558">
        <v>52</v>
      </c>
      <c r="B63" s="581" t="str">
        <f t="shared" ca="1" si="0"/>
        <v/>
      </c>
      <c r="C63" s="414" t="str">
        <f t="shared" ca="1" si="1"/>
        <v/>
      </c>
      <c r="D63" s="497" t="str">
        <f ca="1">IF(ISERROR(OFFSET('HARGA SATUAN'!$D$6,MATCH(C63,'HARGA SATUAN'!$C$7:$C$1492,0),0)),"",OFFSET('HARGA SATUAN'!$D$6,MATCH(C63,'HARGA SATUAN'!$C$7:$C$1492,0),0))</f>
        <v/>
      </c>
      <c r="E63" s="497">
        <f ca="1">IF(B63="+","Unit",IF(ISERROR(OFFSET('HARGA SATUAN'!$E$6,MATCH(C63,'HARGA SATUAN'!$C$7:$C$1492,0),0)),"",OFFSET('HARGA SATUAN'!$E$6,MATCH(C63,'HARGA SATUAN'!$C$7:$C$1492,0),0)))</f>
        <v>0</v>
      </c>
      <c r="F63" s="583" t="str">
        <f t="shared" ca="1" si="2"/>
        <v/>
      </c>
      <c r="G63" s="493">
        <f ca="1">IF(ISERROR(OFFSET('HARGA SATUAN'!$I$6,MATCH(C63,'HARGA SATUAN'!$C$7:$C$1492,0),0)),"",OFFSET('HARGA SATUAN'!$I$6,MATCH(C63,'HARGA SATUAN'!$C$7:$C$1492,0),0))</f>
        <v>0</v>
      </c>
      <c r="H63" s="582" t="str">
        <f ca="1">IF(B63="","",#REF!)</f>
        <v/>
      </c>
      <c r="I63" s="582" t="str">
        <f ca="1">IF(B63="","",#REF!)</f>
        <v/>
      </c>
      <c r="J63" s="582" t="str">
        <f ca="1">IF(B63="","",#REF!)</f>
        <v/>
      </c>
      <c r="K63" s="582" t="str">
        <f ca="1">IF(B63="","",#REF!)</f>
        <v/>
      </c>
      <c r="L63" s="582" t="str">
        <f ca="1">IF(C63="","",#REF!)</f>
        <v/>
      </c>
    </row>
    <row r="64" spans="1:12">
      <c r="A64" s="558">
        <v>53</v>
      </c>
      <c r="B64" s="581" t="str">
        <f t="shared" ca="1" si="0"/>
        <v/>
      </c>
      <c r="C64" s="414" t="str">
        <f t="shared" ca="1" si="1"/>
        <v/>
      </c>
      <c r="D64" s="497" t="str">
        <f ca="1">IF(ISERROR(OFFSET('HARGA SATUAN'!$D$6,MATCH(C64,'HARGA SATUAN'!$C$7:$C$1492,0),0)),"",OFFSET('HARGA SATUAN'!$D$6,MATCH(C64,'HARGA SATUAN'!$C$7:$C$1492,0),0))</f>
        <v/>
      </c>
      <c r="E64" s="497">
        <f ca="1">IF(B64="+","Unit",IF(ISERROR(OFFSET('HARGA SATUAN'!$E$6,MATCH(C64,'HARGA SATUAN'!$C$7:$C$1492,0),0)),"",OFFSET('HARGA SATUAN'!$E$6,MATCH(C64,'HARGA SATUAN'!$C$7:$C$1492,0),0)))</f>
        <v>0</v>
      </c>
      <c r="F64" s="583" t="str">
        <f t="shared" ca="1" si="2"/>
        <v/>
      </c>
      <c r="G64" s="493">
        <f ca="1">IF(ISERROR(OFFSET('HARGA SATUAN'!$I$6,MATCH(C64,'HARGA SATUAN'!$C$7:$C$1492,0),0)),"",OFFSET('HARGA SATUAN'!$I$6,MATCH(C64,'HARGA SATUAN'!$C$7:$C$1492,0),0))</f>
        <v>0</v>
      </c>
      <c r="H64" s="582" t="str">
        <f ca="1">IF(B64="","",#REF!)</f>
        <v/>
      </c>
      <c r="I64" s="582" t="str">
        <f ca="1">IF(B64="","",#REF!)</f>
        <v/>
      </c>
      <c r="J64" s="582" t="str">
        <f ca="1">IF(B64="","",#REF!)</f>
        <v/>
      </c>
      <c r="K64" s="582" t="str">
        <f ca="1">IF(B64="","",#REF!)</f>
        <v/>
      </c>
      <c r="L64" s="582" t="str">
        <f ca="1">IF(C64="","",#REF!)</f>
        <v/>
      </c>
    </row>
    <row r="65" spans="1:12">
      <c r="A65" s="558">
        <v>54</v>
      </c>
      <c r="B65" s="581" t="str">
        <f t="shared" ca="1" si="0"/>
        <v/>
      </c>
      <c r="C65" s="414" t="str">
        <f t="shared" ca="1" si="1"/>
        <v/>
      </c>
      <c r="D65" s="497" t="str">
        <f ca="1">IF(ISERROR(OFFSET('HARGA SATUAN'!$D$6,MATCH(C65,'HARGA SATUAN'!$C$7:$C$1492,0),0)),"",OFFSET('HARGA SATUAN'!$D$6,MATCH(C65,'HARGA SATUAN'!$C$7:$C$1492,0),0))</f>
        <v/>
      </c>
      <c r="E65" s="497">
        <f ca="1">IF(B65="+","Unit",IF(ISERROR(OFFSET('HARGA SATUAN'!$E$6,MATCH(C65,'HARGA SATUAN'!$C$7:$C$1492,0),0)),"",OFFSET('HARGA SATUAN'!$E$6,MATCH(C65,'HARGA SATUAN'!$C$7:$C$1492,0),0)))</f>
        <v>0</v>
      </c>
      <c r="F65" s="583" t="str">
        <f t="shared" ca="1" si="2"/>
        <v/>
      </c>
      <c r="G65" s="493">
        <f ca="1">IF(ISERROR(OFFSET('HARGA SATUAN'!$I$6,MATCH(C65,'HARGA SATUAN'!$C$7:$C$1492,0),0)),"",OFFSET('HARGA SATUAN'!$I$6,MATCH(C65,'HARGA SATUAN'!$C$7:$C$1492,0),0))</f>
        <v>0</v>
      </c>
      <c r="H65" s="582" t="str">
        <f ca="1">IF(B65="","",#REF!)</f>
        <v/>
      </c>
      <c r="I65" s="582" t="str">
        <f ca="1">IF(B65="","",#REF!)</f>
        <v/>
      </c>
      <c r="J65" s="582" t="str">
        <f ca="1">IF(B65="","",#REF!)</f>
        <v/>
      </c>
      <c r="K65" s="582" t="str">
        <f ca="1">IF(B65="","",#REF!)</f>
        <v/>
      </c>
      <c r="L65" s="582" t="str">
        <f ca="1">IF(C65="","",#REF!)</f>
        <v/>
      </c>
    </row>
    <row r="66" spans="1:12">
      <c r="A66" s="558">
        <v>55</v>
      </c>
      <c r="B66" s="581" t="str">
        <f t="shared" ca="1" si="0"/>
        <v/>
      </c>
      <c r="C66" s="414" t="str">
        <f t="shared" ca="1" si="1"/>
        <v/>
      </c>
      <c r="D66" s="497" t="str">
        <f ca="1">IF(ISERROR(OFFSET('HARGA SATUAN'!$D$6,MATCH(C66,'HARGA SATUAN'!$C$7:$C$1492,0),0)),"",OFFSET('HARGA SATUAN'!$D$6,MATCH(C66,'HARGA SATUAN'!$C$7:$C$1492,0),0))</f>
        <v/>
      </c>
      <c r="E66" s="497">
        <f ca="1">IF(B66="+","Unit",IF(ISERROR(OFFSET('HARGA SATUAN'!$E$6,MATCH(C66,'HARGA SATUAN'!$C$7:$C$1492,0),0)),"",OFFSET('HARGA SATUAN'!$E$6,MATCH(C66,'HARGA SATUAN'!$C$7:$C$1492,0),0)))</f>
        <v>0</v>
      </c>
      <c r="F66" s="583" t="str">
        <f t="shared" ca="1" si="2"/>
        <v/>
      </c>
      <c r="G66" s="493">
        <f ca="1">IF(ISERROR(OFFSET('HARGA SATUAN'!$I$6,MATCH(C66,'HARGA SATUAN'!$C$7:$C$1492,0),0)),"",OFFSET('HARGA SATUAN'!$I$6,MATCH(C66,'HARGA SATUAN'!$C$7:$C$1492,0),0))</f>
        <v>0</v>
      </c>
      <c r="H66" s="582" t="str">
        <f ca="1">IF(B66="","",#REF!)</f>
        <v/>
      </c>
      <c r="I66" s="582" t="str">
        <f ca="1">IF(B66="","",#REF!)</f>
        <v/>
      </c>
      <c r="J66" s="582" t="str">
        <f ca="1">IF(B66="","",#REF!)</f>
        <v/>
      </c>
      <c r="K66" s="582" t="str">
        <f ca="1">IF(B66="","",#REF!)</f>
        <v/>
      </c>
      <c r="L66" s="582" t="str">
        <f ca="1">IF(C66="","",#REF!)</f>
        <v/>
      </c>
    </row>
    <row r="67" spans="1:12">
      <c r="A67" s="558">
        <v>56</v>
      </c>
      <c r="B67" s="581" t="str">
        <f t="shared" ca="1" si="0"/>
        <v/>
      </c>
      <c r="C67" s="414" t="str">
        <f t="shared" ca="1" si="1"/>
        <v/>
      </c>
      <c r="D67" s="497" t="str">
        <f ca="1">IF(ISERROR(OFFSET('HARGA SATUAN'!$D$6,MATCH(C67,'HARGA SATUAN'!$C$7:$C$1492,0),0)),"",OFFSET('HARGA SATUAN'!$D$6,MATCH(C67,'HARGA SATUAN'!$C$7:$C$1492,0),0))</f>
        <v/>
      </c>
      <c r="E67" s="497">
        <f ca="1">IF(B67="+","Unit",IF(ISERROR(OFFSET('HARGA SATUAN'!$E$6,MATCH(C67,'HARGA SATUAN'!$C$7:$C$1492,0),0)),"",OFFSET('HARGA SATUAN'!$E$6,MATCH(C67,'HARGA SATUAN'!$C$7:$C$1492,0),0)))</f>
        <v>0</v>
      </c>
      <c r="F67" s="583" t="str">
        <f t="shared" ca="1" si="2"/>
        <v/>
      </c>
      <c r="G67" s="493">
        <f ca="1">IF(ISERROR(OFFSET('HARGA SATUAN'!$I$6,MATCH(C67,'HARGA SATUAN'!$C$7:$C$1492,0),0)),"",OFFSET('HARGA SATUAN'!$I$6,MATCH(C67,'HARGA SATUAN'!$C$7:$C$1492,0),0))</f>
        <v>0</v>
      </c>
      <c r="H67" s="582" t="str">
        <f ca="1">IF(B67="","",#REF!)</f>
        <v/>
      </c>
      <c r="I67" s="582" t="str">
        <f ca="1">IF(B67="","",#REF!)</f>
        <v/>
      </c>
      <c r="J67" s="582" t="str">
        <f ca="1">IF(B67="","",#REF!)</f>
        <v/>
      </c>
      <c r="K67" s="582" t="str">
        <f ca="1">IF(B67="","",#REF!)</f>
        <v/>
      </c>
      <c r="L67" s="582" t="str">
        <f ca="1">IF(C67="","",#REF!)</f>
        <v/>
      </c>
    </row>
    <row r="68" spans="1:12">
      <c r="A68" s="558">
        <v>57</v>
      </c>
      <c r="B68" s="581" t="str">
        <f t="shared" ca="1" si="0"/>
        <v/>
      </c>
      <c r="C68" s="414" t="str">
        <f t="shared" ca="1" si="1"/>
        <v/>
      </c>
      <c r="D68" s="497" t="str">
        <f ca="1">IF(ISERROR(OFFSET('HARGA SATUAN'!$D$6,MATCH(C68,'HARGA SATUAN'!$C$7:$C$1492,0),0)),"",OFFSET('HARGA SATUAN'!$D$6,MATCH(C68,'HARGA SATUAN'!$C$7:$C$1492,0),0))</f>
        <v/>
      </c>
      <c r="E68" s="497">
        <f ca="1">IF(B68="+","Unit",IF(ISERROR(OFFSET('HARGA SATUAN'!$E$6,MATCH(C68,'HARGA SATUAN'!$C$7:$C$1492,0),0)),"",OFFSET('HARGA SATUAN'!$E$6,MATCH(C68,'HARGA SATUAN'!$C$7:$C$1492,0),0)))</f>
        <v>0</v>
      </c>
      <c r="F68" s="583" t="str">
        <f t="shared" ca="1" si="2"/>
        <v/>
      </c>
      <c r="G68" s="493">
        <f ca="1">IF(ISERROR(OFFSET('HARGA SATUAN'!$I$6,MATCH(C68,'HARGA SATUAN'!$C$7:$C$1492,0),0)),"",OFFSET('HARGA SATUAN'!$I$6,MATCH(C68,'HARGA SATUAN'!$C$7:$C$1492,0),0))</f>
        <v>0</v>
      </c>
      <c r="H68" s="582" t="str">
        <f ca="1">IF(B68="","",#REF!)</f>
        <v/>
      </c>
      <c r="I68" s="582" t="str">
        <f ca="1">IF(B68="","",#REF!)</f>
        <v/>
      </c>
      <c r="J68" s="582" t="str">
        <f ca="1">IF(B68="","",#REF!)</f>
        <v/>
      </c>
      <c r="K68" s="582" t="str">
        <f ca="1">IF(B68="","",#REF!)</f>
        <v/>
      </c>
      <c r="L68" s="582" t="str">
        <f ca="1">IF(C68="","",#REF!)</f>
        <v/>
      </c>
    </row>
    <row r="69" spans="1:12">
      <c r="A69" s="558">
        <v>58</v>
      </c>
      <c r="B69" s="581" t="str">
        <f t="shared" ca="1" si="0"/>
        <v/>
      </c>
      <c r="C69" s="414" t="str">
        <f t="shared" ca="1" si="1"/>
        <v/>
      </c>
      <c r="D69" s="497" t="str">
        <f ca="1">IF(ISERROR(OFFSET('HARGA SATUAN'!$D$6,MATCH(C69,'HARGA SATUAN'!$C$7:$C$1492,0),0)),"",OFFSET('HARGA SATUAN'!$D$6,MATCH(C69,'HARGA SATUAN'!$C$7:$C$1492,0),0))</f>
        <v/>
      </c>
      <c r="E69" s="497">
        <f ca="1">IF(B69="+","Unit",IF(ISERROR(OFFSET('HARGA SATUAN'!$E$6,MATCH(C69,'HARGA SATUAN'!$C$7:$C$1492,0),0)),"",OFFSET('HARGA SATUAN'!$E$6,MATCH(C69,'HARGA SATUAN'!$C$7:$C$1492,0),0)))</f>
        <v>0</v>
      </c>
      <c r="F69" s="583" t="str">
        <f t="shared" ca="1" si="2"/>
        <v/>
      </c>
      <c r="G69" s="493">
        <f ca="1">IF(ISERROR(OFFSET('HARGA SATUAN'!$I$6,MATCH(C69,'HARGA SATUAN'!$C$7:$C$1492,0),0)),"",OFFSET('HARGA SATUAN'!$I$6,MATCH(C69,'HARGA SATUAN'!$C$7:$C$1492,0),0))</f>
        <v>0</v>
      </c>
      <c r="H69" s="582" t="str">
        <f ca="1">IF(B69="","",#REF!)</f>
        <v/>
      </c>
      <c r="I69" s="582" t="str">
        <f ca="1">IF(B69="","",#REF!)</f>
        <v/>
      </c>
      <c r="J69" s="582" t="str">
        <f ca="1">IF(B69="","",#REF!)</f>
        <v/>
      </c>
      <c r="K69" s="582" t="str">
        <f ca="1">IF(B69="","",#REF!)</f>
        <v/>
      </c>
      <c r="L69" s="582" t="str">
        <f ca="1">IF(C69="","",#REF!)</f>
        <v/>
      </c>
    </row>
    <row r="70" spans="1:12">
      <c r="A70" s="558">
        <v>59</v>
      </c>
      <c r="B70" s="581" t="str">
        <f t="shared" ca="1" si="0"/>
        <v/>
      </c>
      <c r="C70" s="414" t="str">
        <f t="shared" ca="1" si="1"/>
        <v/>
      </c>
      <c r="D70" s="497" t="str">
        <f ca="1">IF(ISERROR(OFFSET('HARGA SATUAN'!$D$6,MATCH(C70,'HARGA SATUAN'!$C$7:$C$1492,0),0)),"",OFFSET('HARGA SATUAN'!$D$6,MATCH(C70,'HARGA SATUAN'!$C$7:$C$1492,0),0))</f>
        <v/>
      </c>
      <c r="E70" s="497">
        <f ca="1">IF(B70="+","Unit",IF(ISERROR(OFFSET('HARGA SATUAN'!$E$6,MATCH(C70,'HARGA SATUAN'!$C$7:$C$1492,0),0)),"",OFFSET('HARGA SATUAN'!$E$6,MATCH(C70,'HARGA SATUAN'!$C$7:$C$1492,0),0)))</f>
        <v>0</v>
      </c>
      <c r="F70" s="583" t="str">
        <f t="shared" ca="1" si="2"/>
        <v/>
      </c>
      <c r="G70" s="493">
        <f ca="1">IF(ISERROR(OFFSET('HARGA SATUAN'!$I$6,MATCH(C70,'HARGA SATUAN'!$C$7:$C$1492,0),0)),"",OFFSET('HARGA SATUAN'!$I$6,MATCH(C70,'HARGA SATUAN'!$C$7:$C$1492,0),0))</f>
        <v>0</v>
      </c>
      <c r="H70" s="582" t="str">
        <f ca="1">IF(B70="","",#REF!)</f>
        <v/>
      </c>
      <c r="I70" s="582" t="str">
        <f ca="1">IF(B70="","",#REF!)</f>
        <v/>
      </c>
      <c r="J70" s="582" t="str">
        <f ca="1">IF(B70="","",#REF!)</f>
        <v/>
      </c>
      <c r="K70" s="582" t="str">
        <f ca="1">IF(B70="","",#REF!)</f>
        <v/>
      </c>
      <c r="L70" s="582" t="str">
        <f ca="1">IF(C70="","",#REF!)</f>
        <v/>
      </c>
    </row>
    <row r="71" spans="1:12">
      <c r="A71" s="558">
        <v>60</v>
      </c>
      <c r="B71" s="581" t="str">
        <f t="shared" ca="1" si="0"/>
        <v/>
      </c>
      <c r="C71" s="414" t="str">
        <f t="shared" ca="1" si="1"/>
        <v/>
      </c>
      <c r="D71" s="497" t="str">
        <f ca="1">IF(ISERROR(OFFSET('HARGA SATUAN'!$D$6,MATCH(C71,'HARGA SATUAN'!$C$7:$C$1492,0),0)),"",OFFSET('HARGA SATUAN'!$D$6,MATCH(C71,'HARGA SATUAN'!$C$7:$C$1492,0),0))</f>
        <v/>
      </c>
      <c r="E71" s="497">
        <f ca="1">IF(B71="+","Unit",IF(ISERROR(OFFSET('HARGA SATUAN'!$E$6,MATCH(C71,'HARGA SATUAN'!$C$7:$C$1492,0),0)),"",OFFSET('HARGA SATUAN'!$E$6,MATCH(C71,'HARGA SATUAN'!$C$7:$C$1492,0),0)))</f>
        <v>0</v>
      </c>
      <c r="F71" s="583" t="str">
        <f t="shared" ca="1" si="2"/>
        <v/>
      </c>
      <c r="G71" s="493">
        <f ca="1">IF(ISERROR(OFFSET('HARGA SATUAN'!$I$6,MATCH(C71,'HARGA SATUAN'!$C$7:$C$1492,0),0)),"",OFFSET('HARGA SATUAN'!$I$6,MATCH(C71,'HARGA SATUAN'!$C$7:$C$1492,0),0))</f>
        <v>0</v>
      </c>
      <c r="H71" s="582" t="str">
        <f ca="1">IF(B71="","",#REF!)</f>
        <v/>
      </c>
      <c r="I71" s="582" t="str">
        <f ca="1">IF(B71="","",#REF!)</f>
        <v/>
      </c>
      <c r="J71" s="582" t="str">
        <f ca="1">IF(B71="","",#REF!)</f>
        <v/>
      </c>
      <c r="K71" s="582" t="str">
        <f ca="1">IF(B71="","",#REF!)</f>
        <v/>
      </c>
      <c r="L71" s="582" t="str">
        <f ca="1">IF(C71="","",#REF!)</f>
        <v/>
      </c>
    </row>
    <row r="72" spans="1:12">
      <c r="A72" s="558">
        <v>61</v>
      </c>
      <c r="B72" s="581" t="str">
        <f t="shared" ca="1" si="0"/>
        <v/>
      </c>
      <c r="C72" s="414" t="str">
        <f t="shared" ca="1" si="1"/>
        <v/>
      </c>
      <c r="D72" s="497" t="str">
        <f ca="1">IF(ISERROR(OFFSET('HARGA SATUAN'!$D$6,MATCH(C72,'HARGA SATUAN'!$C$7:$C$1492,0),0)),"",OFFSET('HARGA SATUAN'!$D$6,MATCH(C72,'HARGA SATUAN'!$C$7:$C$1492,0),0))</f>
        <v/>
      </c>
      <c r="E72" s="497">
        <f ca="1">IF(B72="+","Unit",IF(ISERROR(OFFSET('HARGA SATUAN'!$E$6,MATCH(C72,'HARGA SATUAN'!$C$7:$C$1492,0),0)),"",OFFSET('HARGA SATUAN'!$E$6,MATCH(C72,'HARGA SATUAN'!$C$7:$C$1492,0),0)))</f>
        <v>0</v>
      </c>
      <c r="F72" s="583" t="str">
        <f t="shared" ca="1" si="2"/>
        <v/>
      </c>
      <c r="G72" s="493">
        <f ca="1">IF(ISERROR(OFFSET('HARGA SATUAN'!$I$6,MATCH(C72,'HARGA SATUAN'!$C$7:$C$1492,0),0)),"",OFFSET('HARGA SATUAN'!$I$6,MATCH(C72,'HARGA SATUAN'!$C$7:$C$1492,0),0))</f>
        <v>0</v>
      </c>
      <c r="H72" s="582" t="str">
        <f ca="1">IF(B72="","",#REF!)</f>
        <v/>
      </c>
      <c r="I72" s="582" t="str">
        <f ca="1">IF(B72="","",#REF!)</f>
        <v/>
      </c>
      <c r="J72" s="582" t="str">
        <f ca="1">IF(B72="","",#REF!)</f>
        <v/>
      </c>
      <c r="K72" s="582" t="str">
        <f ca="1">IF(B72="","",#REF!)</f>
        <v/>
      </c>
      <c r="L72" s="582" t="str">
        <f ca="1">IF(C72="","",#REF!)</f>
        <v/>
      </c>
    </row>
    <row r="73" spans="1:12">
      <c r="A73" s="558">
        <v>62</v>
      </c>
      <c r="B73" s="581" t="str">
        <f t="shared" ca="1" si="0"/>
        <v/>
      </c>
      <c r="C73" s="414" t="str">
        <f t="shared" ca="1" si="1"/>
        <v/>
      </c>
      <c r="D73" s="497" t="str">
        <f ca="1">IF(ISERROR(OFFSET('HARGA SATUAN'!$D$6,MATCH(C73,'HARGA SATUAN'!$C$7:$C$1492,0),0)),"",OFFSET('HARGA SATUAN'!$D$6,MATCH(C73,'HARGA SATUAN'!$C$7:$C$1492,0),0))</f>
        <v/>
      </c>
      <c r="E73" s="497">
        <f ca="1">IF(B73="+","Unit",IF(ISERROR(OFFSET('HARGA SATUAN'!$E$6,MATCH(C73,'HARGA SATUAN'!$C$7:$C$1492,0),0)),"",OFFSET('HARGA SATUAN'!$E$6,MATCH(C73,'HARGA SATUAN'!$C$7:$C$1492,0),0)))</f>
        <v>0</v>
      </c>
      <c r="F73" s="583" t="str">
        <f t="shared" ca="1" si="2"/>
        <v/>
      </c>
      <c r="G73" s="493">
        <f ca="1">IF(ISERROR(OFFSET('HARGA SATUAN'!$I$6,MATCH(C73,'HARGA SATUAN'!$C$7:$C$1492,0),0)),"",OFFSET('HARGA SATUAN'!$I$6,MATCH(C73,'HARGA SATUAN'!$C$7:$C$1492,0),0))</f>
        <v>0</v>
      </c>
      <c r="H73" s="582" t="str">
        <f ca="1">IF(B73="","",#REF!)</f>
        <v/>
      </c>
      <c r="I73" s="582" t="str">
        <f ca="1">IF(B73="","",#REF!)</f>
        <v/>
      </c>
      <c r="J73" s="582" t="str">
        <f ca="1">IF(B73="","",#REF!)</f>
        <v/>
      </c>
      <c r="K73" s="582" t="str">
        <f ca="1">IF(B73="","",#REF!)</f>
        <v/>
      </c>
      <c r="L73" s="582" t="str">
        <f ca="1">IF(C73="","",#REF!)</f>
        <v/>
      </c>
    </row>
    <row r="74" spans="1:12">
      <c r="A74" s="558">
        <v>63</v>
      </c>
      <c r="B74" s="581" t="str">
        <f t="shared" ca="1" si="0"/>
        <v/>
      </c>
      <c r="C74" s="414" t="str">
        <f t="shared" ca="1" si="1"/>
        <v/>
      </c>
      <c r="D74" s="497" t="str">
        <f ca="1">IF(ISERROR(OFFSET('HARGA SATUAN'!$D$6,MATCH(C74,'HARGA SATUAN'!$C$7:$C$1492,0),0)),"",OFFSET('HARGA SATUAN'!$D$6,MATCH(C74,'HARGA SATUAN'!$C$7:$C$1492,0),0))</f>
        <v/>
      </c>
      <c r="E74" s="497">
        <f ca="1">IF(B74="+","Unit",IF(ISERROR(OFFSET('HARGA SATUAN'!$E$6,MATCH(C74,'HARGA SATUAN'!$C$7:$C$1492,0),0)),"",OFFSET('HARGA SATUAN'!$E$6,MATCH(C74,'HARGA SATUAN'!$C$7:$C$1492,0),0)))</f>
        <v>0</v>
      </c>
      <c r="F74" s="583" t="str">
        <f t="shared" ca="1" si="2"/>
        <v/>
      </c>
      <c r="G74" s="493">
        <f ca="1">IF(ISERROR(OFFSET('HARGA SATUAN'!$I$6,MATCH(C74,'HARGA SATUAN'!$C$7:$C$1492,0),0)),"",OFFSET('HARGA SATUAN'!$I$6,MATCH(C74,'HARGA SATUAN'!$C$7:$C$1492,0),0))</f>
        <v>0</v>
      </c>
      <c r="H74" s="582" t="str">
        <f ca="1">IF(B74="","",#REF!)</f>
        <v/>
      </c>
      <c r="I74" s="582" t="str">
        <f ca="1">IF(B74="","",#REF!)</f>
        <v/>
      </c>
      <c r="J74" s="582" t="str">
        <f ca="1">IF(B74="","",#REF!)</f>
        <v/>
      </c>
      <c r="K74" s="582" t="str">
        <f ca="1">IF(B74="","",#REF!)</f>
        <v/>
      </c>
      <c r="L74" s="582" t="str">
        <f ca="1">IF(C74="","",#REF!)</f>
        <v/>
      </c>
    </row>
    <row r="75" spans="1:12">
      <c r="A75" s="558">
        <v>64</v>
      </c>
      <c r="B75" s="581" t="str">
        <f t="shared" ca="1" si="0"/>
        <v/>
      </c>
      <c r="C75" s="414" t="str">
        <f t="shared" ca="1" si="1"/>
        <v/>
      </c>
      <c r="D75" s="497" t="str">
        <f ca="1">IF(ISERROR(OFFSET('HARGA SATUAN'!$D$6,MATCH(C75,'HARGA SATUAN'!$C$7:$C$1492,0),0)),"",OFFSET('HARGA SATUAN'!$D$6,MATCH(C75,'HARGA SATUAN'!$C$7:$C$1492,0),0))</f>
        <v/>
      </c>
      <c r="E75" s="497">
        <f ca="1">IF(B75="+","Unit",IF(ISERROR(OFFSET('HARGA SATUAN'!$E$6,MATCH(C75,'HARGA SATUAN'!$C$7:$C$1492,0),0)),"",OFFSET('HARGA SATUAN'!$E$6,MATCH(C75,'HARGA SATUAN'!$C$7:$C$1492,0),0)))</f>
        <v>0</v>
      </c>
      <c r="F75" s="583" t="str">
        <f t="shared" ca="1" si="2"/>
        <v/>
      </c>
      <c r="G75" s="493">
        <f ca="1">IF(ISERROR(OFFSET('HARGA SATUAN'!$I$6,MATCH(C75,'HARGA SATUAN'!$C$7:$C$1492,0),0)),"",OFFSET('HARGA SATUAN'!$I$6,MATCH(C75,'HARGA SATUAN'!$C$7:$C$1492,0),0))</f>
        <v>0</v>
      </c>
      <c r="H75" s="582" t="str">
        <f ca="1">IF(B75="","",#REF!)</f>
        <v/>
      </c>
      <c r="I75" s="582" t="str">
        <f ca="1">IF(B75="","",#REF!)</f>
        <v/>
      </c>
      <c r="J75" s="582" t="str">
        <f ca="1">IF(B75="","",#REF!)</f>
        <v/>
      </c>
      <c r="K75" s="582" t="str">
        <f ca="1">IF(B75="","",#REF!)</f>
        <v/>
      </c>
      <c r="L75" s="582" t="str">
        <f ca="1">IF(C75="","",#REF!)</f>
        <v/>
      </c>
    </row>
    <row r="76" spans="1:12">
      <c r="A76" s="558">
        <v>65</v>
      </c>
      <c r="B76" s="581" t="str">
        <f t="shared" ca="1" si="0"/>
        <v/>
      </c>
      <c r="C76" s="414" t="str">
        <f t="shared" ca="1" si="1"/>
        <v/>
      </c>
      <c r="D76" s="497" t="str">
        <f ca="1">IF(ISERROR(OFFSET('HARGA SATUAN'!$D$6,MATCH(C76,'HARGA SATUAN'!$C$7:$C$1492,0),0)),"",OFFSET('HARGA SATUAN'!$D$6,MATCH(C76,'HARGA SATUAN'!$C$7:$C$1492,0),0))</f>
        <v/>
      </c>
      <c r="E76" s="497">
        <f ca="1">IF(B76="+","Unit",IF(ISERROR(OFFSET('HARGA SATUAN'!$E$6,MATCH(C76,'HARGA SATUAN'!$C$7:$C$1492,0),0)),"",OFFSET('HARGA SATUAN'!$E$6,MATCH(C76,'HARGA SATUAN'!$C$7:$C$1492,0),0)))</f>
        <v>0</v>
      </c>
      <c r="F76" s="583" t="str">
        <f t="shared" ca="1" si="2"/>
        <v/>
      </c>
      <c r="G76" s="493">
        <f ca="1">IF(ISERROR(OFFSET('HARGA SATUAN'!$I$6,MATCH(C76,'HARGA SATUAN'!$C$7:$C$1492,0),0)),"",OFFSET('HARGA SATUAN'!$I$6,MATCH(C76,'HARGA SATUAN'!$C$7:$C$1492,0),0))</f>
        <v>0</v>
      </c>
      <c r="H76" s="582" t="str">
        <f ca="1">IF(B76="","",#REF!)</f>
        <v/>
      </c>
      <c r="I76" s="582" t="str">
        <f ca="1">IF(B76="","",#REF!)</f>
        <v/>
      </c>
      <c r="J76" s="582" t="str">
        <f ca="1">IF(B76="","",#REF!)</f>
        <v/>
      </c>
      <c r="K76" s="582" t="str">
        <f ca="1">IF(B76="","",#REF!)</f>
        <v/>
      </c>
      <c r="L76" s="582" t="str">
        <f ca="1">IF(C76="","",#REF!)</f>
        <v/>
      </c>
    </row>
    <row r="77" spans="1:12">
      <c r="A77" s="558">
        <v>66</v>
      </c>
      <c r="B77" s="581" t="str">
        <f t="shared" ref="B77:B140" ca="1" si="3">IF(C77="","",A77)</f>
        <v/>
      </c>
      <c r="C77" s="414" t="str">
        <f t="shared" ref="C77:C140" ca="1" si="4">IF(ISERROR(OFFSET($C$713,MATCH(A77,$F$714:$F$1320,0),0)),"",OFFSET($C$713,MATCH(A77,$F$714:$F$1320,0),0))</f>
        <v/>
      </c>
      <c r="D77" s="497" t="str">
        <f ca="1">IF(ISERROR(OFFSET('HARGA SATUAN'!$D$6,MATCH(C77,'HARGA SATUAN'!$C$7:$C$1492,0),0)),"",OFFSET('HARGA SATUAN'!$D$6,MATCH(C77,'HARGA SATUAN'!$C$7:$C$1492,0),0))</f>
        <v/>
      </c>
      <c r="E77" s="497">
        <f ca="1">IF(B77="+","Unit",IF(ISERROR(OFFSET('HARGA SATUAN'!$E$6,MATCH(C77,'HARGA SATUAN'!$C$7:$C$1492,0),0)),"",OFFSET('HARGA SATUAN'!$E$6,MATCH(C77,'HARGA SATUAN'!$C$7:$C$1492,0),0)))</f>
        <v>0</v>
      </c>
      <c r="F77" s="583" t="str">
        <f t="shared" ref="F77:F140" ca="1" si="5">IF(ISERROR(OFFSET($D$713,MATCH(A77,$F$714:$F$1320,0),0)),"",OFFSET($D$713,MATCH(A77,$F$714:$F$1320,0),0))</f>
        <v/>
      </c>
      <c r="G77" s="493">
        <f ca="1">IF(ISERROR(OFFSET('HARGA SATUAN'!$I$6,MATCH(C77,'HARGA SATUAN'!$C$7:$C$1492,0),0)),"",OFFSET('HARGA SATUAN'!$I$6,MATCH(C77,'HARGA SATUAN'!$C$7:$C$1492,0),0))</f>
        <v>0</v>
      </c>
      <c r="H77" s="582" t="str">
        <f ca="1">IF(B77="","",#REF!)</f>
        <v/>
      </c>
      <c r="I77" s="582" t="str">
        <f ca="1">IF(B77="","",#REF!)</f>
        <v/>
      </c>
      <c r="J77" s="582" t="str">
        <f ca="1">IF(B77="","",#REF!)</f>
        <v/>
      </c>
      <c r="K77" s="582" t="str">
        <f ca="1">IF(B77="","",#REF!)</f>
        <v/>
      </c>
      <c r="L77" s="582" t="str">
        <f ca="1">IF(C77="","",#REF!)</f>
        <v/>
      </c>
    </row>
    <row r="78" spans="1:12">
      <c r="A78" s="558">
        <v>67</v>
      </c>
      <c r="B78" s="581" t="str">
        <f t="shared" ca="1" si="3"/>
        <v/>
      </c>
      <c r="C78" s="414" t="str">
        <f t="shared" ca="1" si="4"/>
        <v/>
      </c>
      <c r="D78" s="497" t="str">
        <f ca="1">IF(ISERROR(OFFSET('HARGA SATUAN'!$D$6,MATCH(C78,'HARGA SATUAN'!$C$7:$C$1492,0),0)),"",OFFSET('HARGA SATUAN'!$D$6,MATCH(C78,'HARGA SATUAN'!$C$7:$C$1492,0),0))</f>
        <v/>
      </c>
      <c r="E78" s="497">
        <f ca="1">IF(B78="+","Unit",IF(ISERROR(OFFSET('HARGA SATUAN'!$E$6,MATCH(C78,'HARGA SATUAN'!$C$7:$C$1492,0),0)),"",OFFSET('HARGA SATUAN'!$E$6,MATCH(C78,'HARGA SATUAN'!$C$7:$C$1492,0),0)))</f>
        <v>0</v>
      </c>
      <c r="F78" s="583" t="str">
        <f t="shared" ca="1" si="5"/>
        <v/>
      </c>
      <c r="G78" s="493">
        <f ca="1">IF(ISERROR(OFFSET('HARGA SATUAN'!$I$6,MATCH(C78,'HARGA SATUAN'!$C$7:$C$1492,0),0)),"",OFFSET('HARGA SATUAN'!$I$6,MATCH(C78,'HARGA SATUAN'!$C$7:$C$1492,0),0))</f>
        <v>0</v>
      </c>
      <c r="H78" s="582" t="str">
        <f ca="1">IF(B78="","",#REF!)</f>
        <v/>
      </c>
      <c r="I78" s="582" t="str">
        <f ca="1">IF(B78="","",#REF!)</f>
        <v/>
      </c>
      <c r="J78" s="582" t="str">
        <f ca="1">IF(B78="","",#REF!)</f>
        <v/>
      </c>
      <c r="K78" s="582" t="str">
        <f ca="1">IF(B78="","",#REF!)</f>
        <v/>
      </c>
      <c r="L78" s="582" t="str">
        <f ca="1">IF(C78="","",#REF!)</f>
        <v/>
      </c>
    </row>
    <row r="79" spans="1:12">
      <c r="A79" s="558">
        <v>68</v>
      </c>
      <c r="B79" s="581" t="str">
        <f t="shared" ca="1" si="3"/>
        <v/>
      </c>
      <c r="C79" s="414" t="str">
        <f t="shared" ca="1" si="4"/>
        <v/>
      </c>
      <c r="D79" s="497" t="str">
        <f ca="1">IF(ISERROR(OFFSET('HARGA SATUAN'!$D$6,MATCH(C79,'HARGA SATUAN'!$C$7:$C$1492,0),0)),"",OFFSET('HARGA SATUAN'!$D$6,MATCH(C79,'HARGA SATUAN'!$C$7:$C$1492,0),0))</f>
        <v/>
      </c>
      <c r="E79" s="497">
        <f ca="1">IF(B79="+","Unit",IF(ISERROR(OFFSET('HARGA SATUAN'!$E$6,MATCH(C79,'HARGA SATUAN'!$C$7:$C$1492,0),0)),"",OFFSET('HARGA SATUAN'!$E$6,MATCH(C79,'HARGA SATUAN'!$C$7:$C$1492,0),0)))</f>
        <v>0</v>
      </c>
      <c r="F79" s="583" t="str">
        <f t="shared" ca="1" si="5"/>
        <v/>
      </c>
      <c r="G79" s="493">
        <f ca="1">IF(ISERROR(OFFSET('HARGA SATUAN'!$I$6,MATCH(C79,'HARGA SATUAN'!$C$7:$C$1492,0),0)),"",OFFSET('HARGA SATUAN'!$I$6,MATCH(C79,'HARGA SATUAN'!$C$7:$C$1492,0),0))</f>
        <v>0</v>
      </c>
      <c r="H79" s="582" t="str">
        <f ca="1">IF(B79="","",#REF!)</f>
        <v/>
      </c>
      <c r="I79" s="582" t="str">
        <f ca="1">IF(B79="","",#REF!)</f>
        <v/>
      </c>
      <c r="J79" s="582" t="str">
        <f ca="1">IF(B79="","",#REF!)</f>
        <v/>
      </c>
      <c r="K79" s="582" t="str">
        <f ca="1">IF(B79="","",#REF!)</f>
        <v/>
      </c>
      <c r="L79" s="582" t="str">
        <f ca="1">IF(C79="","",#REF!)</f>
        <v/>
      </c>
    </row>
    <row r="80" spans="1:12">
      <c r="A80" s="558">
        <v>69</v>
      </c>
      <c r="B80" s="581" t="str">
        <f t="shared" ca="1" si="3"/>
        <v/>
      </c>
      <c r="C80" s="414" t="str">
        <f t="shared" ca="1" si="4"/>
        <v/>
      </c>
      <c r="D80" s="497" t="str">
        <f ca="1">IF(ISERROR(OFFSET('HARGA SATUAN'!$D$6,MATCH(C80,'HARGA SATUAN'!$C$7:$C$1492,0),0)),"",OFFSET('HARGA SATUAN'!$D$6,MATCH(C80,'HARGA SATUAN'!$C$7:$C$1492,0),0))</f>
        <v/>
      </c>
      <c r="E80" s="497">
        <f ca="1">IF(B80="+","Unit",IF(ISERROR(OFFSET('HARGA SATUAN'!$E$6,MATCH(C80,'HARGA SATUAN'!$C$7:$C$1492,0),0)),"",OFFSET('HARGA SATUAN'!$E$6,MATCH(C80,'HARGA SATUAN'!$C$7:$C$1492,0),0)))</f>
        <v>0</v>
      </c>
      <c r="F80" s="583" t="str">
        <f t="shared" ca="1" si="5"/>
        <v/>
      </c>
      <c r="G80" s="493">
        <f ca="1">IF(ISERROR(OFFSET('HARGA SATUAN'!$I$6,MATCH(C80,'HARGA SATUAN'!$C$7:$C$1492,0),0)),"",OFFSET('HARGA SATUAN'!$I$6,MATCH(C80,'HARGA SATUAN'!$C$7:$C$1492,0),0))</f>
        <v>0</v>
      </c>
      <c r="H80" s="582" t="str">
        <f ca="1">IF(B80="","",#REF!)</f>
        <v/>
      </c>
      <c r="I80" s="582" t="str">
        <f ca="1">IF(B80="","",#REF!)</f>
        <v/>
      </c>
      <c r="J80" s="582" t="str">
        <f ca="1">IF(B80="","",#REF!)</f>
        <v/>
      </c>
      <c r="K80" s="582" t="str">
        <f ca="1">IF(B80="","",#REF!)</f>
        <v/>
      </c>
      <c r="L80" s="582" t="str">
        <f ca="1">IF(C80="","",#REF!)</f>
        <v/>
      </c>
    </row>
    <row r="81" spans="1:12">
      <c r="A81" s="558">
        <v>70</v>
      </c>
      <c r="B81" s="581" t="str">
        <f t="shared" ca="1" si="3"/>
        <v/>
      </c>
      <c r="C81" s="414" t="str">
        <f t="shared" ca="1" si="4"/>
        <v/>
      </c>
      <c r="D81" s="497" t="str">
        <f ca="1">IF(ISERROR(OFFSET('HARGA SATUAN'!$D$6,MATCH(C81,'HARGA SATUAN'!$C$7:$C$1492,0),0)),"",OFFSET('HARGA SATUAN'!$D$6,MATCH(C81,'HARGA SATUAN'!$C$7:$C$1492,0),0))</f>
        <v/>
      </c>
      <c r="E81" s="497">
        <f ca="1">IF(B81="+","Unit",IF(ISERROR(OFFSET('HARGA SATUAN'!$E$6,MATCH(C81,'HARGA SATUAN'!$C$7:$C$1492,0),0)),"",OFFSET('HARGA SATUAN'!$E$6,MATCH(C81,'HARGA SATUAN'!$C$7:$C$1492,0),0)))</f>
        <v>0</v>
      </c>
      <c r="F81" s="583" t="str">
        <f t="shared" ca="1" si="5"/>
        <v/>
      </c>
      <c r="G81" s="493">
        <f ca="1">IF(ISERROR(OFFSET('HARGA SATUAN'!$I$6,MATCH(C81,'HARGA SATUAN'!$C$7:$C$1492,0),0)),"",OFFSET('HARGA SATUAN'!$I$6,MATCH(C81,'HARGA SATUAN'!$C$7:$C$1492,0),0))</f>
        <v>0</v>
      </c>
      <c r="H81" s="582" t="str">
        <f ca="1">IF(B81="","",#REF!)</f>
        <v/>
      </c>
      <c r="I81" s="582" t="str">
        <f ca="1">IF(B81="","",#REF!)</f>
        <v/>
      </c>
      <c r="J81" s="582" t="str">
        <f ca="1">IF(B81="","",#REF!)</f>
        <v/>
      </c>
      <c r="K81" s="582" t="str">
        <f ca="1">IF(B81="","",#REF!)</f>
        <v/>
      </c>
      <c r="L81" s="582" t="str">
        <f ca="1">IF(C81="","",#REF!)</f>
        <v/>
      </c>
    </row>
    <row r="82" spans="1:12">
      <c r="A82" s="558">
        <v>71</v>
      </c>
      <c r="B82" s="581" t="str">
        <f t="shared" ca="1" si="3"/>
        <v/>
      </c>
      <c r="C82" s="414" t="str">
        <f t="shared" ca="1" si="4"/>
        <v/>
      </c>
      <c r="D82" s="497" t="str">
        <f ca="1">IF(ISERROR(OFFSET('HARGA SATUAN'!$D$6,MATCH(C82,'HARGA SATUAN'!$C$7:$C$1492,0),0)),"",OFFSET('HARGA SATUAN'!$D$6,MATCH(C82,'HARGA SATUAN'!$C$7:$C$1492,0),0))</f>
        <v/>
      </c>
      <c r="E82" s="497">
        <f ca="1">IF(B82="+","Unit",IF(ISERROR(OFFSET('HARGA SATUAN'!$E$6,MATCH(C82,'HARGA SATUAN'!$C$7:$C$1492,0),0)),"",OFFSET('HARGA SATUAN'!$E$6,MATCH(C82,'HARGA SATUAN'!$C$7:$C$1492,0),0)))</f>
        <v>0</v>
      </c>
      <c r="F82" s="583" t="str">
        <f t="shared" ca="1" si="5"/>
        <v/>
      </c>
      <c r="G82" s="493">
        <f ca="1">IF(ISERROR(OFFSET('HARGA SATUAN'!$I$6,MATCH(C82,'HARGA SATUAN'!$C$7:$C$1492,0),0)),"",OFFSET('HARGA SATUAN'!$I$6,MATCH(C82,'HARGA SATUAN'!$C$7:$C$1492,0),0))</f>
        <v>0</v>
      </c>
      <c r="H82" s="582" t="str">
        <f ca="1">IF(B82="","",#REF!)</f>
        <v/>
      </c>
      <c r="I82" s="582" t="str">
        <f ca="1">IF(B82="","",#REF!)</f>
        <v/>
      </c>
      <c r="J82" s="582" t="str">
        <f ca="1">IF(B82="","",#REF!)</f>
        <v/>
      </c>
      <c r="K82" s="582" t="str">
        <f ca="1">IF(B82="","",#REF!)</f>
        <v/>
      </c>
      <c r="L82" s="582" t="str">
        <f ca="1">IF(C82="","",#REF!)</f>
        <v/>
      </c>
    </row>
    <row r="83" spans="1:12">
      <c r="A83" s="558">
        <v>72</v>
      </c>
      <c r="B83" s="581" t="str">
        <f t="shared" ca="1" si="3"/>
        <v/>
      </c>
      <c r="C83" s="414" t="str">
        <f t="shared" ca="1" si="4"/>
        <v/>
      </c>
      <c r="D83" s="497" t="str">
        <f ca="1">IF(ISERROR(OFFSET('HARGA SATUAN'!$D$6,MATCH(C83,'HARGA SATUAN'!$C$7:$C$1492,0),0)),"",OFFSET('HARGA SATUAN'!$D$6,MATCH(C83,'HARGA SATUAN'!$C$7:$C$1492,0),0))</f>
        <v/>
      </c>
      <c r="E83" s="497">
        <f ca="1">IF(B83="+","Unit",IF(ISERROR(OFFSET('HARGA SATUAN'!$E$6,MATCH(C83,'HARGA SATUAN'!$C$7:$C$1492,0),0)),"",OFFSET('HARGA SATUAN'!$E$6,MATCH(C83,'HARGA SATUAN'!$C$7:$C$1492,0),0)))</f>
        <v>0</v>
      </c>
      <c r="F83" s="583" t="str">
        <f t="shared" ca="1" si="5"/>
        <v/>
      </c>
      <c r="G83" s="493">
        <f ca="1">IF(ISERROR(OFFSET('HARGA SATUAN'!$I$6,MATCH(C83,'HARGA SATUAN'!$C$7:$C$1492,0),0)),"",OFFSET('HARGA SATUAN'!$I$6,MATCH(C83,'HARGA SATUAN'!$C$7:$C$1492,0),0))</f>
        <v>0</v>
      </c>
      <c r="H83" s="582" t="str">
        <f ca="1">IF(B83="","",#REF!)</f>
        <v/>
      </c>
      <c r="I83" s="582" t="str">
        <f ca="1">IF(B83="","",#REF!)</f>
        <v/>
      </c>
      <c r="J83" s="582" t="str">
        <f ca="1">IF(B83="","",#REF!)</f>
        <v/>
      </c>
      <c r="K83" s="582" t="str">
        <f ca="1">IF(B83="","",#REF!)</f>
        <v/>
      </c>
      <c r="L83" s="582" t="str">
        <f ca="1">IF(C83="","",#REF!)</f>
        <v/>
      </c>
    </row>
    <row r="84" spans="1:12">
      <c r="A84" s="558">
        <v>73</v>
      </c>
      <c r="B84" s="581" t="str">
        <f t="shared" ca="1" si="3"/>
        <v/>
      </c>
      <c r="C84" s="414" t="str">
        <f t="shared" ca="1" si="4"/>
        <v/>
      </c>
      <c r="D84" s="497" t="str">
        <f ca="1">IF(ISERROR(OFFSET('HARGA SATUAN'!$D$6,MATCH(C84,'HARGA SATUAN'!$C$7:$C$1492,0),0)),"",OFFSET('HARGA SATUAN'!$D$6,MATCH(C84,'HARGA SATUAN'!$C$7:$C$1492,0),0))</f>
        <v/>
      </c>
      <c r="E84" s="497">
        <f ca="1">IF(B84="+","Unit",IF(ISERROR(OFFSET('HARGA SATUAN'!$E$6,MATCH(C84,'HARGA SATUAN'!$C$7:$C$1492,0),0)),"",OFFSET('HARGA SATUAN'!$E$6,MATCH(C84,'HARGA SATUAN'!$C$7:$C$1492,0),0)))</f>
        <v>0</v>
      </c>
      <c r="F84" s="583" t="str">
        <f t="shared" ca="1" si="5"/>
        <v/>
      </c>
      <c r="G84" s="493">
        <f ca="1">IF(ISERROR(OFFSET('HARGA SATUAN'!$I$6,MATCH(C84,'HARGA SATUAN'!$C$7:$C$1492,0),0)),"",OFFSET('HARGA SATUAN'!$I$6,MATCH(C84,'HARGA SATUAN'!$C$7:$C$1492,0),0))</f>
        <v>0</v>
      </c>
      <c r="H84" s="582" t="str">
        <f ca="1">IF(B84="","",#REF!)</f>
        <v/>
      </c>
      <c r="I84" s="582" t="str">
        <f ca="1">IF(B84="","",#REF!)</f>
        <v/>
      </c>
      <c r="J84" s="582" t="str">
        <f ca="1">IF(B84="","",#REF!)</f>
        <v/>
      </c>
      <c r="K84" s="582" t="str">
        <f ca="1">IF(B84="","",#REF!)</f>
        <v/>
      </c>
      <c r="L84" s="582" t="str">
        <f ca="1">IF(C84="","",#REF!)</f>
        <v/>
      </c>
    </row>
    <row r="85" spans="1:12">
      <c r="A85" s="558">
        <v>74</v>
      </c>
      <c r="B85" s="581" t="str">
        <f t="shared" ca="1" si="3"/>
        <v/>
      </c>
      <c r="C85" s="414" t="str">
        <f t="shared" ca="1" si="4"/>
        <v/>
      </c>
      <c r="D85" s="497" t="str">
        <f ca="1">IF(ISERROR(OFFSET('HARGA SATUAN'!$D$6,MATCH(C85,'HARGA SATUAN'!$C$7:$C$1492,0),0)),"",OFFSET('HARGA SATUAN'!$D$6,MATCH(C85,'HARGA SATUAN'!$C$7:$C$1492,0),0))</f>
        <v/>
      </c>
      <c r="E85" s="497">
        <f ca="1">IF(B85="+","Unit",IF(ISERROR(OFFSET('HARGA SATUAN'!$E$6,MATCH(C85,'HARGA SATUAN'!$C$7:$C$1492,0),0)),"",OFFSET('HARGA SATUAN'!$E$6,MATCH(C85,'HARGA SATUAN'!$C$7:$C$1492,0),0)))</f>
        <v>0</v>
      </c>
      <c r="F85" s="583" t="str">
        <f t="shared" ca="1" si="5"/>
        <v/>
      </c>
      <c r="G85" s="493">
        <f ca="1">IF(ISERROR(OFFSET('HARGA SATUAN'!$I$6,MATCH(C85,'HARGA SATUAN'!$C$7:$C$1492,0),0)),"",OFFSET('HARGA SATUAN'!$I$6,MATCH(C85,'HARGA SATUAN'!$C$7:$C$1492,0),0))</f>
        <v>0</v>
      </c>
      <c r="H85" s="582" t="str">
        <f ca="1">IF(B85="","",#REF!)</f>
        <v/>
      </c>
      <c r="I85" s="582" t="str">
        <f ca="1">IF(B85="","",#REF!)</f>
        <v/>
      </c>
      <c r="J85" s="582" t="str">
        <f ca="1">IF(B85="","",#REF!)</f>
        <v/>
      </c>
      <c r="K85" s="582" t="str">
        <f ca="1">IF(B85="","",#REF!)</f>
        <v/>
      </c>
      <c r="L85" s="582" t="str">
        <f ca="1">IF(C85="","",#REF!)</f>
        <v/>
      </c>
    </row>
    <row r="86" spans="1:12">
      <c r="A86" s="558">
        <v>75</v>
      </c>
      <c r="B86" s="581" t="str">
        <f t="shared" ca="1" si="3"/>
        <v/>
      </c>
      <c r="C86" s="414" t="str">
        <f t="shared" ca="1" si="4"/>
        <v/>
      </c>
      <c r="D86" s="497" t="str">
        <f ca="1">IF(ISERROR(OFFSET('HARGA SATUAN'!$D$6,MATCH(C86,'HARGA SATUAN'!$C$7:$C$1492,0),0)),"",OFFSET('HARGA SATUAN'!$D$6,MATCH(C86,'HARGA SATUAN'!$C$7:$C$1492,0),0))</f>
        <v/>
      </c>
      <c r="E86" s="497">
        <f ca="1">IF(B86="+","Unit",IF(ISERROR(OFFSET('HARGA SATUAN'!$E$6,MATCH(C86,'HARGA SATUAN'!$C$7:$C$1492,0),0)),"",OFFSET('HARGA SATUAN'!$E$6,MATCH(C86,'HARGA SATUAN'!$C$7:$C$1492,0),0)))</f>
        <v>0</v>
      </c>
      <c r="F86" s="583" t="str">
        <f t="shared" ca="1" si="5"/>
        <v/>
      </c>
      <c r="G86" s="493">
        <f ca="1">IF(ISERROR(OFFSET('HARGA SATUAN'!$I$6,MATCH(C86,'HARGA SATUAN'!$C$7:$C$1492,0),0)),"",OFFSET('HARGA SATUAN'!$I$6,MATCH(C86,'HARGA SATUAN'!$C$7:$C$1492,0),0))</f>
        <v>0</v>
      </c>
      <c r="H86" s="582" t="str">
        <f ca="1">IF(B86="","",#REF!)</f>
        <v/>
      </c>
      <c r="I86" s="582" t="str">
        <f ca="1">IF(B86="","",#REF!)</f>
        <v/>
      </c>
      <c r="J86" s="582" t="str">
        <f ca="1">IF(B86="","",#REF!)</f>
        <v/>
      </c>
      <c r="K86" s="582" t="str">
        <f ca="1">IF(B86="","",#REF!)</f>
        <v/>
      </c>
      <c r="L86" s="582" t="str">
        <f ca="1">IF(C86="","",#REF!)</f>
        <v/>
      </c>
    </row>
    <row r="87" spans="1:12">
      <c r="A87" s="558">
        <v>76</v>
      </c>
      <c r="B87" s="581" t="str">
        <f t="shared" ca="1" si="3"/>
        <v/>
      </c>
      <c r="C87" s="414" t="str">
        <f t="shared" ca="1" si="4"/>
        <v/>
      </c>
      <c r="D87" s="497" t="str">
        <f ca="1">IF(ISERROR(OFFSET('HARGA SATUAN'!$D$6,MATCH(C87,'HARGA SATUAN'!$C$7:$C$1492,0),0)),"",OFFSET('HARGA SATUAN'!$D$6,MATCH(C87,'HARGA SATUAN'!$C$7:$C$1492,0),0))</f>
        <v/>
      </c>
      <c r="E87" s="497">
        <f ca="1">IF(B87="+","Unit",IF(ISERROR(OFFSET('HARGA SATUAN'!$E$6,MATCH(C87,'HARGA SATUAN'!$C$7:$C$1492,0),0)),"",OFFSET('HARGA SATUAN'!$E$6,MATCH(C87,'HARGA SATUAN'!$C$7:$C$1492,0),0)))</f>
        <v>0</v>
      </c>
      <c r="F87" s="583" t="str">
        <f t="shared" ca="1" si="5"/>
        <v/>
      </c>
      <c r="G87" s="493">
        <f ca="1">IF(ISERROR(OFFSET('HARGA SATUAN'!$I$6,MATCH(C87,'HARGA SATUAN'!$C$7:$C$1492,0),0)),"",OFFSET('HARGA SATUAN'!$I$6,MATCH(C87,'HARGA SATUAN'!$C$7:$C$1492,0),0))</f>
        <v>0</v>
      </c>
      <c r="H87" s="582" t="str">
        <f ca="1">IF(B87="","",#REF!)</f>
        <v/>
      </c>
      <c r="I87" s="582" t="str">
        <f ca="1">IF(B87="","",#REF!)</f>
        <v/>
      </c>
      <c r="J87" s="582" t="str">
        <f ca="1">IF(B87="","",#REF!)</f>
        <v/>
      </c>
      <c r="K87" s="582" t="str">
        <f ca="1">IF(B87="","",#REF!)</f>
        <v/>
      </c>
      <c r="L87" s="582" t="str">
        <f ca="1">IF(C87="","",#REF!)</f>
        <v/>
      </c>
    </row>
    <row r="88" spans="1:12">
      <c r="A88" s="558">
        <v>77</v>
      </c>
      <c r="B88" s="581" t="str">
        <f t="shared" ca="1" si="3"/>
        <v/>
      </c>
      <c r="C88" s="414" t="str">
        <f t="shared" ca="1" si="4"/>
        <v/>
      </c>
      <c r="D88" s="497" t="str">
        <f ca="1">IF(ISERROR(OFFSET('HARGA SATUAN'!$D$6,MATCH(C88,'HARGA SATUAN'!$C$7:$C$1492,0),0)),"",OFFSET('HARGA SATUAN'!$D$6,MATCH(C88,'HARGA SATUAN'!$C$7:$C$1492,0),0))</f>
        <v/>
      </c>
      <c r="E88" s="497">
        <f ca="1">IF(B88="+","Unit",IF(ISERROR(OFFSET('HARGA SATUAN'!$E$6,MATCH(C88,'HARGA SATUAN'!$C$7:$C$1492,0),0)),"",OFFSET('HARGA SATUAN'!$E$6,MATCH(C88,'HARGA SATUAN'!$C$7:$C$1492,0),0)))</f>
        <v>0</v>
      </c>
      <c r="F88" s="583" t="str">
        <f t="shared" ca="1" si="5"/>
        <v/>
      </c>
      <c r="G88" s="493">
        <f ca="1">IF(ISERROR(OFFSET('HARGA SATUAN'!$I$6,MATCH(C88,'HARGA SATUAN'!$C$7:$C$1492,0),0)),"",OFFSET('HARGA SATUAN'!$I$6,MATCH(C88,'HARGA SATUAN'!$C$7:$C$1492,0),0))</f>
        <v>0</v>
      </c>
      <c r="H88" s="582" t="str">
        <f ca="1">IF(B88="","",#REF!)</f>
        <v/>
      </c>
      <c r="I88" s="582" t="str">
        <f ca="1">IF(B88="","",#REF!)</f>
        <v/>
      </c>
      <c r="J88" s="582" t="str">
        <f ca="1">IF(B88="","",#REF!)</f>
        <v/>
      </c>
      <c r="K88" s="582" t="str">
        <f ca="1">IF(B88="","",#REF!)</f>
        <v/>
      </c>
      <c r="L88" s="582" t="str">
        <f ca="1">IF(C88="","",#REF!)</f>
        <v/>
      </c>
    </row>
    <row r="89" spans="1:12">
      <c r="A89" s="558">
        <v>78</v>
      </c>
      <c r="B89" s="581" t="str">
        <f t="shared" ca="1" si="3"/>
        <v/>
      </c>
      <c r="C89" s="414" t="str">
        <f t="shared" ca="1" si="4"/>
        <v/>
      </c>
      <c r="D89" s="497" t="str">
        <f ca="1">IF(ISERROR(OFFSET('HARGA SATUAN'!$D$6,MATCH(C89,'HARGA SATUAN'!$C$7:$C$1492,0),0)),"",OFFSET('HARGA SATUAN'!$D$6,MATCH(C89,'HARGA SATUAN'!$C$7:$C$1492,0),0))</f>
        <v/>
      </c>
      <c r="E89" s="497">
        <f ca="1">IF(B89="+","Unit",IF(ISERROR(OFFSET('HARGA SATUAN'!$E$6,MATCH(C89,'HARGA SATUAN'!$C$7:$C$1492,0),0)),"",OFFSET('HARGA SATUAN'!$E$6,MATCH(C89,'HARGA SATUAN'!$C$7:$C$1492,0),0)))</f>
        <v>0</v>
      </c>
      <c r="F89" s="583" t="str">
        <f t="shared" ca="1" si="5"/>
        <v/>
      </c>
      <c r="G89" s="493">
        <f ca="1">IF(ISERROR(OFFSET('HARGA SATUAN'!$I$6,MATCH(C89,'HARGA SATUAN'!$C$7:$C$1492,0),0)),"",OFFSET('HARGA SATUAN'!$I$6,MATCH(C89,'HARGA SATUAN'!$C$7:$C$1492,0),0))</f>
        <v>0</v>
      </c>
      <c r="H89" s="582" t="str">
        <f ca="1">IF(B89="","",#REF!)</f>
        <v/>
      </c>
      <c r="I89" s="582" t="str">
        <f ca="1">IF(B89="","",#REF!)</f>
        <v/>
      </c>
      <c r="J89" s="582" t="str">
        <f ca="1">IF(B89="","",#REF!)</f>
        <v/>
      </c>
      <c r="K89" s="582" t="str">
        <f ca="1">IF(B89="","",#REF!)</f>
        <v/>
      </c>
      <c r="L89" s="582" t="str">
        <f ca="1">IF(C89="","",#REF!)</f>
        <v/>
      </c>
    </row>
    <row r="90" spans="1:12">
      <c r="A90" s="558">
        <v>79</v>
      </c>
      <c r="B90" s="581" t="str">
        <f t="shared" ca="1" si="3"/>
        <v/>
      </c>
      <c r="C90" s="414" t="str">
        <f t="shared" ca="1" si="4"/>
        <v/>
      </c>
      <c r="D90" s="497" t="str">
        <f ca="1">IF(ISERROR(OFFSET('HARGA SATUAN'!$D$6,MATCH(C90,'HARGA SATUAN'!$C$7:$C$1492,0),0)),"",OFFSET('HARGA SATUAN'!$D$6,MATCH(C90,'HARGA SATUAN'!$C$7:$C$1492,0),0))</f>
        <v/>
      </c>
      <c r="E90" s="497">
        <f ca="1">IF(B90="+","Unit",IF(ISERROR(OFFSET('HARGA SATUAN'!$E$6,MATCH(C90,'HARGA SATUAN'!$C$7:$C$1492,0),0)),"",OFFSET('HARGA SATUAN'!$E$6,MATCH(C90,'HARGA SATUAN'!$C$7:$C$1492,0),0)))</f>
        <v>0</v>
      </c>
      <c r="F90" s="583" t="str">
        <f t="shared" ca="1" si="5"/>
        <v/>
      </c>
      <c r="G90" s="493">
        <f ca="1">IF(ISERROR(OFFSET('HARGA SATUAN'!$I$6,MATCH(C90,'HARGA SATUAN'!$C$7:$C$1492,0),0)),"",OFFSET('HARGA SATUAN'!$I$6,MATCH(C90,'HARGA SATUAN'!$C$7:$C$1492,0),0))</f>
        <v>0</v>
      </c>
      <c r="H90" s="582" t="str">
        <f ca="1">IF(B90="","",#REF!)</f>
        <v/>
      </c>
      <c r="I90" s="582" t="str">
        <f ca="1">IF(B90="","",#REF!)</f>
        <v/>
      </c>
      <c r="J90" s="582" t="str">
        <f ca="1">IF(B90="","",#REF!)</f>
        <v/>
      </c>
      <c r="K90" s="582" t="str">
        <f ca="1">IF(B90="","",#REF!)</f>
        <v/>
      </c>
      <c r="L90" s="582" t="str">
        <f ca="1">IF(C90="","",#REF!)</f>
        <v/>
      </c>
    </row>
    <row r="91" spans="1:12">
      <c r="A91" s="558">
        <v>80</v>
      </c>
      <c r="B91" s="581" t="str">
        <f t="shared" ca="1" si="3"/>
        <v/>
      </c>
      <c r="C91" s="414" t="str">
        <f t="shared" ca="1" si="4"/>
        <v/>
      </c>
      <c r="D91" s="497" t="str">
        <f ca="1">IF(ISERROR(OFFSET('HARGA SATUAN'!$D$6,MATCH(C91,'HARGA SATUAN'!$C$7:$C$1492,0),0)),"",OFFSET('HARGA SATUAN'!$D$6,MATCH(C91,'HARGA SATUAN'!$C$7:$C$1492,0),0))</f>
        <v/>
      </c>
      <c r="E91" s="497">
        <f ca="1">IF(B91="+","Unit",IF(ISERROR(OFFSET('HARGA SATUAN'!$E$6,MATCH(C91,'HARGA SATUAN'!$C$7:$C$1492,0),0)),"",OFFSET('HARGA SATUAN'!$E$6,MATCH(C91,'HARGA SATUAN'!$C$7:$C$1492,0),0)))</f>
        <v>0</v>
      </c>
      <c r="F91" s="583" t="str">
        <f t="shared" ca="1" si="5"/>
        <v/>
      </c>
      <c r="G91" s="493">
        <f ca="1">IF(ISERROR(OFFSET('HARGA SATUAN'!$I$6,MATCH(C91,'HARGA SATUAN'!$C$7:$C$1492,0),0)),"",OFFSET('HARGA SATUAN'!$I$6,MATCH(C91,'HARGA SATUAN'!$C$7:$C$1492,0),0))</f>
        <v>0</v>
      </c>
      <c r="H91" s="582" t="str">
        <f ca="1">IF(B91="","",#REF!)</f>
        <v/>
      </c>
      <c r="I91" s="582" t="str">
        <f ca="1">IF(B91="","",#REF!)</f>
        <v/>
      </c>
      <c r="J91" s="582" t="str">
        <f ca="1">IF(B91="","",#REF!)</f>
        <v/>
      </c>
      <c r="K91" s="582" t="str">
        <f ca="1">IF(B91="","",#REF!)</f>
        <v/>
      </c>
      <c r="L91" s="582" t="str">
        <f ca="1">IF(C91="","",#REF!)</f>
        <v/>
      </c>
    </row>
    <row r="92" spans="1:12">
      <c r="A92" s="558">
        <v>81</v>
      </c>
      <c r="B92" s="581" t="str">
        <f t="shared" ca="1" si="3"/>
        <v/>
      </c>
      <c r="C92" s="414" t="str">
        <f t="shared" ca="1" si="4"/>
        <v/>
      </c>
      <c r="D92" s="497" t="str">
        <f ca="1">IF(ISERROR(OFFSET('HARGA SATUAN'!$D$6,MATCH(C92,'HARGA SATUAN'!$C$7:$C$1492,0),0)),"",OFFSET('HARGA SATUAN'!$D$6,MATCH(C92,'HARGA SATUAN'!$C$7:$C$1492,0),0))</f>
        <v/>
      </c>
      <c r="E92" s="497">
        <f ca="1">IF(B92="+","Unit",IF(ISERROR(OFFSET('HARGA SATUAN'!$E$6,MATCH(C92,'HARGA SATUAN'!$C$7:$C$1492,0),0)),"",OFFSET('HARGA SATUAN'!$E$6,MATCH(C92,'HARGA SATUAN'!$C$7:$C$1492,0),0)))</f>
        <v>0</v>
      </c>
      <c r="F92" s="583" t="str">
        <f t="shared" ca="1" si="5"/>
        <v/>
      </c>
      <c r="G92" s="493">
        <f ca="1">IF(ISERROR(OFFSET('HARGA SATUAN'!$I$6,MATCH(C92,'HARGA SATUAN'!$C$7:$C$1492,0),0)),"",OFFSET('HARGA SATUAN'!$I$6,MATCH(C92,'HARGA SATUAN'!$C$7:$C$1492,0),0))</f>
        <v>0</v>
      </c>
      <c r="H92" s="582" t="str">
        <f ca="1">IF(B92="","",#REF!)</f>
        <v/>
      </c>
      <c r="I92" s="582" t="str">
        <f ca="1">IF(B92="","",#REF!)</f>
        <v/>
      </c>
      <c r="J92" s="582" t="str">
        <f ca="1">IF(B92="","",#REF!)</f>
        <v/>
      </c>
      <c r="K92" s="582" t="str">
        <f ca="1">IF(B92="","",#REF!)</f>
        <v/>
      </c>
      <c r="L92" s="582" t="str">
        <f ca="1">IF(C92="","",#REF!)</f>
        <v/>
      </c>
    </row>
    <row r="93" spans="1:12">
      <c r="A93" s="558">
        <v>82</v>
      </c>
      <c r="B93" s="581" t="str">
        <f t="shared" ca="1" si="3"/>
        <v/>
      </c>
      <c r="C93" s="414" t="str">
        <f t="shared" ca="1" si="4"/>
        <v/>
      </c>
      <c r="D93" s="497" t="str">
        <f ca="1">IF(ISERROR(OFFSET('HARGA SATUAN'!$D$6,MATCH(C93,'HARGA SATUAN'!$C$7:$C$1492,0),0)),"",OFFSET('HARGA SATUAN'!$D$6,MATCH(C93,'HARGA SATUAN'!$C$7:$C$1492,0),0))</f>
        <v/>
      </c>
      <c r="E93" s="497">
        <f ca="1">IF(B93="+","Unit",IF(ISERROR(OFFSET('HARGA SATUAN'!$E$6,MATCH(C93,'HARGA SATUAN'!$C$7:$C$1492,0),0)),"",OFFSET('HARGA SATUAN'!$E$6,MATCH(C93,'HARGA SATUAN'!$C$7:$C$1492,0),0)))</f>
        <v>0</v>
      </c>
      <c r="F93" s="583" t="str">
        <f t="shared" ca="1" si="5"/>
        <v/>
      </c>
      <c r="G93" s="493">
        <f ca="1">IF(ISERROR(OFFSET('HARGA SATUAN'!$I$6,MATCH(C93,'HARGA SATUAN'!$C$7:$C$1492,0),0)),"",OFFSET('HARGA SATUAN'!$I$6,MATCH(C93,'HARGA SATUAN'!$C$7:$C$1492,0),0))</f>
        <v>0</v>
      </c>
      <c r="H93" s="582" t="str">
        <f ca="1">IF(B93="","",#REF!)</f>
        <v/>
      </c>
      <c r="I93" s="582" t="str">
        <f ca="1">IF(B93="","",#REF!)</f>
        <v/>
      </c>
      <c r="J93" s="582" t="str">
        <f ca="1">IF(B93="","",#REF!)</f>
        <v/>
      </c>
      <c r="K93" s="582" t="str">
        <f ca="1">IF(B93="","",#REF!)</f>
        <v/>
      </c>
      <c r="L93" s="582" t="str">
        <f ca="1">IF(C93="","",#REF!)</f>
        <v/>
      </c>
    </row>
    <row r="94" spans="1:12">
      <c r="A94" s="558">
        <v>83</v>
      </c>
      <c r="B94" s="581" t="str">
        <f t="shared" ca="1" si="3"/>
        <v/>
      </c>
      <c r="C94" s="414" t="str">
        <f t="shared" ca="1" si="4"/>
        <v/>
      </c>
      <c r="D94" s="497" t="str">
        <f ca="1">IF(ISERROR(OFFSET('HARGA SATUAN'!$D$6,MATCH(C94,'HARGA SATUAN'!$C$7:$C$1492,0),0)),"",OFFSET('HARGA SATUAN'!$D$6,MATCH(C94,'HARGA SATUAN'!$C$7:$C$1492,0),0))</f>
        <v/>
      </c>
      <c r="E94" s="497">
        <f ca="1">IF(B94="+","Unit",IF(ISERROR(OFFSET('HARGA SATUAN'!$E$6,MATCH(C94,'HARGA SATUAN'!$C$7:$C$1492,0),0)),"",OFFSET('HARGA SATUAN'!$E$6,MATCH(C94,'HARGA SATUAN'!$C$7:$C$1492,0),0)))</f>
        <v>0</v>
      </c>
      <c r="F94" s="583" t="str">
        <f t="shared" ca="1" si="5"/>
        <v/>
      </c>
      <c r="G94" s="493">
        <f ca="1">IF(ISERROR(OFFSET('HARGA SATUAN'!$I$6,MATCH(C94,'HARGA SATUAN'!$C$7:$C$1492,0),0)),"",OFFSET('HARGA SATUAN'!$I$6,MATCH(C94,'HARGA SATUAN'!$C$7:$C$1492,0),0))</f>
        <v>0</v>
      </c>
      <c r="H94" s="582" t="str">
        <f ca="1">IF(B94="","",#REF!)</f>
        <v/>
      </c>
      <c r="I94" s="582" t="str">
        <f ca="1">IF(B94="","",#REF!)</f>
        <v/>
      </c>
      <c r="J94" s="582" t="str">
        <f ca="1">IF(B94="","",#REF!)</f>
        <v/>
      </c>
      <c r="K94" s="582" t="str">
        <f ca="1">IF(B94="","",#REF!)</f>
        <v/>
      </c>
      <c r="L94" s="582" t="str">
        <f ca="1">IF(C94="","",#REF!)</f>
        <v/>
      </c>
    </row>
    <row r="95" spans="1:12">
      <c r="A95" s="558">
        <v>84</v>
      </c>
      <c r="B95" s="581" t="str">
        <f t="shared" ca="1" si="3"/>
        <v/>
      </c>
      <c r="C95" s="414" t="str">
        <f t="shared" ca="1" si="4"/>
        <v/>
      </c>
      <c r="D95" s="497" t="str">
        <f ca="1">IF(ISERROR(OFFSET('HARGA SATUAN'!$D$6,MATCH(C95,'HARGA SATUAN'!$C$7:$C$1492,0),0)),"",OFFSET('HARGA SATUAN'!$D$6,MATCH(C95,'HARGA SATUAN'!$C$7:$C$1492,0),0))</f>
        <v/>
      </c>
      <c r="E95" s="497">
        <f ca="1">IF(B95="+","Unit",IF(ISERROR(OFFSET('HARGA SATUAN'!$E$6,MATCH(C95,'HARGA SATUAN'!$C$7:$C$1492,0),0)),"",OFFSET('HARGA SATUAN'!$E$6,MATCH(C95,'HARGA SATUAN'!$C$7:$C$1492,0),0)))</f>
        <v>0</v>
      </c>
      <c r="F95" s="583" t="str">
        <f t="shared" ca="1" si="5"/>
        <v/>
      </c>
      <c r="G95" s="493">
        <f ca="1">IF(ISERROR(OFFSET('HARGA SATUAN'!$I$6,MATCH(C95,'HARGA SATUAN'!$C$7:$C$1492,0),0)),"",OFFSET('HARGA SATUAN'!$I$6,MATCH(C95,'HARGA SATUAN'!$C$7:$C$1492,0),0))</f>
        <v>0</v>
      </c>
      <c r="H95" s="582" t="str">
        <f ca="1">IF(B95="","",#REF!)</f>
        <v/>
      </c>
      <c r="I95" s="582" t="str">
        <f ca="1">IF(B95="","",#REF!)</f>
        <v/>
      </c>
      <c r="J95" s="582" t="str">
        <f ca="1">IF(B95="","",#REF!)</f>
        <v/>
      </c>
      <c r="K95" s="582" t="str">
        <f ca="1">IF(B95="","",#REF!)</f>
        <v/>
      </c>
      <c r="L95" s="582" t="str">
        <f ca="1">IF(C95="","",#REF!)</f>
        <v/>
      </c>
    </row>
    <row r="96" spans="1:12">
      <c r="A96" s="558">
        <v>85</v>
      </c>
      <c r="B96" s="581" t="str">
        <f t="shared" ca="1" si="3"/>
        <v/>
      </c>
      <c r="C96" s="414" t="str">
        <f t="shared" ca="1" si="4"/>
        <v/>
      </c>
      <c r="D96" s="497" t="str">
        <f ca="1">IF(ISERROR(OFFSET('HARGA SATUAN'!$D$6,MATCH(C96,'HARGA SATUAN'!$C$7:$C$1492,0),0)),"",OFFSET('HARGA SATUAN'!$D$6,MATCH(C96,'HARGA SATUAN'!$C$7:$C$1492,0),0))</f>
        <v/>
      </c>
      <c r="E96" s="497">
        <f ca="1">IF(B96="+","Unit",IF(ISERROR(OFFSET('HARGA SATUAN'!$E$6,MATCH(C96,'HARGA SATUAN'!$C$7:$C$1492,0),0)),"",OFFSET('HARGA SATUAN'!$E$6,MATCH(C96,'HARGA SATUAN'!$C$7:$C$1492,0),0)))</f>
        <v>0</v>
      </c>
      <c r="F96" s="583" t="str">
        <f t="shared" ca="1" si="5"/>
        <v/>
      </c>
      <c r="G96" s="493">
        <f ca="1">IF(ISERROR(OFFSET('HARGA SATUAN'!$I$6,MATCH(C96,'HARGA SATUAN'!$C$7:$C$1492,0),0)),"",OFFSET('HARGA SATUAN'!$I$6,MATCH(C96,'HARGA SATUAN'!$C$7:$C$1492,0),0))</f>
        <v>0</v>
      </c>
      <c r="H96" s="582" t="str">
        <f ca="1">IF(B96="","",#REF!)</f>
        <v/>
      </c>
      <c r="I96" s="582" t="str">
        <f ca="1">IF(B96="","",#REF!)</f>
        <v/>
      </c>
      <c r="J96" s="582" t="str">
        <f ca="1">IF(B96="","",#REF!)</f>
        <v/>
      </c>
      <c r="K96" s="582" t="str">
        <f ca="1">IF(B96="","",#REF!)</f>
        <v/>
      </c>
      <c r="L96" s="582" t="str">
        <f ca="1">IF(C96="","",#REF!)</f>
        <v/>
      </c>
    </row>
    <row r="97" spans="1:12">
      <c r="A97" s="558">
        <v>86</v>
      </c>
      <c r="B97" s="581" t="str">
        <f t="shared" ca="1" si="3"/>
        <v/>
      </c>
      <c r="C97" s="414" t="str">
        <f t="shared" ca="1" si="4"/>
        <v/>
      </c>
      <c r="D97" s="497" t="str">
        <f ca="1">IF(ISERROR(OFFSET('HARGA SATUAN'!$D$6,MATCH(C97,'HARGA SATUAN'!$C$7:$C$1492,0),0)),"",OFFSET('HARGA SATUAN'!$D$6,MATCH(C97,'HARGA SATUAN'!$C$7:$C$1492,0),0))</f>
        <v/>
      </c>
      <c r="E97" s="497">
        <f ca="1">IF(B97="+","Unit",IF(ISERROR(OFFSET('HARGA SATUAN'!$E$6,MATCH(C97,'HARGA SATUAN'!$C$7:$C$1492,0),0)),"",OFFSET('HARGA SATUAN'!$E$6,MATCH(C97,'HARGA SATUAN'!$C$7:$C$1492,0),0)))</f>
        <v>0</v>
      </c>
      <c r="F97" s="583" t="str">
        <f t="shared" ca="1" si="5"/>
        <v/>
      </c>
      <c r="G97" s="493">
        <f ca="1">IF(ISERROR(OFFSET('HARGA SATUAN'!$I$6,MATCH(C97,'HARGA SATUAN'!$C$7:$C$1492,0),0)),"",OFFSET('HARGA SATUAN'!$I$6,MATCH(C97,'HARGA SATUAN'!$C$7:$C$1492,0),0))</f>
        <v>0</v>
      </c>
      <c r="H97" s="582" t="str">
        <f ca="1">IF(B97="","",#REF!)</f>
        <v/>
      </c>
      <c r="I97" s="582" t="str">
        <f ca="1">IF(B97="","",#REF!)</f>
        <v/>
      </c>
      <c r="J97" s="582" t="str">
        <f ca="1">IF(B97="","",#REF!)</f>
        <v/>
      </c>
      <c r="K97" s="582" t="str">
        <f ca="1">IF(B97="","",#REF!)</f>
        <v/>
      </c>
      <c r="L97" s="582" t="str">
        <f ca="1">IF(C97="","",#REF!)</f>
        <v/>
      </c>
    </row>
    <row r="98" spans="1:12">
      <c r="A98" s="558">
        <v>87</v>
      </c>
      <c r="B98" s="581" t="str">
        <f t="shared" ca="1" si="3"/>
        <v/>
      </c>
      <c r="C98" s="414" t="str">
        <f t="shared" ca="1" si="4"/>
        <v/>
      </c>
      <c r="D98" s="497" t="str">
        <f ca="1">IF(ISERROR(OFFSET('HARGA SATUAN'!$D$6,MATCH(C98,'HARGA SATUAN'!$C$7:$C$1492,0),0)),"",OFFSET('HARGA SATUAN'!$D$6,MATCH(C98,'HARGA SATUAN'!$C$7:$C$1492,0),0))</f>
        <v/>
      </c>
      <c r="E98" s="497">
        <f ca="1">IF(B98="+","Unit",IF(ISERROR(OFFSET('HARGA SATUAN'!$E$6,MATCH(C98,'HARGA SATUAN'!$C$7:$C$1492,0),0)),"",OFFSET('HARGA SATUAN'!$E$6,MATCH(C98,'HARGA SATUAN'!$C$7:$C$1492,0),0)))</f>
        <v>0</v>
      </c>
      <c r="F98" s="583" t="str">
        <f t="shared" ca="1" si="5"/>
        <v/>
      </c>
      <c r="G98" s="493">
        <f ca="1">IF(ISERROR(OFFSET('HARGA SATUAN'!$I$6,MATCH(C98,'HARGA SATUAN'!$C$7:$C$1492,0),0)),"",OFFSET('HARGA SATUAN'!$I$6,MATCH(C98,'HARGA SATUAN'!$C$7:$C$1492,0),0))</f>
        <v>0</v>
      </c>
      <c r="H98" s="582" t="str">
        <f ca="1">IF(B98="","",#REF!)</f>
        <v/>
      </c>
      <c r="I98" s="582" t="str">
        <f ca="1">IF(B98="","",#REF!)</f>
        <v/>
      </c>
      <c r="J98" s="582" t="str">
        <f ca="1">IF(B98="","",#REF!)</f>
        <v/>
      </c>
      <c r="K98" s="582" t="str">
        <f ca="1">IF(B98="","",#REF!)</f>
        <v/>
      </c>
      <c r="L98" s="582" t="str">
        <f ca="1">IF(C98="","",#REF!)</f>
        <v/>
      </c>
    </row>
    <row r="99" spans="1:12">
      <c r="A99" s="558">
        <v>88</v>
      </c>
      <c r="B99" s="581" t="str">
        <f t="shared" ca="1" si="3"/>
        <v/>
      </c>
      <c r="C99" s="414" t="str">
        <f t="shared" ca="1" si="4"/>
        <v/>
      </c>
      <c r="D99" s="497" t="str">
        <f ca="1">IF(ISERROR(OFFSET('HARGA SATUAN'!$D$6,MATCH(C99,'HARGA SATUAN'!$C$7:$C$1492,0),0)),"",OFFSET('HARGA SATUAN'!$D$6,MATCH(C99,'HARGA SATUAN'!$C$7:$C$1492,0),0))</f>
        <v/>
      </c>
      <c r="E99" s="497">
        <f ca="1">IF(B99="+","Unit",IF(ISERROR(OFFSET('HARGA SATUAN'!$E$6,MATCH(C99,'HARGA SATUAN'!$C$7:$C$1492,0),0)),"",OFFSET('HARGA SATUAN'!$E$6,MATCH(C99,'HARGA SATUAN'!$C$7:$C$1492,0),0)))</f>
        <v>0</v>
      </c>
      <c r="F99" s="583" t="str">
        <f t="shared" ca="1" si="5"/>
        <v/>
      </c>
      <c r="G99" s="493">
        <f ca="1">IF(ISERROR(OFFSET('HARGA SATUAN'!$I$6,MATCH(C99,'HARGA SATUAN'!$C$7:$C$1492,0),0)),"",OFFSET('HARGA SATUAN'!$I$6,MATCH(C99,'HARGA SATUAN'!$C$7:$C$1492,0),0))</f>
        <v>0</v>
      </c>
      <c r="H99" s="582" t="str">
        <f ca="1">IF(B99="","",#REF!)</f>
        <v/>
      </c>
      <c r="I99" s="582" t="str">
        <f ca="1">IF(B99="","",#REF!)</f>
        <v/>
      </c>
      <c r="J99" s="582" t="str">
        <f ca="1">IF(B99="","",#REF!)</f>
        <v/>
      </c>
      <c r="K99" s="582" t="str">
        <f ca="1">IF(B99="","",#REF!)</f>
        <v/>
      </c>
      <c r="L99" s="582" t="str">
        <f ca="1">IF(C99="","",#REF!)</f>
        <v/>
      </c>
    </row>
    <row r="100" spans="1:12">
      <c r="A100" s="558">
        <v>89</v>
      </c>
      <c r="B100" s="581" t="str">
        <f t="shared" ca="1" si="3"/>
        <v/>
      </c>
      <c r="C100" s="414" t="str">
        <f t="shared" ca="1" si="4"/>
        <v/>
      </c>
      <c r="D100" s="497" t="str">
        <f ca="1">IF(ISERROR(OFFSET('HARGA SATUAN'!$D$6,MATCH(C100,'HARGA SATUAN'!$C$7:$C$1492,0),0)),"",OFFSET('HARGA SATUAN'!$D$6,MATCH(C100,'HARGA SATUAN'!$C$7:$C$1492,0),0))</f>
        <v/>
      </c>
      <c r="E100" s="497">
        <f ca="1">IF(B100="+","Unit",IF(ISERROR(OFFSET('HARGA SATUAN'!$E$6,MATCH(C100,'HARGA SATUAN'!$C$7:$C$1492,0),0)),"",OFFSET('HARGA SATUAN'!$E$6,MATCH(C100,'HARGA SATUAN'!$C$7:$C$1492,0),0)))</f>
        <v>0</v>
      </c>
      <c r="F100" s="583" t="str">
        <f t="shared" ca="1" si="5"/>
        <v/>
      </c>
      <c r="G100" s="493">
        <f ca="1">IF(ISERROR(OFFSET('HARGA SATUAN'!$I$6,MATCH(C100,'HARGA SATUAN'!$C$7:$C$1492,0),0)),"",OFFSET('HARGA SATUAN'!$I$6,MATCH(C100,'HARGA SATUAN'!$C$7:$C$1492,0),0))</f>
        <v>0</v>
      </c>
      <c r="H100" s="582" t="str">
        <f ca="1">IF(B100="","",#REF!)</f>
        <v/>
      </c>
      <c r="I100" s="582" t="str">
        <f ca="1">IF(B100="","",#REF!)</f>
        <v/>
      </c>
      <c r="J100" s="582" t="str">
        <f ca="1">IF(B100="","",#REF!)</f>
        <v/>
      </c>
      <c r="K100" s="582" t="str">
        <f ca="1">IF(B100="","",#REF!)</f>
        <v/>
      </c>
      <c r="L100" s="582" t="str">
        <f ca="1">IF(C100="","",#REF!)</f>
        <v/>
      </c>
    </row>
    <row r="101" spans="1:12">
      <c r="A101" s="558">
        <v>90</v>
      </c>
      <c r="B101" s="581" t="str">
        <f t="shared" ca="1" si="3"/>
        <v/>
      </c>
      <c r="C101" s="414" t="str">
        <f t="shared" ca="1" si="4"/>
        <v/>
      </c>
      <c r="D101" s="497" t="str">
        <f ca="1">IF(ISERROR(OFFSET('HARGA SATUAN'!$D$6,MATCH(C101,'HARGA SATUAN'!$C$7:$C$1492,0),0)),"",OFFSET('HARGA SATUAN'!$D$6,MATCH(C101,'HARGA SATUAN'!$C$7:$C$1492,0),0))</f>
        <v/>
      </c>
      <c r="E101" s="497">
        <f ca="1">IF(B101="+","Unit",IF(ISERROR(OFFSET('HARGA SATUAN'!$E$6,MATCH(C101,'HARGA SATUAN'!$C$7:$C$1492,0),0)),"",OFFSET('HARGA SATUAN'!$E$6,MATCH(C101,'HARGA SATUAN'!$C$7:$C$1492,0),0)))</f>
        <v>0</v>
      </c>
      <c r="F101" s="583" t="str">
        <f t="shared" ca="1" si="5"/>
        <v/>
      </c>
      <c r="G101" s="493">
        <f ca="1">IF(ISERROR(OFFSET('HARGA SATUAN'!$I$6,MATCH(C101,'HARGA SATUAN'!$C$7:$C$1492,0),0)),"",OFFSET('HARGA SATUAN'!$I$6,MATCH(C101,'HARGA SATUAN'!$C$7:$C$1492,0),0))</f>
        <v>0</v>
      </c>
      <c r="H101" s="582" t="str">
        <f ca="1">IF(B101="","",#REF!)</f>
        <v/>
      </c>
      <c r="I101" s="582" t="str">
        <f ca="1">IF(B101="","",#REF!)</f>
        <v/>
      </c>
      <c r="J101" s="582" t="str">
        <f ca="1">IF(B101="","",#REF!)</f>
        <v/>
      </c>
      <c r="K101" s="582" t="str">
        <f ca="1">IF(B101="","",#REF!)</f>
        <v/>
      </c>
      <c r="L101" s="582" t="str">
        <f ca="1">IF(C101="","",#REF!)</f>
        <v/>
      </c>
    </row>
    <row r="102" spans="1:12">
      <c r="A102" s="558">
        <v>91</v>
      </c>
      <c r="B102" s="581" t="str">
        <f t="shared" ca="1" si="3"/>
        <v/>
      </c>
      <c r="C102" s="414" t="str">
        <f t="shared" ca="1" si="4"/>
        <v/>
      </c>
      <c r="D102" s="497" t="str">
        <f ca="1">IF(ISERROR(OFFSET('HARGA SATUAN'!$D$6,MATCH(C102,'HARGA SATUAN'!$C$7:$C$1492,0),0)),"",OFFSET('HARGA SATUAN'!$D$6,MATCH(C102,'HARGA SATUAN'!$C$7:$C$1492,0),0))</f>
        <v/>
      </c>
      <c r="E102" s="497">
        <f ca="1">IF(B102="+","Unit",IF(ISERROR(OFFSET('HARGA SATUAN'!$E$6,MATCH(C102,'HARGA SATUAN'!$C$7:$C$1492,0),0)),"",OFFSET('HARGA SATUAN'!$E$6,MATCH(C102,'HARGA SATUAN'!$C$7:$C$1492,0),0)))</f>
        <v>0</v>
      </c>
      <c r="F102" s="583" t="str">
        <f t="shared" ca="1" si="5"/>
        <v/>
      </c>
      <c r="G102" s="493">
        <f ca="1">IF(ISERROR(OFFSET('HARGA SATUAN'!$I$6,MATCH(C102,'HARGA SATUAN'!$C$7:$C$1492,0),0)),"",OFFSET('HARGA SATUAN'!$I$6,MATCH(C102,'HARGA SATUAN'!$C$7:$C$1492,0),0))</f>
        <v>0</v>
      </c>
      <c r="H102" s="582" t="str">
        <f ca="1">IF(B102="","",#REF!)</f>
        <v/>
      </c>
      <c r="I102" s="582" t="str">
        <f ca="1">IF(B102="","",#REF!)</f>
        <v/>
      </c>
      <c r="J102" s="582" t="str">
        <f ca="1">IF(B102="","",#REF!)</f>
        <v/>
      </c>
      <c r="K102" s="582" t="str">
        <f ca="1">IF(B102="","",#REF!)</f>
        <v/>
      </c>
      <c r="L102" s="582" t="str">
        <f ca="1">IF(C102="","",#REF!)</f>
        <v/>
      </c>
    </row>
    <row r="103" spans="1:12">
      <c r="A103" s="558">
        <v>92</v>
      </c>
      <c r="B103" s="581" t="str">
        <f t="shared" ca="1" si="3"/>
        <v/>
      </c>
      <c r="C103" s="414" t="str">
        <f t="shared" ca="1" si="4"/>
        <v/>
      </c>
      <c r="D103" s="497" t="str">
        <f ca="1">IF(ISERROR(OFFSET('HARGA SATUAN'!$D$6,MATCH(C103,'HARGA SATUAN'!$C$7:$C$1492,0),0)),"",OFFSET('HARGA SATUAN'!$D$6,MATCH(C103,'HARGA SATUAN'!$C$7:$C$1492,0),0))</f>
        <v/>
      </c>
      <c r="E103" s="497">
        <f ca="1">IF(B103="+","Unit",IF(ISERROR(OFFSET('HARGA SATUAN'!$E$6,MATCH(C103,'HARGA SATUAN'!$C$7:$C$1492,0),0)),"",OFFSET('HARGA SATUAN'!$E$6,MATCH(C103,'HARGA SATUAN'!$C$7:$C$1492,0),0)))</f>
        <v>0</v>
      </c>
      <c r="F103" s="583" t="str">
        <f t="shared" ca="1" si="5"/>
        <v/>
      </c>
      <c r="G103" s="493">
        <f ca="1">IF(ISERROR(OFFSET('HARGA SATUAN'!$I$6,MATCH(C103,'HARGA SATUAN'!$C$7:$C$1492,0),0)),"",OFFSET('HARGA SATUAN'!$I$6,MATCH(C103,'HARGA SATUAN'!$C$7:$C$1492,0),0))</f>
        <v>0</v>
      </c>
      <c r="H103" s="582" t="str">
        <f ca="1">IF(B103="","",#REF!)</f>
        <v/>
      </c>
      <c r="I103" s="582" t="str">
        <f ca="1">IF(B103="","",#REF!)</f>
        <v/>
      </c>
      <c r="J103" s="582" t="str">
        <f ca="1">IF(B103="","",#REF!)</f>
        <v/>
      </c>
      <c r="K103" s="582" t="str">
        <f ca="1">IF(B103="","",#REF!)</f>
        <v/>
      </c>
      <c r="L103" s="582" t="str">
        <f ca="1">IF(C103="","",#REF!)</f>
        <v/>
      </c>
    </row>
    <row r="104" spans="1:12">
      <c r="A104" s="558">
        <v>93</v>
      </c>
      <c r="B104" s="581" t="str">
        <f t="shared" ca="1" si="3"/>
        <v/>
      </c>
      <c r="C104" s="414" t="str">
        <f t="shared" ca="1" si="4"/>
        <v/>
      </c>
      <c r="D104" s="497" t="str">
        <f ca="1">IF(ISERROR(OFFSET('HARGA SATUAN'!$D$6,MATCH(C104,'HARGA SATUAN'!$C$7:$C$1492,0),0)),"",OFFSET('HARGA SATUAN'!$D$6,MATCH(C104,'HARGA SATUAN'!$C$7:$C$1492,0),0))</f>
        <v/>
      </c>
      <c r="E104" s="497">
        <f ca="1">IF(B104="+","Unit",IF(ISERROR(OFFSET('HARGA SATUAN'!$E$6,MATCH(C104,'HARGA SATUAN'!$C$7:$C$1492,0),0)),"",OFFSET('HARGA SATUAN'!$E$6,MATCH(C104,'HARGA SATUAN'!$C$7:$C$1492,0),0)))</f>
        <v>0</v>
      </c>
      <c r="F104" s="583" t="str">
        <f t="shared" ca="1" si="5"/>
        <v/>
      </c>
      <c r="G104" s="493">
        <f ca="1">IF(ISERROR(OFFSET('HARGA SATUAN'!$I$6,MATCH(C104,'HARGA SATUAN'!$C$7:$C$1492,0),0)),"",OFFSET('HARGA SATUAN'!$I$6,MATCH(C104,'HARGA SATUAN'!$C$7:$C$1492,0),0))</f>
        <v>0</v>
      </c>
      <c r="H104" s="582" t="str">
        <f ca="1">IF(B104="","",#REF!)</f>
        <v/>
      </c>
      <c r="I104" s="582" t="str">
        <f ca="1">IF(B104="","",#REF!)</f>
        <v/>
      </c>
      <c r="J104" s="582" t="str">
        <f ca="1">IF(B104="","",#REF!)</f>
        <v/>
      </c>
      <c r="K104" s="582" t="str">
        <f ca="1">IF(B104="","",#REF!)</f>
        <v/>
      </c>
      <c r="L104" s="582" t="str">
        <f ca="1">IF(C104="","",#REF!)</f>
        <v/>
      </c>
    </row>
    <row r="105" spans="1:12">
      <c r="A105" s="558">
        <v>94</v>
      </c>
      <c r="B105" s="581" t="str">
        <f t="shared" ca="1" si="3"/>
        <v/>
      </c>
      <c r="C105" s="414" t="str">
        <f t="shared" ca="1" si="4"/>
        <v/>
      </c>
      <c r="D105" s="497" t="str">
        <f ca="1">IF(ISERROR(OFFSET('HARGA SATUAN'!$D$6,MATCH(C105,'HARGA SATUAN'!$C$7:$C$1492,0),0)),"",OFFSET('HARGA SATUAN'!$D$6,MATCH(C105,'HARGA SATUAN'!$C$7:$C$1492,0),0))</f>
        <v/>
      </c>
      <c r="E105" s="497">
        <f ca="1">IF(B105="+","Unit",IF(ISERROR(OFFSET('HARGA SATUAN'!$E$6,MATCH(C105,'HARGA SATUAN'!$C$7:$C$1492,0),0)),"",OFFSET('HARGA SATUAN'!$E$6,MATCH(C105,'HARGA SATUAN'!$C$7:$C$1492,0),0)))</f>
        <v>0</v>
      </c>
      <c r="F105" s="583" t="str">
        <f t="shared" ca="1" si="5"/>
        <v/>
      </c>
      <c r="G105" s="493">
        <f ca="1">IF(ISERROR(OFFSET('HARGA SATUAN'!$I$6,MATCH(C105,'HARGA SATUAN'!$C$7:$C$1492,0),0)),"",OFFSET('HARGA SATUAN'!$I$6,MATCH(C105,'HARGA SATUAN'!$C$7:$C$1492,0),0))</f>
        <v>0</v>
      </c>
      <c r="H105" s="582" t="str">
        <f ca="1">IF(B105="","",#REF!)</f>
        <v/>
      </c>
      <c r="I105" s="582" t="str">
        <f ca="1">IF(B105="","",#REF!)</f>
        <v/>
      </c>
      <c r="J105" s="582" t="str">
        <f ca="1">IF(B105="","",#REF!)</f>
        <v/>
      </c>
      <c r="K105" s="582" t="str">
        <f ca="1">IF(B105="","",#REF!)</f>
        <v/>
      </c>
      <c r="L105" s="582" t="str">
        <f ca="1">IF(C105="","",#REF!)</f>
        <v/>
      </c>
    </row>
    <row r="106" spans="1:12">
      <c r="A106" s="558">
        <v>95</v>
      </c>
      <c r="B106" s="581" t="str">
        <f t="shared" ca="1" si="3"/>
        <v/>
      </c>
      <c r="C106" s="414" t="str">
        <f t="shared" ca="1" si="4"/>
        <v/>
      </c>
      <c r="D106" s="497" t="str">
        <f ca="1">IF(ISERROR(OFFSET('HARGA SATUAN'!$D$6,MATCH(C106,'HARGA SATUAN'!$C$7:$C$1492,0),0)),"",OFFSET('HARGA SATUAN'!$D$6,MATCH(C106,'HARGA SATUAN'!$C$7:$C$1492,0),0))</f>
        <v/>
      </c>
      <c r="E106" s="497">
        <f ca="1">IF(B106="+","Unit",IF(ISERROR(OFFSET('HARGA SATUAN'!$E$6,MATCH(C106,'HARGA SATUAN'!$C$7:$C$1492,0),0)),"",OFFSET('HARGA SATUAN'!$E$6,MATCH(C106,'HARGA SATUAN'!$C$7:$C$1492,0),0)))</f>
        <v>0</v>
      </c>
      <c r="F106" s="583" t="str">
        <f t="shared" ca="1" si="5"/>
        <v/>
      </c>
      <c r="G106" s="493">
        <f ca="1">IF(ISERROR(OFFSET('HARGA SATUAN'!$I$6,MATCH(C106,'HARGA SATUAN'!$C$7:$C$1492,0),0)),"",OFFSET('HARGA SATUAN'!$I$6,MATCH(C106,'HARGA SATUAN'!$C$7:$C$1492,0),0))</f>
        <v>0</v>
      </c>
      <c r="H106" s="582" t="str">
        <f ca="1">IF(B106="","",#REF!)</f>
        <v/>
      </c>
      <c r="I106" s="582" t="str">
        <f ca="1">IF(B106="","",#REF!)</f>
        <v/>
      </c>
      <c r="J106" s="582" t="str">
        <f ca="1">IF(B106="","",#REF!)</f>
        <v/>
      </c>
      <c r="K106" s="582" t="str">
        <f ca="1">IF(B106="","",#REF!)</f>
        <v/>
      </c>
      <c r="L106" s="582" t="str">
        <f ca="1">IF(C106="","",#REF!)</f>
        <v/>
      </c>
    </row>
    <row r="107" spans="1:12">
      <c r="A107" s="558">
        <v>96</v>
      </c>
      <c r="B107" s="581" t="str">
        <f t="shared" ca="1" si="3"/>
        <v/>
      </c>
      <c r="C107" s="414" t="str">
        <f t="shared" ca="1" si="4"/>
        <v/>
      </c>
      <c r="D107" s="497" t="str">
        <f ca="1">IF(ISERROR(OFFSET('HARGA SATUAN'!$D$6,MATCH(C107,'HARGA SATUAN'!$C$7:$C$1492,0),0)),"",OFFSET('HARGA SATUAN'!$D$6,MATCH(C107,'HARGA SATUAN'!$C$7:$C$1492,0),0))</f>
        <v/>
      </c>
      <c r="E107" s="497">
        <f ca="1">IF(B107="+","Unit",IF(ISERROR(OFFSET('HARGA SATUAN'!$E$6,MATCH(C107,'HARGA SATUAN'!$C$7:$C$1492,0),0)),"",OFFSET('HARGA SATUAN'!$E$6,MATCH(C107,'HARGA SATUAN'!$C$7:$C$1492,0),0)))</f>
        <v>0</v>
      </c>
      <c r="F107" s="583" t="str">
        <f t="shared" ca="1" si="5"/>
        <v/>
      </c>
      <c r="G107" s="493">
        <f ca="1">IF(ISERROR(OFFSET('HARGA SATUAN'!$I$6,MATCH(C107,'HARGA SATUAN'!$C$7:$C$1492,0),0)),"",OFFSET('HARGA SATUAN'!$I$6,MATCH(C107,'HARGA SATUAN'!$C$7:$C$1492,0),0))</f>
        <v>0</v>
      </c>
      <c r="H107" s="582" t="str">
        <f ca="1">IF(B107="","",#REF!)</f>
        <v/>
      </c>
      <c r="I107" s="582" t="str">
        <f ca="1">IF(B107="","",#REF!)</f>
        <v/>
      </c>
      <c r="J107" s="582" t="str">
        <f ca="1">IF(B107="","",#REF!)</f>
        <v/>
      </c>
      <c r="K107" s="582" t="str">
        <f ca="1">IF(B107="","",#REF!)</f>
        <v/>
      </c>
      <c r="L107" s="582" t="str">
        <f ca="1">IF(C107="","",#REF!)</f>
        <v/>
      </c>
    </row>
    <row r="108" spans="1:12">
      <c r="A108" s="558">
        <v>97</v>
      </c>
      <c r="B108" s="581" t="str">
        <f t="shared" ca="1" si="3"/>
        <v/>
      </c>
      <c r="C108" s="414" t="str">
        <f t="shared" ca="1" si="4"/>
        <v/>
      </c>
      <c r="D108" s="497" t="str">
        <f ca="1">IF(ISERROR(OFFSET('HARGA SATUAN'!$D$6,MATCH(C108,'HARGA SATUAN'!$C$7:$C$1492,0),0)),"",OFFSET('HARGA SATUAN'!$D$6,MATCH(C108,'HARGA SATUAN'!$C$7:$C$1492,0),0))</f>
        <v/>
      </c>
      <c r="E108" s="497">
        <f ca="1">IF(B108="+","Unit",IF(ISERROR(OFFSET('HARGA SATUAN'!$E$6,MATCH(C108,'HARGA SATUAN'!$C$7:$C$1492,0),0)),"",OFFSET('HARGA SATUAN'!$E$6,MATCH(C108,'HARGA SATUAN'!$C$7:$C$1492,0),0)))</f>
        <v>0</v>
      </c>
      <c r="F108" s="583" t="str">
        <f t="shared" ca="1" si="5"/>
        <v/>
      </c>
      <c r="G108" s="493">
        <f ca="1">IF(ISERROR(OFFSET('HARGA SATUAN'!$I$6,MATCH(C108,'HARGA SATUAN'!$C$7:$C$1492,0),0)),"",OFFSET('HARGA SATUAN'!$I$6,MATCH(C108,'HARGA SATUAN'!$C$7:$C$1492,0),0))</f>
        <v>0</v>
      </c>
      <c r="H108" s="582" t="str">
        <f ca="1">IF(B108="","",#REF!)</f>
        <v/>
      </c>
      <c r="I108" s="582" t="str">
        <f ca="1">IF(B108="","",#REF!)</f>
        <v/>
      </c>
      <c r="J108" s="582" t="str">
        <f ca="1">IF(B108="","",#REF!)</f>
        <v/>
      </c>
      <c r="K108" s="582" t="str">
        <f ca="1">IF(B108="","",#REF!)</f>
        <v/>
      </c>
      <c r="L108" s="582" t="str">
        <f ca="1">IF(C108="","",#REF!)</f>
        <v/>
      </c>
    </row>
    <row r="109" spans="1:12">
      <c r="A109" s="558">
        <v>98</v>
      </c>
      <c r="B109" s="581" t="str">
        <f t="shared" ca="1" si="3"/>
        <v/>
      </c>
      <c r="C109" s="414" t="str">
        <f t="shared" ca="1" si="4"/>
        <v/>
      </c>
      <c r="D109" s="497" t="str">
        <f ca="1">IF(ISERROR(OFFSET('HARGA SATUAN'!$D$6,MATCH(C109,'HARGA SATUAN'!$C$7:$C$1492,0),0)),"",OFFSET('HARGA SATUAN'!$D$6,MATCH(C109,'HARGA SATUAN'!$C$7:$C$1492,0),0))</f>
        <v/>
      </c>
      <c r="E109" s="497">
        <f ca="1">IF(B109="+","Unit",IF(ISERROR(OFFSET('HARGA SATUAN'!$E$6,MATCH(C109,'HARGA SATUAN'!$C$7:$C$1492,0),0)),"",OFFSET('HARGA SATUAN'!$E$6,MATCH(C109,'HARGA SATUAN'!$C$7:$C$1492,0),0)))</f>
        <v>0</v>
      </c>
      <c r="F109" s="583" t="str">
        <f t="shared" ca="1" si="5"/>
        <v/>
      </c>
      <c r="G109" s="493">
        <f ca="1">IF(ISERROR(OFFSET('HARGA SATUAN'!$I$6,MATCH(C109,'HARGA SATUAN'!$C$7:$C$1492,0),0)),"",OFFSET('HARGA SATUAN'!$I$6,MATCH(C109,'HARGA SATUAN'!$C$7:$C$1492,0),0))</f>
        <v>0</v>
      </c>
      <c r="H109" s="582" t="str">
        <f ca="1">IF(B109="","",#REF!)</f>
        <v/>
      </c>
      <c r="I109" s="582" t="str">
        <f ca="1">IF(B109="","",#REF!)</f>
        <v/>
      </c>
      <c r="J109" s="582" t="str">
        <f ca="1">IF(B109="","",#REF!)</f>
        <v/>
      </c>
      <c r="K109" s="582" t="str">
        <f ca="1">IF(B109="","",#REF!)</f>
        <v/>
      </c>
      <c r="L109" s="582" t="str">
        <f ca="1">IF(C109="","",#REF!)</f>
        <v/>
      </c>
    </row>
    <row r="110" spans="1:12">
      <c r="A110" s="558">
        <v>99</v>
      </c>
      <c r="B110" s="581" t="str">
        <f t="shared" ca="1" si="3"/>
        <v/>
      </c>
      <c r="C110" s="414" t="str">
        <f t="shared" ca="1" si="4"/>
        <v/>
      </c>
      <c r="D110" s="497" t="str">
        <f ca="1">IF(ISERROR(OFFSET('HARGA SATUAN'!$D$6,MATCH(C110,'HARGA SATUAN'!$C$7:$C$1492,0),0)),"",OFFSET('HARGA SATUAN'!$D$6,MATCH(C110,'HARGA SATUAN'!$C$7:$C$1492,0),0))</f>
        <v/>
      </c>
      <c r="E110" s="497">
        <f ca="1">IF(B110="+","Unit",IF(ISERROR(OFFSET('HARGA SATUAN'!$E$6,MATCH(C110,'HARGA SATUAN'!$C$7:$C$1492,0),0)),"",OFFSET('HARGA SATUAN'!$E$6,MATCH(C110,'HARGA SATUAN'!$C$7:$C$1492,0),0)))</f>
        <v>0</v>
      </c>
      <c r="F110" s="583" t="str">
        <f t="shared" ca="1" si="5"/>
        <v/>
      </c>
      <c r="G110" s="493">
        <f ca="1">IF(ISERROR(OFFSET('HARGA SATUAN'!$I$6,MATCH(C110,'HARGA SATUAN'!$C$7:$C$1492,0),0)),"",OFFSET('HARGA SATUAN'!$I$6,MATCH(C110,'HARGA SATUAN'!$C$7:$C$1492,0),0))</f>
        <v>0</v>
      </c>
      <c r="H110" s="582" t="str">
        <f ca="1">IF(B110="","",#REF!)</f>
        <v/>
      </c>
      <c r="I110" s="582" t="str">
        <f ca="1">IF(B110="","",#REF!)</f>
        <v/>
      </c>
      <c r="J110" s="582" t="str">
        <f ca="1">IF(B110="","",#REF!)</f>
        <v/>
      </c>
      <c r="K110" s="582" t="str">
        <f ca="1">IF(B110="","",#REF!)</f>
        <v/>
      </c>
      <c r="L110" s="582" t="str">
        <f ca="1">IF(C110="","",#REF!)</f>
        <v/>
      </c>
    </row>
    <row r="111" spans="1:12">
      <c r="A111" s="558">
        <v>100</v>
      </c>
      <c r="B111" s="581" t="str">
        <f t="shared" ca="1" si="3"/>
        <v/>
      </c>
      <c r="C111" s="414" t="str">
        <f t="shared" ca="1" si="4"/>
        <v/>
      </c>
      <c r="D111" s="497" t="str">
        <f ca="1">IF(ISERROR(OFFSET('HARGA SATUAN'!$D$6,MATCH(C111,'HARGA SATUAN'!$C$7:$C$1492,0),0)),"",OFFSET('HARGA SATUAN'!$D$6,MATCH(C111,'HARGA SATUAN'!$C$7:$C$1492,0),0))</f>
        <v/>
      </c>
      <c r="E111" s="497">
        <f ca="1">IF(B111="+","Unit",IF(ISERROR(OFFSET('HARGA SATUAN'!$E$6,MATCH(C111,'HARGA SATUAN'!$C$7:$C$1492,0),0)),"",OFFSET('HARGA SATUAN'!$E$6,MATCH(C111,'HARGA SATUAN'!$C$7:$C$1492,0),0)))</f>
        <v>0</v>
      </c>
      <c r="F111" s="583" t="str">
        <f t="shared" ca="1" si="5"/>
        <v/>
      </c>
      <c r="G111" s="493">
        <f ca="1">IF(ISERROR(OFFSET('HARGA SATUAN'!$I$6,MATCH(C111,'HARGA SATUAN'!$C$7:$C$1492,0),0)),"",OFFSET('HARGA SATUAN'!$I$6,MATCH(C111,'HARGA SATUAN'!$C$7:$C$1492,0),0))</f>
        <v>0</v>
      </c>
      <c r="H111" s="582" t="str">
        <f ca="1">IF(B111="","",#REF!)</f>
        <v/>
      </c>
      <c r="I111" s="582" t="str">
        <f ca="1">IF(B111="","",#REF!)</f>
        <v/>
      </c>
      <c r="J111" s="582" t="str">
        <f ca="1">IF(B111="","",#REF!)</f>
        <v/>
      </c>
      <c r="K111" s="582" t="str">
        <f ca="1">IF(B111="","",#REF!)</f>
        <v/>
      </c>
      <c r="L111" s="582" t="str">
        <f ca="1">IF(C111="","",#REF!)</f>
        <v/>
      </c>
    </row>
    <row r="112" spans="1:12">
      <c r="A112" s="558">
        <v>101</v>
      </c>
      <c r="B112" s="581" t="str">
        <f t="shared" ca="1" si="3"/>
        <v/>
      </c>
      <c r="C112" s="414" t="str">
        <f t="shared" ca="1" si="4"/>
        <v/>
      </c>
      <c r="D112" s="497" t="str">
        <f ca="1">IF(ISERROR(OFFSET('HARGA SATUAN'!$D$6,MATCH(C112,'HARGA SATUAN'!$C$7:$C$1492,0),0)),"",OFFSET('HARGA SATUAN'!$D$6,MATCH(C112,'HARGA SATUAN'!$C$7:$C$1492,0),0))</f>
        <v/>
      </c>
      <c r="E112" s="497">
        <f ca="1">IF(B112="+","Unit",IF(ISERROR(OFFSET('HARGA SATUAN'!$E$6,MATCH(C112,'HARGA SATUAN'!$C$7:$C$1492,0),0)),"",OFFSET('HARGA SATUAN'!$E$6,MATCH(C112,'HARGA SATUAN'!$C$7:$C$1492,0),0)))</f>
        <v>0</v>
      </c>
      <c r="F112" s="583" t="str">
        <f t="shared" ca="1" si="5"/>
        <v/>
      </c>
      <c r="G112" s="493">
        <f ca="1">IF(ISERROR(OFFSET('HARGA SATUAN'!$I$6,MATCH(C112,'HARGA SATUAN'!$C$7:$C$1492,0),0)),"",OFFSET('HARGA SATUAN'!$I$6,MATCH(C112,'HARGA SATUAN'!$C$7:$C$1492,0),0))</f>
        <v>0</v>
      </c>
      <c r="H112" s="582" t="str">
        <f ca="1">IF(B112="","",#REF!)</f>
        <v/>
      </c>
      <c r="I112" s="582" t="str">
        <f ca="1">IF(B112="","",#REF!)</f>
        <v/>
      </c>
      <c r="J112" s="582" t="str">
        <f ca="1">IF(B112="","",#REF!)</f>
        <v/>
      </c>
      <c r="K112" s="582" t="str">
        <f ca="1">IF(B112="","",#REF!)</f>
        <v/>
      </c>
      <c r="L112" s="582" t="str">
        <f ca="1">IF(C112="","",#REF!)</f>
        <v/>
      </c>
    </row>
    <row r="113" spans="1:12">
      <c r="A113" s="558">
        <v>102</v>
      </c>
      <c r="B113" s="581" t="str">
        <f t="shared" ca="1" si="3"/>
        <v/>
      </c>
      <c r="C113" s="414" t="str">
        <f t="shared" ca="1" si="4"/>
        <v/>
      </c>
      <c r="D113" s="497" t="str">
        <f ca="1">IF(ISERROR(OFFSET('HARGA SATUAN'!$D$6,MATCH(C113,'HARGA SATUAN'!$C$7:$C$1492,0),0)),"",OFFSET('HARGA SATUAN'!$D$6,MATCH(C113,'HARGA SATUAN'!$C$7:$C$1492,0),0))</f>
        <v/>
      </c>
      <c r="E113" s="497">
        <f ca="1">IF(B113="+","Unit",IF(ISERROR(OFFSET('HARGA SATUAN'!$E$6,MATCH(C113,'HARGA SATUAN'!$C$7:$C$1492,0),0)),"",OFFSET('HARGA SATUAN'!$E$6,MATCH(C113,'HARGA SATUAN'!$C$7:$C$1492,0),0)))</f>
        <v>0</v>
      </c>
      <c r="F113" s="583" t="str">
        <f t="shared" ca="1" si="5"/>
        <v/>
      </c>
      <c r="G113" s="493">
        <f ca="1">IF(ISERROR(OFFSET('HARGA SATUAN'!$I$6,MATCH(C113,'HARGA SATUAN'!$C$7:$C$1492,0),0)),"",OFFSET('HARGA SATUAN'!$I$6,MATCH(C113,'HARGA SATUAN'!$C$7:$C$1492,0),0))</f>
        <v>0</v>
      </c>
      <c r="H113" s="582" t="str">
        <f ca="1">IF(B113="","",#REF!)</f>
        <v/>
      </c>
      <c r="I113" s="582" t="str">
        <f ca="1">IF(B113="","",#REF!)</f>
        <v/>
      </c>
      <c r="J113" s="582" t="str">
        <f ca="1">IF(B113="","",#REF!)</f>
        <v/>
      </c>
      <c r="K113" s="582" t="str">
        <f ca="1">IF(B113="","",#REF!)</f>
        <v/>
      </c>
      <c r="L113" s="582" t="str">
        <f ca="1">IF(C113="","",#REF!)</f>
        <v/>
      </c>
    </row>
    <row r="114" spans="1:12">
      <c r="A114" s="558">
        <v>103</v>
      </c>
      <c r="B114" s="581" t="str">
        <f t="shared" ca="1" si="3"/>
        <v/>
      </c>
      <c r="C114" s="414" t="str">
        <f t="shared" ca="1" si="4"/>
        <v/>
      </c>
      <c r="D114" s="497" t="str">
        <f ca="1">IF(ISERROR(OFFSET('HARGA SATUAN'!$D$6,MATCH(C114,'HARGA SATUAN'!$C$7:$C$1492,0),0)),"",OFFSET('HARGA SATUAN'!$D$6,MATCH(C114,'HARGA SATUAN'!$C$7:$C$1492,0),0))</f>
        <v/>
      </c>
      <c r="E114" s="497">
        <f ca="1">IF(B114="+","Unit",IF(ISERROR(OFFSET('HARGA SATUAN'!$E$6,MATCH(C114,'HARGA SATUAN'!$C$7:$C$1492,0),0)),"",OFFSET('HARGA SATUAN'!$E$6,MATCH(C114,'HARGA SATUAN'!$C$7:$C$1492,0),0)))</f>
        <v>0</v>
      </c>
      <c r="F114" s="583" t="str">
        <f t="shared" ca="1" si="5"/>
        <v/>
      </c>
      <c r="G114" s="493">
        <f ca="1">IF(ISERROR(OFFSET('HARGA SATUAN'!$I$6,MATCH(C114,'HARGA SATUAN'!$C$7:$C$1492,0),0)),"",OFFSET('HARGA SATUAN'!$I$6,MATCH(C114,'HARGA SATUAN'!$C$7:$C$1492,0),0))</f>
        <v>0</v>
      </c>
      <c r="H114" s="582" t="str">
        <f ca="1">IF(B114="","",#REF!)</f>
        <v/>
      </c>
      <c r="I114" s="582" t="str">
        <f ca="1">IF(B114="","",#REF!)</f>
        <v/>
      </c>
      <c r="J114" s="582" t="str">
        <f ca="1">IF(B114="","",#REF!)</f>
        <v/>
      </c>
      <c r="K114" s="582" t="str">
        <f ca="1">IF(B114="","",#REF!)</f>
        <v/>
      </c>
      <c r="L114" s="582" t="str">
        <f ca="1">IF(C114="","",#REF!)</f>
        <v/>
      </c>
    </row>
    <row r="115" spans="1:12">
      <c r="A115" s="558">
        <v>104</v>
      </c>
      <c r="B115" s="581" t="str">
        <f t="shared" ca="1" si="3"/>
        <v/>
      </c>
      <c r="C115" s="414" t="str">
        <f t="shared" ca="1" si="4"/>
        <v/>
      </c>
      <c r="D115" s="497" t="str">
        <f ca="1">IF(ISERROR(OFFSET('HARGA SATUAN'!$D$6,MATCH(C115,'HARGA SATUAN'!$C$7:$C$1492,0),0)),"",OFFSET('HARGA SATUAN'!$D$6,MATCH(C115,'HARGA SATUAN'!$C$7:$C$1492,0),0))</f>
        <v/>
      </c>
      <c r="E115" s="497">
        <f ca="1">IF(B115="+","Unit",IF(ISERROR(OFFSET('HARGA SATUAN'!$E$6,MATCH(C115,'HARGA SATUAN'!$C$7:$C$1492,0),0)),"",OFFSET('HARGA SATUAN'!$E$6,MATCH(C115,'HARGA SATUAN'!$C$7:$C$1492,0),0)))</f>
        <v>0</v>
      </c>
      <c r="F115" s="583" t="str">
        <f t="shared" ca="1" si="5"/>
        <v/>
      </c>
      <c r="G115" s="493">
        <f ca="1">IF(ISERROR(OFFSET('HARGA SATUAN'!$I$6,MATCH(C115,'HARGA SATUAN'!$C$7:$C$1492,0),0)),"",OFFSET('HARGA SATUAN'!$I$6,MATCH(C115,'HARGA SATUAN'!$C$7:$C$1492,0),0))</f>
        <v>0</v>
      </c>
      <c r="H115" s="582" t="str">
        <f ca="1">IF(B115="","",#REF!)</f>
        <v/>
      </c>
      <c r="I115" s="582" t="str">
        <f ca="1">IF(B115="","",#REF!)</f>
        <v/>
      </c>
      <c r="J115" s="582" t="str">
        <f ca="1">IF(B115="","",#REF!)</f>
        <v/>
      </c>
      <c r="K115" s="582" t="str">
        <f ca="1">IF(B115="","",#REF!)</f>
        <v/>
      </c>
      <c r="L115" s="582" t="str">
        <f ca="1">IF(C115="","",#REF!)</f>
        <v/>
      </c>
    </row>
    <row r="116" spans="1:12">
      <c r="A116" s="558">
        <v>105</v>
      </c>
      <c r="B116" s="581" t="str">
        <f t="shared" ca="1" si="3"/>
        <v/>
      </c>
      <c r="C116" s="414" t="str">
        <f t="shared" ca="1" si="4"/>
        <v/>
      </c>
      <c r="D116" s="497" t="str">
        <f ca="1">IF(ISERROR(OFFSET('HARGA SATUAN'!$D$6,MATCH(C116,'HARGA SATUAN'!$C$7:$C$1492,0),0)),"",OFFSET('HARGA SATUAN'!$D$6,MATCH(C116,'HARGA SATUAN'!$C$7:$C$1492,0),0))</f>
        <v/>
      </c>
      <c r="E116" s="497">
        <f ca="1">IF(B116="+","Unit",IF(ISERROR(OFFSET('HARGA SATUAN'!$E$6,MATCH(C116,'HARGA SATUAN'!$C$7:$C$1492,0),0)),"",OFFSET('HARGA SATUAN'!$E$6,MATCH(C116,'HARGA SATUAN'!$C$7:$C$1492,0),0)))</f>
        <v>0</v>
      </c>
      <c r="F116" s="583" t="str">
        <f t="shared" ca="1" si="5"/>
        <v/>
      </c>
      <c r="G116" s="493">
        <f ca="1">IF(ISERROR(OFFSET('HARGA SATUAN'!$I$6,MATCH(C116,'HARGA SATUAN'!$C$7:$C$1492,0),0)),"",OFFSET('HARGA SATUAN'!$I$6,MATCH(C116,'HARGA SATUAN'!$C$7:$C$1492,0),0))</f>
        <v>0</v>
      </c>
      <c r="H116" s="582" t="str">
        <f ca="1">IF(B116="","",#REF!)</f>
        <v/>
      </c>
      <c r="I116" s="582" t="str">
        <f ca="1">IF(B116="","",#REF!)</f>
        <v/>
      </c>
      <c r="J116" s="582" t="str">
        <f ca="1">IF(B116="","",#REF!)</f>
        <v/>
      </c>
      <c r="K116" s="582" t="str">
        <f ca="1">IF(B116="","",#REF!)</f>
        <v/>
      </c>
      <c r="L116" s="582" t="str">
        <f ca="1">IF(C116="","",#REF!)</f>
        <v/>
      </c>
    </row>
    <row r="117" spans="1:12">
      <c r="A117" s="558">
        <v>106</v>
      </c>
      <c r="B117" s="581" t="str">
        <f t="shared" ca="1" si="3"/>
        <v/>
      </c>
      <c r="C117" s="414" t="str">
        <f t="shared" ca="1" si="4"/>
        <v/>
      </c>
      <c r="D117" s="497" t="str">
        <f ca="1">IF(ISERROR(OFFSET('HARGA SATUAN'!$D$6,MATCH(C117,'HARGA SATUAN'!$C$7:$C$1492,0),0)),"",OFFSET('HARGA SATUAN'!$D$6,MATCH(C117,'HARGA SATUAN'!$C$7:$C$1492,0),0))</f>
        <v/>
      </c>
      <c r="E117" s="497">
        <f ca="1">IF(B117="+","Unit",IF(ISERROR(OFFSET('HARGA SATUAN'!$E$6,MATCH(C117,'HARGA SATUAN'!$C$7:$C$1492,0),0)),"",OFFSET('HARGA SATUAN'!$E$6,MATCH(C117,'HARGA SATUAN'!$C$7:$C$1492,0),0)))</f>
        <v>0</v>
      </c>
      <c r="F117" s="583" t="str">
        <f t="shared" ca="1" si="5"/>
        <v/>
      </c>
      <c r="G117" s="493">
        <f ca="1">IF(ISERROR(OFFSET('HARGA SATUAN'!$I$6,MATCH(C117,'HARGA SATUAN'!$C$7:$C$1492,0),0)),"",OFFSET('HARGA SATUAN'!$I$6,MATCH(C117,'HARGA SATUAN'!$C$7:$C$1492,0),0))</f>
        <v>0</v>
      </c>
      <c r="H117" s="582" t="str">
        <f ca="1">IF(B117="","",#REF!)</f>
        <v/>
      </c>
      <c r="I117" s="582" t="str">
        <f ca="1">IF(B117="","",#REF!)</f>
        <v/>
      </c>
      <c r="J117" s="582" t="str">
        <f ca="1">IF(B117="","",#REF!)</f>
        <v/>
      </c>
      <c r="K117" s="582" t="str">
        <f ca="1">IF(B117="","",#REF!)</f>
        <v/>
      </c>
      <c r="L117" s="582" t="str">
        <f ca="1">IF(C117="","",#REF!)</f>
        <v/>
      </c>
    </row>
    <row r="118" spans="1:12">
      <c r="A118" s="558">
        <v>107</v>
      </c>
      <c r="B118" s="581" t="str">
        <f t="shared" ca="1" si="3"/>
        <v/>
      </c>
      <c r="C118" s="414" t="str">
        <f t="shared" ca="1" si="4"/>
        <v/>
      </c>
      <c r="D118" s="497" t="str">
        <f ca="1">IF(ISERROR(OFFSET('HARGA SATUAN'!$D$6,MATCH(C118,'HARGA SATUAN'!$C$7:$C$1492,0),0)),"",OFFSET('HARGA SATUAN'!$D$6,MATCH(C118,'HARGA SATUAN'!$C$7:$C$1492,0),0))</f>
        <v/>
      </c>
      <c r="E118" s="497">
        <f ca="1">IF(B118="+","Unit",IF(ISERROR(OFFSET('HARGA SATUAN'!$E$6,MATCH(C118,'HARGA SATUAN'!$C$7:$C$1492,0),0)),"",OFFSET('HARGA SATUAN'!$E$6,MATCH(C118,'HARGA SATUAN'!$C$7:$C$1492,0),0)))</f>
        <v>0</v>
      </c>
      <c r="F118" s="583" t="str">
        <f t="shared" ca="1" si="5"/>
        <v/>
      </c>
      <c r="G118" s="493">
        <f ca="1">IF(ISERROR(OFFSET('HARGA SATUAN'!$I$6,MATCH(C118,'HARGA SATUAN'!$C$7:$C$1492,0),0)),"",OFFSET('HARGA SATUAN'!$I$6,MATCH(C118,'HARGA SATUAN'!$C$7:$C$1492,0),0))</f>
        <v>0</v>
      </c>
      <c r="H118" s="582" t="str">
        <f ca="1">IF(B118="","",#REF!)</f>
        <v/>
      </c>
      <c r="I118" s="582" t="str">
        <f ca="1">IF(B118="","",#REF!)</f>
        <v/>
      </c>
      <c r="J118" s="582" t="str">
        <f ca="1">IF(B118="","",#REF!)</f>
        <v/>
      </c>
      <c r="K118" s="582" t="str">
        <f ca="1">IF(B118="","",#REF!)</f>
        <v/>
      </c>
      <c r="L118" s="582" t="str">
        <f ca="1">IF(C118="","",#REF!)</f>
        <v/>
      </c>
    </row>
    <row r="119" spans="1:12">
      <c r="A119" s="558">
        <v>108</v>
      </c>
      <c r="B119" s="581" t="str">
        <f t="shared" ca="1" si="3"/>
        <v/>
      </c>
      <c r="C119" s="414" t="str">
        <f t="shared" ca="1" si="4"/>
        <v/>
      </c>
      <c r="D119" s="497" t="str">
        <f ca="1">IF(ISERROR(OFFSET('HARGA SATUAN'!$D$6,MATCH(C119,'HARGA SATUAN'!$C$7:$C$1492,0),0)),"",OFFSET('HARGA SATUAN'!$D$6,MATCH(C119,'HARGA SATUAN'!$C$7:$C$1492,0),0))</f>
        <v/>
      </c>
      <c r="E119" s="497">
        <f ca="1">IF(B119="+","Unit",IF(ISERROR(OFFSET('HARGA SATUAN'!$E$6,MATCH(C119,'HARGA SATUAN'!$C$7:$C$1492,0),0)),"",OFFSET('HARGA SATUAN'!$E$6,MATCH(C119,'HARGA SATUAN'!$C$7:$C$1492,0),0)))</f>
        <v>0</v>
      </c>
      <c r="F119" s="583" t="str">
        <f t="shared" ca="1" si="5"/>
        <v/>
      </c>
      <c r="G119" s="493">
        <f ca="1">IF(ISERROR(OFFSET('HARGA SATUAN'!$I$6,MATCH(C119,'HARGA SATUAN'!$C$7:$C$1492,0),0)),"",OFFSET('HARGA SATUAN'!$I$6,MATCH(C119,'HARGA SATUAN'!$C$7:$C$1492,0),0))</f>
        <v>0</v>
      </c>
      <c r="H119" s="582" t="str">
        <f ca="1">IF(B119="","",#REF!)</f>
        <v/>
      </c>
      <c r="I119" s="582" t="str">
        <f ca="1">IF(B119="","",#REF!)</f>
        <v/>
      </c>
      <c r="J119" s="582" t="str">
        <f ca="1">IF(B119="","",#REF!)</f>
        <v/>
      </c>
      <c r="K119" s="582" t="str">
        <f ca="1">IF(B119="","",#REF!)</f>
        <v/>
      </c>
      <c r="L119" s="582" t="str">
        <f ca="1">IF(C119="","",#REF!)</f>
        <v/>
      </c>
    </row>
    <row r="120" spans="1:12">
      <c r="A120" s="558">
        <v>109</v>
      </c>
      <c r="B120" s="581" t="str">
        <f t="shared" ca="1" si="3"/>
        <v/>
      </c>
      <c r="C120" s="414" t="str">
        <f t="shared" ca="1" si="4"/>
        <v/>
      </c>
      <c r="D120" s="497" t="str">
        <f ca="1">IF(ISERROR(OFFSET('HARGA SATUAN'!$D$6,MATCH(C120,'HARGA SATUAN'!$C$7:$C$1492,0),0)),"",OFFSET('HARGA SATUAN'!$D$6,MATCH(C120,'HARGA SATUAN'!$C$7:$C$1492,0),0))</f>
        <v/>
      </c>
      <c r="E120" s="497">
        <f ca="1">IF(B120="+","Unit",IF(ISERROR(OFFSET('HARGA SATUAN'!$E$6,MATCH(C120,'HARGA SATUAN'!$C$7:$C$1492,0),0)),"",OFFSET('HARGA SATUAN'!$E$6,MATCH(C120,'HARGA SATUAN'!$C$7:$C$1492,0),0)))</f>
        <v>0</v>
      </c>
      <c r="F120" s="583" t="str">
        <f t="shared" ca="1" si="5"/>
        <v/>
      </c>
      <c r="G120" s="493">
        <f ca="1">IF(ISERROR(OFFSET('HARGA SATUAN'!$I$6,MATCH(C120,'HARGA SATUAN'!$C$7:$C$1492,0),0)),"",OFFSET('HARGA SATUAN'!$I$6,MATCH(C120,'HARGA SATUAN'!$C$7:$C$1492,0),0))</f>
        <v>0</v>
      </c>
      <c r="H120" s="582" t="str">
        <f ca="1">IF(B120="","",#REF!)</f>
        <v/>
      </c>
      <c r="I120" s="582" t="str">
        <f ca="1">IF(B120="","",#REF!)</f>
        <v/>
      </c>
      <c r="J120" s="582" t="str">
        <f ca="1">IF(B120="","",#REF!)</f>
        <v/>
      </c>
      <c r="K120" s="582" t="str">
        <f ca="1">IF(B120="","",#REF!)</f>
        <v/>
      </c>
      <c r="L120" s="582" t="str">
        <f ca="1">IF(C120="","",#REF!)</f>
        <v/>
      </c>
    </row>
    <row r="121" spans="1:12">
      <c r="A121" s="558">
        <v>110</v>
      </c>
      <c r="B121" s="581" t="str">
        <f t="shared" ca="1" si="3"/>
        <v/>
      </c>
      <c r="C121" s="414" t="str">
        <f t="shared" ca="1" si="4"/>
        <v/>
      </c>
      <c r="D121" s="497" t="str">
        <f ca="1">IF(ISERROR(OFFSET('HARGA SATUAN'!$D$6,MATCH(C121,'HARGA SATUAN'!$C$7:$C$1492,0),0)),"",OFFSET('HARGA SATUAN'!$D$6,MATCH(C121,'HARGA SATUAN'!$C$7:$C$1492,0),0))</f>
        <v/>
      </c>
      <c r="E121" s="497">
        <f ca="1">IF(B121="+","Unit",IF(ISERROR(OFFSET('HARGA SATUAN'!$E$6,MATCH(C121,'HARGA SATUAN'!$C$7:$C$1492,0),0)),"",OFFSET('HARGA SATUAN'!$E$6,MATCH(C121,'HARGA SATUAN'!$C$7:$C$1492,0),0)))</f>
        <v>0</v>
      </c>
      <c r="F121" s="583" t="str">
        <f t="shared" ca="1" si="5"/>
        <v/>
      </c>
      <c r="G121" s="493">
        <f ca="1">IF(ISERROR(OFFSET('HARGA SATUAN'!$I$6,MATCH(C121,'HARGA SATUAN'!$C$7:$C$1492,0),0)),"",OFFSET('HARGA SATUAN'!$I$6,MATCH(C121,'HARGA SATUAN'!$C$7:$C$1492,0),0))</f>
        <v>0</v>
      </c>
      <c r="H121" s="582" t="str">
        <f ca="1">IF(B121="","",#REF!)</f>
        <v/>
      </c>
      <c r="I121" s="582" t="str">
        <f ca="1">IF(B121="","",#REF!)</f>
        <v/>
      </c>
      <c r="J121" s="582" t="str">
        <f ca="1">IF(B121="","",#REF!)</f>
        <v/>
      </c>
      <c r="K121" s="582" t="str">
        <f ca="1">IF(B121="","",#REF!)</f>
        <v/>
      </c>
      <c r="L121" s="582" t="str">
        <f ca="1">IF(C121="","",#REF!)</f>
        <v/>
      </c>
    </row>
    <row r="122" spans="1:12">
      <c r="A122" s="558">
        <v>111</v>
      </c>
      <c r="B122" s="581" t="str">
        <f t="shared" ca="1" si="3"/>
        <v/>
      </c>
      <c r="C122" s="414" t="str">
        <f t="shared" ca="1" si="4"/>
        <v/>
      </c>
      <c r="D122" s="497" t="str">
        <f ca="1">IF(ISERROR(OFFSET('HARGA SATUAN'!$D$6,MATCH(C122,'HARGA SATUAN'!$C$7:$C$1492,0),0)),"",OFFSET('HARGA SATUAN'!$D$6,MATCH(C122,'HARGA SATUAN'!$C$7:$C$1492,0),0))</f>
        <v/>
      </c>
      <c r="E122" s="497">
        <f ca="1">IF(B122="+","Unit",IF(ISERROR(OFFSET('HARGA SATUAN'!$E$6,MATCH(C122,'HARGA SATUAN'!$C$7:$C$1492,0),0)),"",OFFSET('HARGA SATUAN'!$E$6,MATCH(C122,'HARGA SATUAN'!$C$7:$C$1492,0),0)))</f>
        <v>0</v>
      </c>
      <c r="F122" s="583" t="str">
        <f t="shared" ca="1" si="5"/>
        <v/>
      </c>
      <c r="G122" s="493">
        <f ca="1">IF(ISERROR(OFFSET('HARGA SATUAN'!$I$6,MATCH(C122,'HARGA SATUAN'!$C$7:$C$1492,0),0)),"",OFFSET('HARGA SATUAN'!$I$6,MATCH(C122,'HARGA SATUAN'!$C$7:$C$1492,0),0))</f>
        <v>0</v>
      </c>
      <c r="H122" s="582" t="str">
        <f ca="1">IF(B122="","",#REF!)</f>
        <v/>
      </c>
      <c r="I122" s="582" t="str">
        <f ca="1">IF(B122="","",#REF!)</f>
        <v/>
      </c>
      <c r="J122" s="582" t="str">
        <f ca="1">IF(B122="","",#REF!)</f>
        <v/>
      </c>
      <c r="K122" s="582" t="str">
        <f ca="1">IF(B122="","",#REF!)</f>
        <v/>
      </c>
      <c r="L122" s="582" t="str">
        <f ca="1">IF(C122="","",#REF!)</f>
        <v/>
      </c>
    </row>
    <row r="123" spans="1:12">
      <c r="A123" s="558">
        <v>112</v>
      </c>
      <c r="B123" s="581" t="str">
        <f t="shared" ca="1" si="3"/>
        <v/>
      </c>
      <c r="C123" s="414" t="str">
        <f t="shared" ca="1" si="4"/>
        <v/>
      </c>
      <c r="D123" s="497" t="str">
        <f ca="1">IF(ISERROR(OFFSET('HARGA SATUAN'!$D$6,MATCH(C123,'HARGA SATUAN'!$C$7:$C$1492,0),0)),"",OFFSET('HARGA SATUAN'!$D$6,MATCH(C123,'HARGA SATUAN'!$C$7:$C$1492,0),0))</f>
        <v/>
      </c>
      <c r="E123" s="497">
        <f ca="1">IF(B123="+","Unit",IF(ISERROR(OFFSET('HARGA SATUAN'!$E$6,MATCH(C123,'HARGA SATUAN'!$C$7:$C$1492,0),0)),"",OFFSET('HARGA SATUAN'!$E$6,MATCH(C123,'HARGA SATUAN'!$C$7:$C$1492,0),0)))</f>
        <v>0</v>
      </c>
      <c r="F123" s="583" t="str">
        <f t="shared" ca="1" si="5"/>
        <v/>
      </c>
      <c r="G123" s="493">
        <f ca="1">IF(ISERROR(OFFSET('HARGA SATUAN'!$I$6,MATCH(C123,'HARGA SATUAN'!$C$7:$C$1492,0),0)),"",OFFSET('HARGA SATUAN'!$I$6,MATCH(C123,'HARGA SATUAN'!$C$7:$C$1492,0),0))</f>
        <v>0</v>
      </c>
      <c r="H123" s="582" t="str">
        <f ca="1">IF(B123="","",#REF!)</f>
        <v/>
      </c>
      <c r="I123" s="582" t="str">
        <f ca="1">IF(B123="","",#REF!)</f>
        <v/>
      </c>
      <c r="J123" s="582" t="str">
        <f ca="1">IF(B123="","",#REF!)</f>
        <v/>
      </c>
      <c r="K123" s="582" t="str">
        <f ca="1">IF(B123="","",#REF!)</f>
        <v/>
      </c>
      <c r="L123" s="582" t="str">
        <f ca="1">IF(C123="","",#REF!)</f>
        <v/>
      </c>
    </row>
    <row r="124" spans="1:12">
      <c r="A124" s="558">
        <v>113</v>
      </c>
      <c r="B124" s="581" t="str">
        <f t="shared" ca="1" si="3"/>
        <v/>
      </c>
      <c r="C124" s="414" t="str">
        <f t="shared" ca="1" si="4"/>
        <v/>
      </c>
      <c r="D124" s="497" t="str">
        <f ca="1">IF(ISERROR(OFFSET('HARGA SATUAN'!$D$6,MATCH(C124,'HARGA SATUAN'!$C$7:$C$1492,0),0)),"",OFFSET('HARGA SATUAN'!$D$6,MATCH(C124,'HARGA SATUAN'!$C$7:$C$1492,0),0))</f>
        <v/>
      </c>
      <c r="E124" s="497">
        <f ca="1">IF(B124="+","Unit",IF(ISERROR(OFFSET('HARGA SATUAN'!$E$6,MATCH(C124,'HARGA SATUAN'!$C$7:$C$1492,0),0)),"",OFFSET('HARGA SATUAN'!$E$6,MATCH(C124,'HARGA SATUAN'!$C$7:$C$1492,0),0)))</f>
        <v>0</v>
      </c>
      <c r="F124" s="583" t="str">
        <f t="shared" ca="1" si="5"/>
        <v/>
      </c>
      <c r="G124" s="493">
        <f ca="1">IF(ISERROR(OFFSET('HARGA SATUAN'!$I$6,MATCH(C124,'HARGA SATUAN'!$C$7:$C$1492,0),0)),"",OFFSET('HARGA SATUAN'!$I$6,MATCH(C124,'HARGA SATUAN'!$C$7:$C$1492,0),0))</f>
        <v>0</v>
      </c>
      <c r="H124" s="582" t="str">
        <f ca="1">IF(B124="","",#REF!)</f>
        <v/>
      </c>
      <c r="I124" s="582" t="str">
        <f ca="1">IF(B124="","",#REF!)</f>
        <v/>
      </c>
      <c r="J124" s="582" t="str">
        <f ca="1">IF(B124="","",#REF!)</f>
        <v/>
      </c>
      <c r="K124" s="582" t="str">
        <f ca="1">IF(B124="","",#REF!)</f>
        <v/>
      </c>
      <c r="L124" s="582" t="str">
        <f ca="1">IF(C124="","",#REF!)</f>
        <v/>
      </c>
    </row>
    <row r="125" spans="1:12">
      <c r="A125" s="558">
        <v>114</v>
      </c>
      <c r="B125" s="581" t="str">
        <f t="shared" ca="1" si="3"/>
        <v/>
      </c>
      <c r="C125" s="414" t="str">
        <f t="shared" ca="1" si="4"/>
        <v/>
      </c>
      <c r="D125" s="497" t="str">
        <f ca="1">IF(ISERROR(OFFSET('HARGA SATUAN'!$D$6,MATCH(C125,'HARGA SATUAN'!$C$7:$C$1492,0),0)),"",OFFSET('HARGA SATUAN'!$D$6,MATCH(C125,'HARGA SATUAN'!$C$7:$C$1492,0),0))</f>
        <v/>
      </c>
      <c r="E125" s="497">
        <f ca="1">IF(B125="+","Unit",IF(ISERROR(OFFSET('HARGA SATUAN'!$E$6,MATCH(C125,'HARGA SATUAN'!$C$7:$C$1492,0),0)),"",OFFSET('HARGA SATUAN'!$E$6,MATCH(C125,'HARGA SATUAN'!$C$7:$C$1492,0),0)))</f>
        <v>0</v>
      </c>
      <c r="F125" s="583" t="str">
        <f t="shared" ca="1" si="5"/>
        <v/>
      </c>
      <c r="G125" s="493">
        <f ca="1">IF(ISERROR(OFFSET('HARGA SATUAN'!$I$6,MATCH(C125,'HARGA SATUAN'!$C$7:$C$1492,0),0)),"",OFFSET('HARGA SATUAN'!$I$6,MATCH(C125,'HARGA SATUAN'!$C$7:$C$1492,0),0))</f>
        <v>0</v>
      </c>
      <c r="H125" s="582" t="str">
        <f ca="1">IF(B125="","",#REF!)</f>
        <v/>
      </c>
      <c r="I125" s="582" t="str">
        <f ca="1">IF(B125="","",#REF!)</f>
        <v/>
      </c>
      <c r="J125" s="582" t="str">
        <f ca="1">IF(B125="","",#REF!)</f>
        <v/>
      </c>
      <c r="K125" s="582" t="str">
        <f ca="1">IF(B125="","",#REF!)</f>
        <v/>
      </c>
      <c r="L125" s="582" t="str">
        <f ca="1">IF(C125="","",#REF!)</f>
        <v/>
      </c>
    </row>
    <row r="126" spans="1:12">
      <c r="A126" s="558">
        <v>115</v>
      </c>
      <c r="B126" s="581" t="str">
        <f t="shared" ca="1" si="3"/>
        <v/>
      </c>
      <c r="C126" s="414" t="str">
        <f t="shared" ca="1" si="4"/>
        <v/>
      </c>
      <c r="D126" s="497" t="str">
        <f ca="1">IF(ISERROR(OFFSET('HARGA SATUAN'!$D$6,MATCH(C126,'HARGA SATUAN'!$C$7:$C$1492,0),0)),"",OFFSET('HARGA SATUAN'!$D$6,MATCH(C126,'HARGA SATUAN'!$C$7:$C$1492,0),0))</f>
        <v/>
      </c>
      <c r="E126" s="497">
        <f ca="1">IF(B126="+","Unit",IF(ISERROR(OFFSET('HARGA SATUAN'!$E$6,MATCH(C126,'HARGA SATUAN'!$C$7:$C$1492,0),0)),"",OFFSET('HARGA SATUAN'!$E$6,MATCH(C126,'HARGA SATUAN'!$C$7:$C$1492,0),0)))</f>
        <v>0</v>
      </c>
      <c r="F126" s="583" t="str">
        <f t="shared" ca="1" si="5"/>
        <v/>
      </c>
      <c r="G126" s="493">
        <f ca="1">IF(ISERROR(OFFSET('HARGA SATUAN'!$I$6,MATCH(C126,'HARGA SATUAN'!$C$7:$C$1492,0),0)),"",OFFSET('HARGA SATUAN'!$I$6,MATCH(C126,'HARGA SATUAN'!$C$7:$C$1492,0),0))</f>
        <v>0</v>
      </c>
      <c r="H126" s="582" t="str">
        <f ca="1">IF(B126="","",#REF!)</f>
        <v/>
      </c>
      <c r="I126" s="582" t="str">
        <f ca="1">IF(B126="","",#REF!)</f>
        <v/>
      </c>
      <c r="J126" s="582" t="str">
        <f ca="1">IF(B126="","",#REF!)</f>
        <v/>
      </c>
      <c r="K126" s="582" t="str">
        <f ca="1">IF(B126="","",#REF!)</f>
        <v/>
      </c>
      <c r="L126" s="582" t="str">
        <f ca="1">IF(C126="","",#REF!)</f>
        <v/>
      </c>
    </row>
    <row r="127" spans="1:12">
      <c r="A127" s="558">
        <v>116</v>
      </c>
      <c r="B127" s="581" t="str">
        <f t="shared" ca="1" si="3"/>
        <v/>
      </c>
      <c r="C127" s="414" t="str">
        <f t="shared" ca="1" si="4"/>
        <v/>
      </c>
      <c r="D127" s="497" t="str">
        <f ca="1">IF(ISERROR(OFFSET('HARGA SATUAN'!$D$6,MATCH(C127,'HARGA SATUAN'!$C$7:$C$1492,0),0)),"",OFFSET('HARGA SATUAN'!$D$6,MATCH(C127,'HARGA SATUAN'!$C$7:$C$1492,0),0))</f>
        <v/>
      </c>
      <c r="E127" s="497">
        <f ca="1">IF(B127="+","Unit",IF(ISERROR(OFFSET('HARGA SATUAN'!$E$6,MATCH(C127,'HARGA SATUAN'!$C$7:$C$1492,0),0)),"",OFFSET('HARGA SATUAN'!$E$6,MATCH(C127,'HARGA SATUAN'!$C$7:$C$1492,0),0)))</f>
        <v>0</v>
      </c>
      <c r="F127" s="583" t="str">
        <f t="shared" ca="1" si="5"/>
        <v/>
      </c>
      <c r="G127" s="493">
        <f ca="1">IF(ISERROR(OFFSET('HARGA SATUAN'!$I$6,MATCH(C127,'HARGA SATUAN'!$C$7:$C$1492,0),0)),"",OFFSET('HARGA SATUAN'!$I$6,MATCH(C127,'HARGA SATUAN'!$C$7:$C$1492,0),0))</f>
        <v>0</v>
      </c>
      <c r="H127" s="582" t="str">
        <f ca="1">IF(B127="","",#REF!)</f>
        <v/>
      </c>
      <c r="I127" s="582" t="str">
        <f ca="1">IF(B127="","",#REF!)</f>
        <v/>
      </c>
      <c r="J127" s="582" t="str">
        <f ca="1">IF(B127="","",#REF!)</f>
        <v/>
      </c>
      <c r="K127" s="582" t="str">
        <f ca="1">IF(B127="","",#REF!)</f>
        <v/>
      </c>
      <c r="L127" s="582" t="str">
        <f ca="1">IF(C127="","",#REF!)</f>
        <v/>
      </c>
    </row>
    <row r="128" spans="1:12">
      <c r="A128" s="558">
        <v>117</v>
      </c>
      <c r="B128" s="581" t="str">
        <f t="shared" ca="1" si="3"/>
        <v/>
      </c>
      <c r="C128" s="414" t="str">
        <f t="shared" ca="1" si="4"/>
        <v/>
      </c>
      <c r="D128" s="497" t="str">
        <f ca="1">IF(ISERROR(OFFSET('HARGA SATUAN'!$D$6,MATCH(C128,'HARGA SATUAN'!$C$7:$C$1492,0),0)),"",OFFSET('HARGA SATUAN'!$D$6,MATCH(C128,'HARGA SATUAN'!$C$7:$C$1492,0),0))</f>
        <v/>
      </c>
      <c r="E128" s="497">
        <f ca="1">IF(B128="+","Unit",IF(ISERROR(OFFSET('HARGA SATUAN'!$E$6,MATCH(C128,'HARGA SATUAN'!$C$7:$C$1492,0),0)),"",OFFSET('HARGA SATUAN'!$E$6,MATCH(C128,'HARGA SATUAN'!$C$7:$C$1492,0),0)))</f>
        <v>0</v>
      </c>
      <c r="F128" s="583" t="str">
        <f t="shared" ca="1" si="5"/>
        <v/>
      </c>
      <c r="G128" s="493">
        <f ca="1">IF(ISERROR(OFFSET('HARGA SATUAN'!$I$6,MATCH(C128,'HARGA SATUAN'!$C$7:$C$1492,0),0)),"",OFFSET('HARGA SATUAN'!$I$6,MATCH(C128,'HARGA SATUAN'!$C$7:$C$1492,0),0))</f>
        <v>0</v>
      </c>
      <c r="H128" s="582" t="str">
        <f ca="1">IF(B128="","",#REF!)</f>
        <v/>
      </c>
      <c r="I128" s="582" t="str">
        <f ca="1">IF(B128="","",#REF!)</f>
        <v/>
      </c>
      <c r="J128" s="582" t="str">
        <f ca="1">IF(B128="","",#REF!)</f>
        <v/>
      </c>
      <c r="K128" s="582" t="str">
        <f ca="1">IF(B128="","",#REF!)</f>
        <v/>
      </c>
      <c r="L128" s="582" t="str">
        <f ca="1">IF(C128="","",#REF!)</f>
        <v/>
      </c>
    </row>
    <row r="129" spans="1:12">
      <c r="A129" s="558">
        <v>118</v>
      </c>
      <c r="B129" s="581" t="str">
        <f t="shared" ca="1" si="3"/>
        <v/>
      </c>
      <c r="C129" s="414" t="str">
        <f t="shared" ca="1" si="4"/>
        <v/>
      </c>
      <c r="D129" s="497" t="str">
        <f ca="1">IF(ISERROR(OFFSET('HARGA SATUAN'!$D$6,MATCH(C129,'HARGA SATUAN'!$C$7:$C$1492,0),0)),"",OFFSET('HARGA SATUAN'!$D$6,MATCH(C129,'HARGA SATUAN'!$C$7:$C$1492,0),0))</f>
        <v/>
      </c>
      <c r="E129" s="497">
        <f ca="1">IF(B129="+","Unit",IF(ISERROR(OFFSET('HARGA SATUAN'!$E$6,MATCH(C129,'HARGA SATUAN'!$C$7:$C$1492,0),0)),"",OFFSET('HARGA SATUAN'!$E$6,MATCH(C129,'HARGA SATUAN'!$C$7:$C$1492,0),0)))</f>
        <v>0</v>
      </c>
      <c r="F129" s="583" t="str">
        <f t="shared" ca="1" si="5"/>
        <v/>
      </c>
      <c r="G129" s="493">
        <f ca="1">IF(ISERROR(OFFSET('HARGA SATUAN'!$I$6,MATCH(C129,'HARGA SATUAN'!$C$7:$C$1492,0),0)),"",OFFSET('HARGA SATUAN'!$I$6,MATCH(C129,'HARGA SATUAN'!$C$7:$C$1492,0),0))</f>
        <v>0</v>
      </c>
      <c r="H129" s="582" t="str">
        <f ca="1">IF(B129="","",#REF!)</f>
        <v/>
      </c>
      <c r="I129" s="582" t="str">
        <f ca="1">IF(B129="","",#REF!)</f>
        <v/>
      </c>
      <c r="J129" s="582" t="str">
        <f ca="1">IF(B129="","",#REF!)</f>
        <v/>
      </c>
      <c r="K129" s="582" t="str">
        <f ca="1">IF(B129="","",#REF!)</f>
        <v/>
      </c>
      <c r="L129" s="582" t="str">
        <f ca="1">IF(C129="","",#REF!)</f>
        <v/>
      </c>
    </row>
    <row r="130" spans="1:12">
      <c r="A130" s="558">
        <v>119</v>
      </c>
      <c r="B130" s="581" t="str">
        <f t="shared" ca="1" si="3"/>
        <v/>
      </c>
      <c r="C130" s="414" t="str">
        <f t="shared" ca="1" si="4"/>
        <v/>
      </c>
      <c r="D130" s="497" t="str">
        <f ca="1">IF(ISERROR(OFFSET('HARGA SATUAN'!$D$6,MATCH(C130,'HARGA SATUAN'!$C$7:$C$1492,0),0)),"",OFFSET('HARGA SATUAN'!$D$6,MATCH(C130,'HARGA SATUAN'!$C$7:$C$1492,0),0))</f>
        <v/>
      </c>
      <c r="E130" s="497">
        <f ca="1">IF(B130="+","Unit",IF(ISERROR(OFFSET('HARGA SATUAN'!$E$6,MATCH(C130,'HARGA SATUAN'!$C$7:$C$1492,0),0)),"",OFFSET('HARGA SATUAN'!$E$6,MATCH(C130,'HARGA SATUAN'!$C$7:$C$1492,0),0)))</f>
        <v>0</v>
      </c>
      <c r="F130" s="583" t="str">
        <f t="shared" ca="1" si="5"/>
        <v/>
      </c>
      <c r="G130" s="493">
        <f ca="1">IF(ISERROR(OFFSET('HARGA SATUAN'!$I$6,MATCH(C130,'HARGA SATUAN'!$C$7:$C$1492,0),0)),"",OFFSET('HARGA SATUAN'!$I$6,MATCH(C130,'HARGA SATUAN'!$C$7:$C$1492,0),0))</f>
        <v>0</v>
      </c>
      <c r="H130" s="582" t="str">
        <f ca="1">IF(B130="","",#REF!)</f>
        <v/>
      </c>
      <c r="I130" s="582" t="str">
        <f ca="1">IF(B130="","",#REF!)</f>
        <v/>
      </c>
      <c r="J130" s="582" t="str">
        <f ca="1">IF(B130="","",#REF!)</f>
        <v/>
      </c>
      <c r="K130" s="582" t="str">
        <f ca="1">IF(B130="","",#REF!)</f>
        <v/>
      </c>
      <c r="L130" s="582" t="str">
        <f ca="1">IF(C130="","",#REF!)</f>
        <v/>
      </c>
    </row>
    <row r="131" spans="1:12">
      <c r="A131" s="558">
        <v>120</v>
      </c>
      <c r="B131" s="581" t="str">
        <f t="shared" ca="1" si="3"/>
        <v/>
      </c>
      <c r="C131" s="414" t="str">
        <f t="shared" ca="1" si="4"/>
        <v/>
      </c>
      <c r="D131" s="497" t="str">
        <f ca="1">IF(ISERROR(OFFSET('HARGA SATUAN'!$D$6,MATCH(C131,'HARGA SATUAN'!$C$7:$C$1492,0),0)),"",OFFSET('HARGA SATUAN'!$D$6,MATCH(C131,'HARGA SATUAN'!$C$7:$C$1492,0),0))</f>
        <v/>
      </c>
      <c r="E131" s="497">
        <f ca="1">IF(B131="+","Unit",IF(ISERROR(OFFSET('HARGA SATUAN'!$E$6,MATCH(C131,'HARGA SATUAN'!$C$7:$C$1492,0),0)),"",OFFSET('HARGA SATUAN'!$E$6,MATCH(C131,'HARGA SATUAN'!$C$7:$C$1492,0),0)))</f>
        <v>0</v>
      </c>
      <c r="F131" s="583" t="str">
        <f t="shared" ca="1" si="5"/>
        <v/>
      </c>
      <c r="G131" s="493">
        <f ca="1">IF(ISERROR(OFFSET('HARGA SATUAN'!$I$6,MATCH(C131,'HARGA SATUAN'!$C$7:$C$1492,0),0)),"",OFFSET('HARGA SATUAN'!$I$6,MATCH(C131,'HARGA SATUAN'!$C$7:$C$1492,0),0))</f>
        <v>0</v>
      </c>
      <c r="H131" s="582" t="str">
        <f ca="1">IF(B131="","",#REF!)</f>
        <v/>
      </c>
      <c r="I131" s="582" t="str">
        <f ca="1">IF(B131="","",#REF!)</f>
        <v/>
      </c>
      <c r="J131" s="582" t="str">
        <f ca="1">IF(B131="","",#REF!)</f>
        <v/>
      </c>
      <c r="K131" s="582" t="str">
        <f ca="1">IF(B131="","",#REF!)</f>
        <v/>
      </c>
      <c r="L131" s="582" t="str">
        <f ca="1">IF(C131="","",#REF!)</f>
        <v/>
      </c>
    </row>
    <row r="132" spans="1:12">
      <c r="A132" s="558">
        <v>121</v>
      </c>
      <c r="B132" s="581" t="str">
        <f t="shared" ca="1" si="3"/>
        <v/>
      </c>
      <c r="C132" s="414" t="str">
        <f t="shared" ca="1" si="4"/>
        <v/>
      </c>
      <c r="D132" s="497" t="str">
        <f ca="1">IF(ISERROR(OFFSET('HARGA SATUAN'!$D$6,MATCH(C132,'HARGA SATUAN'!$C$7:$C$1492,0),0)),"",OFFSET('HARGA SATUAN'!$D$6,MATCH(C132,'HARGA SATUAN'!$C$7:$C$1492,0),0))</f>
        <v/>
      </c>
      <c r="E132" s="497">
        <f ca="1">IF(B132="+","Unit",IF(ISERROR(OFFSET('HARGA SATUAN'!$E$6,MATCH(C132,'HARGA SATUAN'!$C$7:$C$1492,0),0)),"",OFFSET('HARGA SATUAN'!$E$6,MATCH(C132,'HARGA SATUAN'!$C$7:$C$1492,0),0)))</f>
        <v>0</v>
      </c>
      <c r="F132" s="583" t="str">
        <f t="shared" ca="1" si="5"/>
        <v/>
      </c>
      <c r="G132" s="493">
        <f ca="1">IF(ISERROR(OFFSET('HARGA SATUAN'!$I$6,MATCH(C132,'HARGA SATUAN'!$C$7:$C$1492,0),0)),"",OFFSET('HARGA SATUAN'!$I$6,MATCH(C132,'HARGA SATUAN'!$C$7:$C$1492,0),0))</f>
        <v>0</v>
      </c>
      <c r="H132" s="582" t="str">
        <f ca="1">IF(B132="","",#REF!)</f>
        <v/>
      </c>
      <c r="I132" s="582" t="str">
        <f ca="1">IF(B132="","",#REF!)</f>
        <v/>
      </c>
      <c r="J132" s="582" t="str">
        <f ca="1">IF(B132="","",#REF!)</f>
        <v/>
      </c>
      <c r="K132" s="582" t="str">
        <f ca="1">IF(B132="","",#REF!)</f>
        <v/>
      </c>
      <c r="L132" s="582" t="str">
        <f ca="1">IF(C132="","",#REF!)</f>
        <v/>
      </c>
    </row>
    <row r="133" spans="1:12">
      <c r="A133" s="558">
        <v>122</v>
      </c>
      <c r="B133" s="581" t="str">
        <f t="shared" ca="1" si="3"/>
        <v/>
      </c>
      <c r="C133" s="414" t="str">
        <f t="shared" ca="1" si="4"/>
        <v/>
      </c>
      <c r="D133" s="497" t="str">
        <f ca="1">IF(ISERROR(OFFSET('HARGA SATUAN'!$D$6,MATCH(C133,'HARGA SATUAN'!$C$7:$C$1492,0),0)),"",OFFSET('HARGA SATUAN'!$D$6,MATCH(C133,'HARGA SATUAN'!$C$7:$C$1492,0),0))</f>
        <v/>
      </c>
      <c r="E133" s="497">
        <f ca="1">IF(B133="+","Unit",IF(ISERROR(OFFSET('HARGA SATUAN'!$E$6,MATCH(C133,'HARGA SATUAN'!$C$7:$C$1492,0),0)),"",OFFSET('HARGA SATUAN'!$E$6,MATCH(C133,'HARGA SATUAN'!$C$7:$C$1492,0),0)))</f>
        <v>0</v>
      </c>
      <c r="F133" s="583" t="str">
        <f t="shared" ca="1" si="5"/>
        <v/>
      </c>
      <c r="G133" s="493">
        <f ca="1">IF(ISERROR(OFFSET('HARGA SATUAN'!$I$6,MATCH(C133,'HARGA SATUAN'!$C$7:$C$1492,0),0)),"",OFFSET('HARGA SATUAN'!$I$6,MATCH(C133,'HARGA SATUAN'!$C$7:$C$1492,0),0))</f>
        <v>0</v>
      </c>
      <c r="H133" s="582" t="str">
        <f ca="1">IF(B133="","",#REF!)</f>
        <v/>
      </c>
      <c r="I133" s="582" t="str">
        <f ca="1">IF(B133="","",#REF!)</f>
        <v/>
      </c>
      <c r="J133" s="582" t="str">
        <f ca="1">IF(B133="","",#REF!)</f>
        <v/>
      </c>
      <c r="K133" s="582" t="str">
        <f ca="1">IF(B133="","",#REF!)</f>
        <v/>
      </c>
      <c r="L133" s="582" t="str">
        <f ca="1">IF(C133="","",#REF!)</f>
        <v/>
      </c>
    </row>
    <row r="134" spans="1:12">
      <c r="A134" s="558">
        <v>123</v>
      </c>
      <c r="B134" s="581" t="str">
        <f t="shared" ca="1" si="3"/>
        <v/>
      </c>
      <c r="C134" s="414" t="str">
        <f t="shared" ca="1" si="4"/>
        <v/>
      </c>
      <c r="D134" s="497" t="str">
        <f ca="1">IF(ISERROR(OFFSET('HARGA SATUAN'!$D$6,MATCH(C134,'HARGA SATUAN'!$C$7:$C$1492,0),0)),"",OFFSET('HARGA SATUAN'!$D$6,MATCH(C134,'HARGA SATUAN'!$C$7:$C$1492,0),0))</f>
        <v/>
      </c>
      <c r="E134" s="497">
        <f ca="1">IF(B134="+","Unit",IF(ISERROR(OFFSET('HARGA SATUAN'!$E$6,MATCH(C134,'HARGA SATUAN'!$C$7:$C$1492,0),0)),"",OFFSET('HARGA SATUAN'!$E$6,MATCH(C134,'HARGA SATUAN'!$C$7:$C$1492,0),0)))</f>
        <v>0</v>
      </c>
      <c r="F134" s="583" t="str">
        <f t="shared" ca="1" si="5"/>
        <v/>
      </c>
      <c r="G134" s="493">
        <f ca="1">IF(ISERROR(OFFSET('HARGA SATUAN'!$I$6,MATCH(C134,'HARGA SATUAN'!$C$7:$C$1492,0),0)),"",OFFSET('HARGA SATUAN'!$I$6,MATCH(C134,'HARGA SATUAN'!$C$7:$C$1492,0),0))</f>
        <v>0</v>
      </c>
      <c r="H134" s="582" t="str">
        <f ca="1">IF(B134="","",#REF!)</f>
        <v/>
      </c>
      <c r="I134" s="582" t="str">
        <f ca="1">IF(B134="","",#REF!)</f>
        <v/>
      </c>
      <c r="J134" s="582" t="str">
        <f ca="1">IF(B134="","",#REF!)</f>
        <v/>
      </c>
      <c r="K134" s="582" t="str">
        <f ca="1">IF(B134="","",#REF!)</f>
        <v/>
      </c>
      <c r="L134" s="582" t="str">
        <f ca="1">IF(C134="","",#REF!)</f>
        <v/>
      </c>
    </row>
    <row r="135" spans="1:12">
      <c r="A135" s="558">
        <v>124</v>
      </c>
      <c r="B135" s="581" t="str">
        <f t="shared" ca="1" si="3"/>
        <v/>
      </c>
      <c r="C135" s="414" t="str">
        <f t="shared" ca="1" si="4"/>
        <v/>
      </c>
      <c r="D135" s="497" t="str">
        <f ca="1">IF(ISERROR(OFFSET('HARGA SATUAN'!$D$6,MATCH(C135,'HARGA SATUAN'!$C$7:$C$1492,0),0)),"",OFFSET('HARGA SATUAN'!$D$6,MATCH(C135,'HARGA SATUAN'!$C$7:$C$1492,0),0))</f>
        <v/>
      </c>
      <c r="E135" s="497">
        <f ca="1">IF(B135="+","Unit",IF(ISERROR(OFFSET('HARGA SATUAN'!$E$6,MATCH(C135,'HARGA SATUAN'!$C$7:$C$1492,0),0)),"",OFFSET('HARGA SATUAN'!$E$6,MATCH(C135,'HARGA SATUAN'!$C$7:$C$1492,0),0)))</f>
        <v>0</v>
      </c>
      <c r="F135" s="583" t="str">
        <f t="shared" ca="1" si="5"/>
        <v/>
      </c>
      <c r="G135" s="493">
        <f ca="1">IF(ISERROR(OFFSET('HARGA SATUAN'!$I$6,MATCH(C135,'HARGA SATUAN'!$C$7:$C$1492,0),0)),"",OFFSET('HARGA SATUAN'!$I$6,MATCH(C135,'HARGA SATUAN'!$C$7:$C$1492,0),0))</f>
        <v>0</v>
      </c>
      <c r="H135" s="582" t="str">
        <f ca="1">IF(B135="","",#REF!)</f>
        <v/>
      </c>
      <c r="I135" s="582" t="str">
        <f ca="1">IF(B135="","",#REF!)</f>
        <v/>
      </c>
      <c r="J135" s="582" t="str">
        <f ca="1">IF(B135="","",#REF!)</f>
        <v/>
      </c>
      <c r="K135" s="582" t="str">
        <f ca="1">IF(B135="","",#REF!)</f>
        <v/>
      </c>
      <c r="L135" s="582" t="str">
        <f ca="1">IF(C135="","",#REF!)</f>
        <v/>
      </c>
    </row>
    <row r="136" spans="1:12">
      <c r="A136" s="558">
        <v>125</v>
      </c>
      <c r="B136" s="581" t="str">
        <f t="shared" ca="1" si="3"/>
        <v/>
      </c>
      <c r="C136" s="414" t="str">
        <f t="shared" ca="1" si="4"/>
        <v/>
      </c>
      <c r="D136" s="497" t="str">
        <f ca="1">IF(ISERROR(OFFSET('HARGA SATUAN'!$D$6,MATCH(C136,'HARGA SATUAN'!$C$7:$C$1492,0),0)),"",OFFSET('HARGA SATUAN'!$D$6,MATCH(C136,'HARGA SATUAN'!$C$7:$C$1492,0),0))</f>
        <v/>
      </c>
      <c r="E136" s="497">
        <f ca="1">IF(B136="+","Unit",IF(ISERROR(OFFSET('HARGA SATUAN'!$E$6,MATCH(C136,'HARGA SATUAN'!$C$7:$C$1492,0),0)),"",OFFSET('HARGA SATUAN'!$E$6,MATCH(C136,'HARGA SATUAN'!$C$7:$C$1492,0),0)))</f>
        <v>0</v>
      </c>
      <c r="F136" s="583" t="str">
        <f t="shared" ca="1" si="5"/>
        <v/>
      </c>
      <c r="G136" s="493">
        <f ca="1">IF(ISERROR(OFFSET('HARGA SATUAN'!$I$6,MATCH(C136,'HARGA SATUAN'!$C$7:$C$1492,0),0)),"",OFFSET('HARGA SATUAN'!$I$6,MATCH(C136,'HARGA SATUAN'!$C$7:$C$1492,0),0))</f>
        <v>0</v>
      </c>
      <c r="H136" s="582" t="str">
        <f ca="1">IF(B136="","",#REF!)</f>
        <v/>
      </c>
      <c r="I136" s="582" t="str">
        <f ca="1">IF(B136="","",#REF!)</f>
        <v/>
      </c>
      <c r="J136" s="582" t="str">
        <f ca="1">IF(B136="","",#REF!)</f>
        <v/>
      </c>
      <c r="K136" s="582" t="str">
        <f ca="1">IF(B136="","",#REF!)</f>
        <v/>
      </c>
      <c r="L136" s="582" t="str">
        <f ca="1">IF(C136="","",#REF!)</f>
        <v/>
      </c>
    </row>
    <row r="137" spans="1:12">
      <c r="A137" s="558">
        <v>126</v>
      </c>
      <c r="B137" s="581" t="str">
        <f t="shared" ca="1" si="3"/>
        <v/>
      </c>
      <c r="C137" s="414" t="str">
        <f t="shared" ca="1" si="4"/>
        <v/>
      </c>
      <c r="D137" s="497" t="str">
        <f ca="1">IF(ISERROR(OFFSET('HARGA SATUAN'!$D$6,MATCH(C137,'HARGA SATUAN'!$C$7:$C$1492,0),0)),"",OFFSET('HARGA SATUAN'!$D$6,MATCH(C137,'HARGA SATUAN'!$C$7:$C$1492,0),0))</f>
        <v/>
      </c>
      <c r="E137" s="497">
        <f ca="1">IF(B137="+","Unit",IF(ISERROR(OFFSET('HARGA SATUAN'!$E$6,MATCH(C137,'HARGA SATUAN'!$C$7:$C$1492,0),0)),"",OFFSET('HARGA SATUAN'!$E$6,MATCH(C137,'HARGA SATUAN'!$C$7:$C$1492,0),0)))</f>
        <v>0</v>
      </c>
      <c r="F137" s="583" t="str">
        <f t="shared" ca="1" si="5"/>
        <v/>
      </c>
      <c r="G137" s="493">
        <f ca="1">IF(ISERROR(OFFSET('HARGA SATUAN'!$I$6,MATCH(C137,'HARGA SATUAN'!$C$7:$C$1492,0),0)),"",OFFSET('HARGA SATUAN'!$I$6,MATCH(C137,'HARGA SATUAN'!$C$7:$C$1492,0),0))</f>
        <v>0</v>
      </c>
      <c r="H137" s="582" t="str">
        <f ca="1">IF(B137="","",#REF!)</f>
        <v/>
      </c>
      <c r="I137" s="582" t="str">
        <f ca="1">IF(B137="","",#REF!)</f>
        <v/>
      </c>
      <c r="J137" s="582" t="str">
        <f ca="1">IF(B137="","",#REF!)</f>
        <v/>
      </c>
      <c r="K137" s="582" t="str">
        <f ca="1">IF(B137="","",#REF!)</f>
        <v/>
      </c>
      <c r="L137" s="582" t="str">
        <f ca="1">IF(C137="","",#REF!)</f>
        <v/>
      </c>
    </row>
    <row r="138" spans="1:12">
      <c r="A138" s="558">
        <v>127</v>
      </c>
      <c r="B138" s="581" t="str">
        <f t="shared" ca="1" si="3"/>
        <v/>
      </c>
      <c r="C138" s="414" t="str">
        <f t="shared" ca="1" si="4"/>
        <v/>
      </c>
      <c r="D138" s="497" t="str">
        <f ca="1">IF(ISERROR(OFFSET('HARGA SATUAN'!$D$6,MATCH(C138,'HARGA SATUAN'!$C$7:$C$1492,0),0)),"",OFFSET('HARGA SATUAN'!$D$6,MATCH(C138,'HARGA SATUAN'!$C$7:$C$1492,0),0))</f>
        <v/>
      </c>
      <c r="E138" s="497">
        <f ca="1">IF(B138="+","Unit",IF(ISERROR(OFFSET('HARGA SATUAN'!$E$6,MATCH(C138,'HARGA SATUAN'!$C$7:$C$1492,0),0)),"",OFFSET('HARGA SATUAN'!$E$6,MATCH(C138,'HARGA SATUAN'!$C$7:$C$1492,0),0)))</f>
        <v>0</v>
      </c>
      <c r="F138" s="583" t="str">
        <f t="shared" ca="1" si="5"/>
        <v/>
      </c>
      <c r="G138" s="493">
        <f ca="1">IF(ISERROR(OFFSET('HARGA SATUAN'!$I$6,MATCH(C138,'HARGA SATUAN'!$C$7:$C$1492,0),0)),"",OFFSET('HARGA SATUAN'!$I$6,MATCH(C138,'HARGA SATUAN'!$C$7:$C$1492,0),0))</f>
        <v>0</v>
      </c>
      <c r="H138" s="582" t="str">
        <f ca="1">IF(B138="","",#REF!)</f>
        <v/>
      </c>
      <c r="I138" s="582" t="str">
        <f ca="1">IF(B138="","",#REF!)</f>
        <v/>
      </c>
      <c r="J138" s="582" t="str">
        <f ca="1">IF(B138="","",#REF!)</f>
        <v/>
      </c>
      <c r="K138" s="582" t="str">
        <f ca="1">IF(B138="","",#REF!)</f>
        <v/>
      </c>
      <c r="L138" s="582" t="str">
        <f ca="1">IF(C138="","",#REF!)</f>
        <v/>
      </c>
    </row>
    <row r="139" spans="1:12">
      <c r="A139" s="558">
        <v>128</v>
      </c>
      <c r="B139" s="581" t="str">
        <f t="shared" ca="1" si="3"/>
        <v/>
      </c>
      <c r="C139" s="414" t="str">
        <f t="shared" ca="1" si="4"/>
        <v/>
      </c>
      <c r="D139" s="497" t="str">
        <f ca="1">IF(ISERROR(OFFSET('HARGA SATUAN'!$D$6,MATCH(C139,'HARGA SATUAN'!$C$7:$C$1492,0),0)),"",OFFSET('HARGA SATUAN'!$D$6,MATCH(C139,'HARGA SATUAN'!$C$7:$C$1492,0),0))</f>
        <v/>
      </c>
      <c r="E139" s="497">
        <f ca="1">IF(B139="+","Unit",IF(ISERROR(OFFSET('HARGA SATUAN'!$E$6,MATCH(C139,'HARGA SATUAN'!$C$7:$C$1492,0),0)),"",OFFSET('HARGA SATUAN'!$E$6,MATCH(C139,'HARGA SATUAN'!$C$7:$C$1492,0),0)))</f>
        <v>0</v>
      </c>
      <c r="F139" s="583" t="str">
        <f t="shared" ca="1" si="5"/>
        <v/>
      </c>
      <c r="G139" s="493">
        <f ca="1">IF(ISERROR(OFFSET('HARGA SATUAN'!$I$6,MATCH(C139,'HARGA SATUAN'!$C$7:$C$1492,0),0)),"",OFFSET('HARGA SATUAN'!$I$6,MATCH(C139,'HARGA SATUAN'!$C$7:$C$1492,0),0))</f>
        <v>0</v>
      </c>
      <c r="H139" s="582" t="str">
        <f ca="1">IF(B139="","",#REF!)</f>
        <v/>
      </c>
      <c r="I139" s="582" t="str">
        <f ca="1">IF(B139="","",#REF!)</f>
        <v/>
      </c>
      <c r="J139" s="582" t="str">
        <f ca="1">IF(B139="","",#REF!)</f>
        <v/>
      </c>
      <c r="K139" s="582" t="str">
        <f ca="1">IF(B139="","",#REF!)</f>
        <v/>
      </c>
      <c r="L139" s="582" t="str">
        <f ca="1">IF(C139="","",#REF!)</f>
        <v/>
      </c>
    </row>
    <row r="140" spans="1:12">
      <c r="A140" s="558">
        <v>129</v>
      </c>
      <c r="B140" s="581" t="str">
        <f t="shared" ca="1" si="3"/>
        <v/>
      </c>
      <c r="C140" s="414" t="str">
        <f t="shared" ca="1" si="4"/>
        <v/>
      </c>
      <c r="D140" s="497" t="str">
        <f ca="1">IF(ISERROR(OFFSET('HARGA SATUAN'!$D$6,MATCH(C140,'HARGA SATUAN'!$C$7:$C$1492,0),0)),"",OFFSET('HARGA SATUAN'!$D$6,MATCH(C140,'HARGA SATUAN'!$C$7:$C$1492,0),0))</f>
        <v/>
      </c>
      <c r="E140" s="497">
        <f ca="1">IF(B140="+","Unit",IF(ISERROR(OFFSET('HARGA SATUAN'!$E$6,MATCH(C140,'HARGA SATUAN'!$C$7:$C$1492,0),0)),"",OFFSET('HARGA SATUAN'!$E$6,MATCH(C140,'HARGA SATUAN'!$C$7:$C$1492,0),0)))</f>
        <v>0</v>
      </c>
      <c r="F140" s="583" t="str">
        <f t="shared" ca="1" si="5"/>
        <v/>
      </c>
      <c r="G140" s="493">
        <f ca="1">IF(ISERROR(OFFSET('HARGA SATUAN'!$I$6,MATCH(C140,'HARGA SATUAN'!$C$7:$C$1492,0),0)),"",OFFSET('HARGA SATUAN'!$I$6,MATCH(C140,'HARGA SATUAN'!$C$7:$C$1492,0),0))</f>
        <v>0</v>
      </c>
      <c r="H140" s="582" t="str">
        <f ca="1">IF(B140="","",#REF!)</f>
        <v/>
      </c>
      <c r="I140" s="582" t="str">
        <f ca="1">IF(B140="","",#REF!)</f>
        <v/>
      </c>
      <c r="J140" s="582" t="str">
        <f ca="1">IF(B140="","",#REF!)</f>
        <v/>
      </c>
      <c r="K140" s="582" t="str">
        <f ca="1">IF(B140="","",#REF!)</f>
        <v/>
      </c>
      <c r="L140" s="582" t="str">
        <f ca="1">IF(C140="","",#REF!)</f>
        <v/>
      </c>
    </row>
    <row r="141" spans="1:12">
      <c r="A141" s="558">
        <v>130</v>
      </c>
      <c r="B141" s="581" t="str">
        <f t="shared" ref="B141:B204" ca="1" si="6">IF(C141="","",A141)</f>
        <v/>
      </c>
      <c r="C141" s="414" t="str">
        <f t="shared" ref="C141:C204" ca="1" si="7">IF(ISERROR(OFFSET($C$713,MATCH(A141,$F$714:$F$1320,0),0)),"",OFFSET($C$713,MATCH(A141,$F$714:$F$1320,0),0))</f>
        <v/>
      </c>
      <c r="D141" s="497" t="str">
        <f ca="1">IF(ISERROR(OFFSET('HARGA SATUAN'!$D$6,MATCH(C141,'HARGA SATUAN'!$C$7:$C$1492,0),0)),"",OFFSET('HARGA SATUAN'!$D$6,MATCH(C141,'HARGA SATUAN'!$C$7:$C$1492,0),0))</f>
        <v/>
      </c>
      <c r="E141" s="497">
        <f ca="1">IF(B141="+","Unit",IF(ISERROR(OFFSET('HARGA SATUAN'!$E$6,MATCH(C141,'HARGA SATUAN'!$C$7:$C$1492,0),0)),"",OFFSET('HARGA SATUAN'!$E$6,MATCH(C141,'HARGA SATUAN'!$C$7:$C$1492,0),0)))</f>
        <v>0</v>
      </c>
      <c r="F141" s="583" t="str">
        <f t="shared" ref="F141:F204" ca="1" si="8">IF(ISERROR(OFFSET($D$713,MATCH(A141,$F$714:$F$1320,0),0)),"",OFFSET($D$713,MATCH(A141,$F$714:$F$1320,0),0))</f>
        <v/>
      </c>
      <c r="G141" s="493">
        <f ca="1">IF(ISERROR(OFFSET('HARGA SATUAN'!$I$6,MATCH(C141,'HARGA SATUAN'!$C$7:$C$1492,0),0)),"",OFFSET('HARGA SATUAN'!$I$6,MATCH(C141,'HARGA SATUAN'!$C$7:$C$1492,0),0))</f>
        <v>0</v>
      </c>
      <c r="H141" s="582" t="str">
        <f ca="1">IF(B141="","",#REF!)</f>
        <v/>
      </c>
      <c r="I141" s="582" t="str">
        <f ca="1">IF(B141="","",#REF!)</f>
        <v/>
      </c>
      <c r="J141" s="582" t="str">
        <f ca="1">IF(B141="","",#REF!)</f>
        <v/>
      </c>
      <c r="K141" s="582" t="str">
        <f ca="1">IF(B141="","",#REF!)</f>
        <v/>
      </c>
      <c r="L141" s="582" t="str">
        <f ca="1">IF(C141="","",#REF!)</f>
        <v/>
      </c>
    </row>
    <row r="142" spans="1:12">
      <c r="A142" s="558">
        <v>131</v>
      </c>
      <c r="B142" s="581" t="str">
        <f t="shared" ca="1" si="6"/>
        <v/>
      </c>
      <c r="C142" s="414" t="str">
        <f t="shared" ca="1" si="7"/>
        <v/>
      </c>
      <c r="D142" s="497" t="str">
        <f ca="1">IF(ISERROR(OFFSET('HARGA SATUAN'!$D$6,MATCH(C142,'HARGA SATUAN'!$C$7:$C$1492,0),0)),"",OFFSET('HARGA SATUAN'!$D$6,MATCH(C142,'HARGA SATUAN'!$C$7:$C$1492,0),0))</f>
        <v/>
      </c>
      <c r="E142" s="497">
        <f ca="1">IF(B142="+","Unit",IF(ISERROR(OFFSET('HARGA SATUAN'!$E$6,MATCH(C142,'HARGA SATUAN'!$C$7:$C$1492,0),0)),"",OFFSET('HARGA SATUAN'!$E$6,MATCH(C142,'HARGA SATUAN'!$C$7:$C$1492,0),0)))</f>
        <v>0</v>
      </c>
      <c r="F142" s="583" t="str">
        <f t="shared" ca="1" si="8"/>
        <v/>
      </c>
      <c r="G142" s="493">
        <f ca="1">IF(ISERROR(OFFSET('HARGA SATUAN'!$I$6,MATCH(C142,'HARGA SATUAN'!$C$7:$C$1492,0),0)),"",OFFSET('HARGA SATUAN'!$I$6,MATCH(C142,'HARGA SATUAN'!$C$7:$C$1492,0),0))</f>
        <v>0</v>
      </c>
      <c r="H142" s="582" t="str">
        <f ca="1">IF(B142="","",#REF!)</f>
        <v/>
      </c>
      <c r="I142" s="582" t="str">
        <f ca="1">IF(B142="","",#REF!)</f>
        <v/>
      </c>
      <c r="J142" s="582" t="str">
        <f ca="1">IF(B142="","",#REF!)</f>
        <v/>
      </c>
      <c r="K142" s="582" t="str">
        <f ca="1">IF(B142="","",#REF!)</f>
        <v/>
      </c>
      <c r="L142" s="582" t="str">
        <f ca="1">IF(C142="","",#REF!)</f>
        <v/>
      </c>
    </row>
    <row r="143" spans="1:12">
      <c r="A143" s="558">
        <v>132</v>
      </c>
      <c r="B143" s="581" t="str">
        <f t="shared" ca="1" si="6"/>
        <v/>
      </c>
      <c r="C143" s="414" t="str">
        <f t="shared" ca="1" si="7"/>
        <v/>
      </c>
      <c r="D143" s="497" t="str">
        <f ca="1">IF(ISERROR(OFFSET('HARGA SATUAN'!$D$6,MATCH(C143,'HARGA SATUAN'!$C$7:$C$1492,0),0)),"",OFFSET('HARGA SATUAN'!$D$6,MATCH(C143,'HARGA SATUAN'!$C$7:$C$1492,0),0))</f>
        <v/>
      </c>
      <c r="E143" s="497">
        <f ca="1">IF(B143="+","Unit",IF(ISERROR(OFFSET('HARGA SATUAN'!$E$6,MATCH(C143,'HARGA SATUAN'!$C$7:$C$1492,0),0)),"",OFFSET('HARGA SATUAN'!$E$6,MATCH(C143,'HARGA SATUAN'!$C$7:$C$1492,0),0)))</f>
        <v>0</v>
      </c>
      <c r="F143" s="583" t="str">
        <f t="shared" ca="1" si="8"/>
        <v/>
      </c>
      <c r="G143" s="493">
        <f ca="1">IF(ISERROR(OFFSET('HARGA SATUAN'!$I$6,MATCH(C143,'HARGA SATUAN'!$C$7:$C$1492,0),0)),"",OFFSET('HARGA SATUAN'!$I$6,MATCH(C143,'HARGA SATUAN'!$C$7:$C$1492,0),0))</f>
        <v>0</v>
      </c>
      <c r="H143" s="582" t="str">
        <f ca="1">IF(B143="","",#REF!)</f>
        <v/>
      </c>
      <c r="I143" s="582" t="str">
        <f ca="1">IF(B143="","",#REF!)</f>
        <v/>
      </c>
      <c r="J143" s="582" t="str">
        <f ca="1">IF(B143="","",#REF!)</f>
        <v/>
      </c>
      <c r="K143" s="582" t="str">
        <f ca="1">IF(B143="","",#REF!)</f>
        <v/>
      </c>
      <c r="L143" s="582" t="str">
        <f ca="1">IF(C143="","",#REF!)</f>
        <v/>
      </c>
    </row>
    <row r="144" spans="1:12">
      <c r="A144" s="558">
        <v>133</v>
      </c>
      <c r="B144" s="581" t="str">
        <f t="shared" ca="1" si="6"/>
        <v/>
      </c>
      <c r="C144" s="414" t="str">
        <f t="shared" ca="1" si="7"/>
        <v/>
      </c>
      <c r="D144" s="497" t="str">
        <f ca="1">IF(ISERROR(OFFSET('HARGA SATUAN'!$D$6,MATCH(C144,'HARGA SATUAN'!$C$7:$C$1492,0),0)),"",OFFSET('HARGA SATUAN'!$D$6,MATCH(C144,'HARGA SATUAN'!$C$7:$C$1492,0),0))</f>
        <v/>
      </c>
      <c r="E144" s="497">
        <f ca="1">IF(B144="+","Unit",IF(ISERROR(OFFSET('HARGA SATUAN'!$E$6,MATCH(C144,'HARGA SATUAN'!$C$7:$C$1492,0),0)),"",OFFSET('HARGA SATUAN'!$E$6,MATCH(C144,'HARGA SATUAN'!$C$7:$C$1492,0),0)))</f>
        <v>0</v>
      </c>
      <c r="F144" s="583" t="str">
        <f t="shared" ca="1" si="8"/>
        <v/>
      </c>
      <c r="G144" s="493">
        <f ca="1">IF(ISERROR(OFFSET('HARGA SATUAN'!$I$6,MATCH(C144,'HARGA SATUAN'!$C$7:$C$1492,0),0)),"",OFFSET('HARGA SATUAN'!$I$6,MATCH(C144,'HARGA SATUAN'!$C$7:$C$1492,0),0))</f>
        <v>0</v>
      </c>
      <c r="H144" s="582" t="str">
        <f ca="1">IF(B144="","",#REF!)</f>
        <v/>
      </c>
      <c r="I144" s="582" t="str">
        <f ca="1">IF(B144="","",#REF!)</f>
        <v/>
      </c>
      <c r="J144" s="582" t="str">
        <f ca="1">IF(B144="","",#REF!)</f>
        <v/>
      </c>
      <c r="K144" s="582" t="str">
        <f ca="1">IF(B144="","",#REF!)</f>
        <v/>
      </c>
      <c r="L144" s="582" t="str">
        <f ca="1">IF(C144="","",#REF!)</f>
        <v/>
      </c>
    </row>
    <row r="145" spans="1:12">
      <c r="A145" s="558">
        <v>134</v>
      </c>
      <c r="B145" s="581" t="str">
        <f t="shared" ca="1" si="6"/>
        <v/>
      </c>
      <c r="C145" s="414" t="str">
        <f t="shared" ca="1" si="7"/>
        <v/>
      </c>
      <c r="D145" s="497" t="str">
        <f ca="1">IF(ISERROR(OFFSET('HARGA SATUAN'!$D$6,MATCH(C145,'HARGA SATUAN'!$C$7:$C$1492,0),0)),"",OFFSET('HARGA SATUAN'!$D$6,MATCH(C145,'HARGA SATUAN'!$C$7:$C$1492,0),0))</f>
        <v/>
      </c>
      <c r="E145" s="497">
        <f ca="1">IF(B145="+","Unit",IF(ISERROR(OFFSET('HARGA SATUAN'!$E$6,MATCH(C145,'HARGA SATUAN'!$C$7:$C$1492,0),0)),"",OFFSET('HARGA SATUAN'!$E$6,MATCH(C145,'HARGA SATUAN'!$C$7:$C$1492,0),0)))</f>
        <v>0</v>
      </c>
      <c r="F145" s="583" t="str">
        <f t="shared" ca="1" si="8"/>
        <v/>
      </c>
      <c r="G145" s="493">
        <f ca="1">IF(ISERROR(OFFSET('HARGA SATUAN'!$I$6,MATCH(C145,'HARGA SATUAN'!$C$7:$C$1492,0),0)),"",OFFSET('HARGA SATUAN'!$I$6,MATCH(C145,'HARGA SATUAN'!$C$7:$C$1492,0),0))</f>
        <v>0</v>
      </c>
      <c r="H145" s="582" t="str">
        <f ca="1">IF(B145="","",#REF!)</f>
        <v/>
      </c>
      <c r="I145" s="582" t="str">
        <f ca="1">IF(B145="","",#REF!)</f>
        <v/>
      </c>
      <c r="J145" s="582" t="str">
        <f ca="1">IF(B145="","",#REF!)</f>
        <v/>
      </c>
      <c r="K145" s="582" t="str">
        <f ca="1">IF(B145="","",#REF!)</f>
        <v/>
      </c>
      <c r="L145" s="582" t="str">
        <f ca="1">IF(C145="","",#REF!)</f>
        <v/>
      </c>
    </row>
    <row r="146" spans="1:12">
      <c r="A146" s="558">
        <v>135</v>
      </c>
      <c r="B146" s="581" t="str">
        <f t="shared" ca="1" si="6"/>
        <v/>
      </c>
      <c r="C146" s="414" t="str">
        <f t="shared" ca="1" si="7"/>
        <v/>
      </c>
      <c r="D146" s="497" t="str">
        <f ca="1">IF(ISERROR(OFFSET('HARGA SATUAN'!$D$6,MATCH(C146,'HARGA SATUAN'!$C$7:$C$1492,0),0)),"",OFFSET('HARGA SATUAN'!$D$6,MATCH(C146,'HARGA SATUAN'!$C$7:$C$1492,0),0))</f>
        <v/>
      </c>
      <c r="E146" s="497">
        <f ca="1">IF(B146="+","Unit",IF(ISERROR(OFFSET('HARGA SATUAN'!$E$6,MATCH(C146,'HARGA SATUAN'!$C$7:$C$1492,0),0)),"",OFFSET('HARGA SATUAN'!$E$6,MATCH(C146,'HARGA SATUAN'!$C$7:$C$1492,0),0)))</f>
        <v>0</v>
      </c>
      <c r="F146" s="583" t="str">
        <f t="shared" ca="1" si="8"/>
        <v/>
      </c>
      <c r="G146" s="493">
        <f ca="1">IF(ISERROR(OFFSET('HARGA SATUAN'!$I$6,MATCH(C146,'HARGA SATUAN'!$C$7:$C$1492,0),0)),"",OFFSET('HARGA SATUAN'!$I$6,MATCH(C146,'HARGA SATUAN'!$C$7:$C$1492,0),0))</f>
        <v>0</v>
      </c>
      <c r="H146" s="582" t="str">
        <f ca="1">IF(B146="","",#REF!)</f>
        <v/>
      </c>
      <c r="I146" s="582" t="str">
        <f ca="1">IF(B146="","",#REF!)</f>
        <v/>
      </c>
      <c r="J146" s="582" t="str">
        <f ca="1">IF(B146="","",#REF!)</f>
        <v/>
      </c>
      <c r="K146" s="582" t="str">
        <f ca="1">IF(B146="","",#REF!)</f>
        <v/>
      </c>
      <c r="L146" s="582" t="str">
        <f ca="1">IF(C146="","",#REF!)</f>
        <v/>
      </c>
    </row>
    <row r="147" spans="1:12">
      <c r="A147" s="558">
        <v>136</v>
      </c>
      <c r="B147" s="581" t="str">
        <f t="shared" ca="1" si="6"/>
        <v/>
      </c>
      <c r="C147" s="414" t="str">
        <f t="shared" ca="1" si="7"/>
        <v/>
      </c>
      <c r="D147" s="497" t="str">
        <f ca="1">IF(ISERROR(OFFSET('HARGA SATUAN'!$D$6,MATCH(C147,'HARGA SATUAN'!$C$7:$C$1492,0),0)),"",OFFSET('HARGA SATUAN'!$D$6,MATCH(C147,'HARGA SATUAN'!$C$7:$C$1492,0),0))</f>
        <v/>
      </c>
      <c r="E147" s="497">
        <f ca="1">IF(B147="+","Unit",IF(ISERROR(OFFSET('HARGA SATUAN'!$E$6,MATCH(C147,'HARGA SATUAN'!$C$7:$C$1492,0),0)),"",OFFSET('HARGA SATUAN'!$E$6,MATCH(C147,'HARGA SATUAN'!$C$7:$C$1492,0),0)))</f>
        <v>0</v>
      </c>
      <c r="F147" s="583" t="str">
        <f t="shared" ca="1" si="8"/>
        <v/>
      </c>
      <c r="G147" s="493">
        <f ca="1">IF(ISERROR(OFFSET('HARGA SATUAN'!$I$6,MATCH(C147,'HARGA SATUAN'!$C$7:$C$1492,0),0)),"",OFFSET('HARGA SATUAN'!$I$6,MATCH(C147,'HARGA SATUAN'!$C$7:$C$1492,0),0))</f>
        <v>0</v>
      </c>
      <c r="H147" s="582" t="str">
        <f ca="1">IF(B147="","",#REF!)</f>
        <v/>
      </c>
      <c r="I147" s="582" t="str">
        <f ca="1">IF(B147="","",#REF!)</f>
        <v/>
      </c>
      <c r="J147" s="582" t="str">
        <f ca="1">IF(B147="","",#REF!)</f>
        <v/>
      </c>
      <c r="K147" s="582" t="str">
        <f ca="1">IF(B147="","",#REF!)</f>
        <v/>
      </c>
      <c r="L147" s="582" t="str">
        <f ca="1">IF(C147="","",#REF!)</f>
        <v/>
      </c>
    </row>
    <row r="148" spans="1:12">
      <c r="A148" s="558">
        <v>137</v>
      </c>
      <c r="B148" s="581" t="str">
        <f t="shared" ca="1" si="6"/>
        <v/>
      </c>
      <c r="C148" s="414" t="str">
        <f t="shared" ca="1" si="7"/>
        <v/>
      </c>
      <c r="D148" s="497" t="str">
        <f ca="1">IF(ISERROR(OFFSET('HARGA SATUAN'!$D$6,MATCH(C148,'HARGA SATUAN'!$C$7:$C$1492,0),0)),"",OFFSET('HARGA SATUAN'!$D$6,MATCH(C148,'HARGA SATUAN'!$C$7:$C$1492,0),0))</f>
        <v/>
      </c>
      <c r="E148" s="497">
        <f ca="1">IF(B148="+","Unit",IF(ISERROR(OFFSET('HARGA SATUAN'!$E$6,MATCH(C148,'HARGA SATUAN'!$C$7:$C$1492,0),0)),"",OFFSET('HARGA SATUAN'!$E$6,MATCH(C148,'HARGA SATUAN'!$C$7:$C$1492,0),0)))</f>
        <v>0</v>
      </c>
      <c r="F148" s="583" t="str">
        <f t="shared" ca="1" si="8"/>
        <v/>
      </c>
      <c r="G148" s="493">
        <f ca="1">IF(ISERROR(OFFSET('HARGA SATUAN'!$I$6,MATCH(C148,'HARGA SATUAN'!$C$7:$C$1492,0),0)),"",OFFSET('HARGA SATUAN'!$I$6,MATCH(C148,'HARGA SATUAN'!$C$7:$C$1492,0),0))</f>
        <v>0</v>
      </c>
      <c r="H148" s="582" t="str">
        <f ca="1">IF(B148="","",#REF!)</f>
        <v/>
      </c>
      <c r="I148" s="582" t="str">
        <f ca="1">IF(B148="","",#REF!)</f>
        <v/>
      </c>
      <c r="J148" s="582" t="str">
        <f ca="1">IF(B148="","",#REF!)</f>
        <v/>
      </c>
      <c r="K148" s="582" t="str">
        <f ca="1">IF(B148="","",#REF!)</f>
        <v/>
      </c>
      <c r="L148" s="582" t="str">
        <f ca="1">IF(C148="","",#REF!)</f>
        <v/>
      </c>
    </row>
    <row r="149" spans="1:12">
      <c r="A149" s="558">
        <v>138</v>
      </c>
      <c r="B149" s="581" t="str">
        <f t="shared" ca="1" si="6"/>
        <v/>
      </c>
      <c r="C149" s="414" t="str">
        <f t="shared" ca="1" si="7"/>
        <v/>
      </c>
      <c r="D149" s="497" t="str">
        <f ca="1">IF(ISERROR(OFFSET('HARGA SATUAN'!$D$6,MATCH(C149,'HARGA SATUAN'!$C$7:$C$1492,0),0)),"",OFFSET('HARGA SATUAN'!$D$6,MATCH(C149,'HARGA SATUAN'!$C$7:$C$1492,0),0))</f>
        <v/>
      </c>
      <c r="E149" s="497">
        <f ca="1">IF(B149="+","Unit",IF(ISERROR(OFFSET('HARGA SATUAN'!$E$6,MATCH(C149,'HARGA SATUAN'!$C$7:$C$1492,0),0)),"",OFFSET('HARGA SATUAN'!$E$6,MATCH(C149,'HARGA SATUAN'!$C$7:$C$1492,0),0)))</f>
        <v>0</v>
      </c>
      <c r="F149" s="583" t="str">
        <f t="shared" ca="1" si="8"/>
        <v/>
      </c>
      <c r="G149" s="493">
        <f ca="1">IF(ISERROR(OFFSET('HARGA SATUAN'!$I$6,MATCH(C149,'HARGA SATUAN'!$C$7:$C$1492,0),0)),"",OFFSET('HARGA SATUAN'!$I$6,MATCH(C149,'HARGA SATUAN'!$C$7:$C$1492,0),0))</f>
        <v>0</v>
      </c>
      <c r="H149" s="582" t="str">
        <f ca="1">IF(B149="","",#REF!)</f>
        <v/>
      </c>
      <c r="I149" s="582" t="str">
        <f ca="1">IF(B149="","",#REF!)</f>
        <v/>
      </c>
      <c r="J149" s="582" t="str">
        <f ca="1">IF(B149="","",#REF!)</f>
        <v/>
      </c>
      <c r="K149" s="582" t="str">
        <f ca="1">IF(B149="","",#REF!)</f>
        <v/>
      </c>
      <c r="L149" s="582" t="str">
        <f ca="1">IF(C149="","",#REF!)</f>
        <v/>
      </c>
    </row>
    <row r="150" spans="1:12">
      <c r="A150" s="558">
        <v>139</v>
      </c>
      <c r="B150" s="581" t="str">
        <f t="shared" ca="1" si="6"/>
        <v/>
      </c>
      <c r="C150" s="414" t="str">
        <f t="shared" ca="1" si="7"/>
        <v/>
      </c>
      <c r="D150" s="497" t="str">
        <f ca="1">IF(ISERROR(OFFSET('HARGA SATUAN'!$D$6,MATCH(C150,'HARGA SATUAN'!$C$7:$C$1492,0),0)),"",OFFSET('HARGA SATUAN'!$D$6,MATCH(C150,'HARGA SATUAN'!$C$7:$C$1492,0),0))</f>
        <v/>
      </c>
      <c r="E150" s="497">
        <f ca="1">IF(B150="+","Unit",IF(ISERROR(OFFSET('HARGA SATUAN'!$E$6,MATCH(C150,'HARGA SATUAN'!$C$7:$C$1492,0),0)),"",OFFSET('HARGA SATUAN'!$E$6,MATCH(C150,'HARGA SATUAN'!$C$7:$C$1492,0),0)))</f>
        <v>0</v>
      </c>
      <c r="F150" s="583" t="str">
        <f t="shared" ca="1" si="8"/>
        <v/>
      </c>
      <c r="G150" s="493">
        <f ca="1">IF(ISERROR(OFFSET('HARGA SATUAN'!$I$6,MATCH(C150,'HARGA SATUAN'!$C$7:$C$1492,0),0)),"",OFFSET('HARGA SATUAN'!$I$6,MATCH(C150,'HARGA SATUAN'!$C$7:$C$1492,0),0))</f>
        <v>0</v>
      </c>
      <c r="H150" s="582" t="str">
        <f ca="1">IF(B150="","",#REF!)</f>
        <v/>
      </c>
      <c r="I150" s="582" t="str">
        <f ca="1">IF(B150="","",#REF!)</f>
        <v/>
      </c>
      <c r="J150" s="582" t="str">
        <f ca="1">IF(B150="","",#REF!)</f>
        <v/>
      </c>
      <c r="K150" s="582" t="str">
        <f ca="1">IF(B150="","",#REF!)</f>
        <v/>
      </c>
      <c r="L150" s="582" t="str">
        <f ca="1">IF(C150="","",#REF!)</f>
        <v/>
      </c>
    </row>
    <row r="151" spans="1:12">
      <c r="A151" s="558">
        <v>140</v>
      </c>
      <c r="B151" s="581" t="str">
        <f t="shared" ca="1" si="6"/>
        <v/>
      </c>
      <c r="C151" s="414" t="str">
        <f t="shared" ca="1" si="7"/>
        <v/>
      </c>
      <c r="D151" s="497" t="str">
        <f ca="1">IF(ISERROR(OFFSET('HARGA SATUAN'!$D$6,MATCH(C151,'HARGA SATUAN'!$C$7:$C$1492,0),0)),"",OFFSET('HARGA SATUAN'!$D$6,MATCH(C151,'HARGA SATUAN'!$C$7:$C$1492,0),0))</f>
        <v/>
      </c>
      <c r="E151" s="497">
        <f ca="1">IF(B151="+","Unit",IF(ISERROR(OFFSET('HARGA SATUAN'!$E$6,MATCH(C151,'HARGA SATUAN'!$C$7:$C$1492,0),0)),"",OFFSET('HARGA SATUAN'!$E$6,MATCH(C151,'HARGA SATUAN'!$C$7:$C$1492,0),0)))</f>
        <v>0</v>
      </c>
      <c r="F151" s="583" t="str">
        <f t="shared" ca="1" si="8"/>
        <v/>
      </c>
      <c r="G151" s="493">
        <f ca="1">IF(ISERROR(OFFSET('HARGA SATUAN'!$I$6,MATCH(C151,'HARGA SATUAN'!$C$7:$C$1492,0),0)),"",OFFSET('HARGA SATUAN'!$I$6,MATCH(C151,'HARGA SATUAN'!$C$7:$C$1492,0),0))</f>
        <v>0</v>
      </c>
      <c r="H151" s="582" t="str">
        <f ca="1">IF(B151="","",#REF!)</f>
        <v/>
      </c>
      <c r="I151" s="582" t="str">
        <f ca="1">IF(B151="","",#REF!)</f>
        <v/>
      </c>
      <c r="J151" s="582" t="str">
        <f ca="1">IF(B151="","",#REF!)</f>
        <v/>
      </c>
      <c r="K151" s="582" t="str">
        <f ca="1">IF(B151="","",#REF!)</f>
        <v/>
      </c>
      <c r="L151" s="582" t="str">
        <f ca="1">IF(C151="","",#REF!)</f>
        <v/>
      </c>
    </row>
    <row r="152" spans="1:12">
      <c r="A152" s="558">
        <v>141</v>
      </c>
      <c r="B152" s="581" t="str">
        <f t="shared" ca="1" si="6"/>
        <v/>
      </c>
      <c r="C152" s="414" t="str">
        <f t="shared" ca="1" si="7"/>
        <v/>
      </c>
      <c r="D152" s="497" t="str">
        <f ca="1">IF(ISERROR(OFFSET('HARGA SATUAN'!$D$6,MATCH(C152,'HARGA SATUAN'!$C$7:$C$1492,0),0)),"",OFFSET('HARGA SATUAN'!$D$6,MATCH(C152,'HARGA SATUAN'!$C$7:$C$1492,0),0))</f>
        <v/>
      </c>
      <c r="E152" s="497">
        <f ca="1">IF(B152="+","Unit",IF(ISERROR(OFFSET('HARGA SATUAN'!$E$6,MATCH(C152,'HARGA SATUAN'!$C$7:$C$1492,0),0)),"",OFFSET('HARGA SATUAN'!$E$6,MATCH(C152,'HARGA SATUAN'!$C$7:$C$1492,0),0)))</f>
        <v>0</v>
      </c>
      <c r="F152" s="583" t="str">
        <f t="shared" ca="1" si="8"/>
        <v/>
      </c>
      <c r="G152" s="493">
        <f ca="1">IF(ISERROR(OFFSET('HARGA SATUAN'!$I$6,MATCH(C152,'HARGA SATUAN'!$C$7:$C$1492,0),0)),"",OFFSET('HARGA SATUAN'!$I$6,MATCH(C152,'HARGA SATUAN'!$C$7:$C$1492,0),0))</f>
        <v>0</v>
      </c>
      <c r="H152" s="582" t="str">
        <f ca="1">IF(B152="","",#REF!)</f>
        <v/>
      </c>
      <c r="I152" s="582" t="str">
        <f ca="1">IF(B152="","",#REF!)</f>
        <v/>
      </c>
      <c r="J152" s="582" t="str">
        <f ca="1">IF(B152="","",#REF!)</f>
        <v/>
      </c>
      <c r="K152" s="582" t="str">
        <f ca="1">IF(B152="","",#REF!)</f>
        <v/>
      </c>
      <c r="L152" s="582" t="str">
        <f ca="1">IF(C152="","",#REF!)</f>
        <v/>
      </c>
    </row>
    <row r="153" spans="1:12">
      <c r="A153" s="558">
        <v>142</v>
      </c>
      <c r="B153" s="581" t="str">
        <f t="shared" ca="1" si="6"/>
        <v/>
      </c>
      <c r="C153" s="414" t="str">
        <f t="shared" ca="1" si="7"/>
        <v/>
      </c>
      <c r="D153" s="497" t="str">
        <f ca="1">IF(ISERROR(OFFSET('HARGA SATUAN'!$D$6,MATCH(C153,'HARGA SATUAN'!$C$7:$C$1492,0),0)),"",OFFSET('HARGA SATUAN'!$D$6,MATCH(C153,'HARGA SATUAN'!$C$7:$C$1492,0),0))</f>
        <v/>
      </c>
      <c r="E153" s="497">
        <f ca="1">IF(B153="+","Unit",IF(ISERROR(OFFSET('HARGA SATUAN'!$E$6,MATCH(C153,'HARGA SATUAN'!$C$7:$C$1492,0),0)),"",OFFSET('HARGA SATUAN'!$E$6,MATCH(C153,'HARGA SATUAN'!$C$7:$C$1492,0),0)))</f>
        <v>0</v>
      </c>
      <c r="F153" s="583" t="str">
        <f t="shared" ca="1" si="8"/>
        <v/>
      </c>
      <c r="G153" s="493">
        <f ca="1">IF(ISERROR(OFFSET('HARGA SATUAN'!$I$6,MATCH(C153,'HARGA SATUAN'!$C$7:$C$1492,0),0)),"",OFFSET('HARGA SATUAN'!$I$6,MATCH(C153,'HARGA SATUAN'!$C$7:$C$1492,0),0))</f>
        <v>0</v>
      </c>
      <c r="H153" s="582" t="str">
        <f ca="1">IF(B153="","",#REF!)</f>
        <v/>
      </c>
      <c r="I153" s="582" t="str">
        <f ca="1">IF(B153="","",#REF!)</f>
        <v/>
      </c>
      <c r="J153" s="582" t="str">
        <f ca="1">IF(B153="","",#REF!)</f>
        <v/>
      </c>
      <c r="K153" s="582" t="str">
        <f ca="1">IF(B153="","",#REF!)</f>
        <v/>
      </c>
      <c r="L153" s="582" t="str">
        <f ca="1">IF(C153="","",#REF!)</f>
        <v/>
      </c>
    </row>
    <row r="154" spans="1:12">
      <c r="A154" s="558">
        <v>143</v>
      </c>
      <c r="B154" s="581" t="str">
        <f t="shared" ca="1" si="6"/>
        <v/>
      </c>
      <c r="C154" s="414" t="str">
        <f t="shared" ca="1" si="7"/>
        <v/>
      </c>
      <c r="D154" s="497" t="str">
        <f ca="1">IF(ISERROR(OFFSET('HARGA SATUAN'!$D$6,MATCH(C154,'HARGA SATUAN'!$C$7:$C$1492,0),0)),"",OFFSET('HARGA SATUAN'!$D$6,MATCH(C154,'HARGA SATUAN'!$C$7:$C$1492,0),0))</f>
        <v/>
      </c>
      <c r="E154" s="497">
        <f ca="1">IF(B154="+","Unit",IF(ISERROR(OFFSET('HARGA SATUAN'!$E$6,MATCH(C154,'HARGA SATUAN'!$C$7:$C$1492,0),0)),"",OFFSET('HARGA SATUAN'!$E$6,MATCH(C154,'HARGA SATUAN'!$C$7:$C$1492,0),0)))</f>
        <v>0</v>
      </c>
      <c r="F154" s="583" t="str">
        <f t="shared" ca="1" si="8"/>
        <v/>
      </c>
      <c r="G154" s="493">
        <f ca="1">IF(ISERROR(OFFSET('HARGA SATUAN'!$I$6,MATCH(C154,'HARGA SATUAN'!$C$7:$C$1492,0),0)),"",OFFSET('HARGA SATUAN'!$I$6,MATCH(C154,'HARGA SATUAN'!$C$7:$C$1492,0),0))</f>
        <v>0</v>
      </c>
      <c r="H154" s="582" t="str">
        <f ca="1">IF(B154="","",#REF!)</f>
        <v/>
      </c>
      <c r="I154" s="582" t="str">
        <f ca="1">IF(B154="","",#REF!)</f>
        <v/>
      </c>
      <c r="J154" s="582" t="str">
        <f ca="1">IF(B154="","",#REF!)</f>
        <v/>
      </c>
      <c r="K154" s="582" t="str">
        <f ca="1">IF(B154="","",#REF!)</f>
        <v/>
      </c>
      <c r="L154" s="582" t="str">
        <f ca="1">IF(C154="","",#REF!)</f>
        <v/>
      </c>
    </row>
    <row r="155" spans="1:12">
      <c r="A155" s="558">
        <v>144</v>
      </c>
      <c r="B155" s="581" t="str">
        <f t="shared" ca="1" si="6"/>
        <v/>
      </c>
      <c r="C155" s="414" t="str">
        <f t="shared" ca="1" si="7"/>
        <v/>
      </c>
      <c r="D155" s="497" t="str">
        <f ca="1">IF(ISERROR(OFFSET('HARGA SATUAN'!$D$6,MATCH(C155,'HARGA SATUAN'!$C$7:$C$1492,0),0)),"",OFFSET('HARGA SATUAN'!$D$6,MATCH(C155,'HARGA SATUAN'!$C$7:$C$1492,0),0))</f>
        <v/>
      </c>
      <c r="E155" s="497">
        <f ca="1">IF(B155="+","Unit",IF(ISERROR(OFFSET('HARGA SATUAN'!$E$6,MATCH(C155,'HARGA SATUAN'!$C$7:$C$1492,0),0)),"",OFFSET('HARGA SATUAN'!$E$6,MATCH(C155,'HARGA SATUAN'!$C$7:$C$1492,0),0)))</f>
        <v>0</v>
      </c>
      <c r="F155" s="583" t="str">
        <f t="shared" ca="1" si="8"/>
        <v/>
      </c>
      <c r="G155" s="493">
        <f ca="1">IF(ISERROR(OFFSET('HARGA SATUAN'!$I$6,MATCH(C155,'HARGA SATUAN'!$C$7:$C$1492,0),0)),"",OFFSET('HARGA SATUAN'!$I$6,MATCH(C155,'HARGA SATUAN'!$C$7:$C$1492,0),0))</f>
        <v>0</v>
      </c>
      <c r="H155" s="582" t="str">
        <f ca="1">IF(B155="","",#REF!)</f>
        <v/>
      </c>
      <c r="I155" s="582" t="str">
        <f ca="1">IF(B155="","",#REF!)</f>
        <v/>
      </c>
      <c r="J155" s="582" t="str">
        <f ca="1">IF(B155="","",#REF!)</f>
        <v/>
      </c>
      <c r="K155" s="582" t="str">
        <f ca="1">IF(B155="","",#REF!)</f>
        <v/>
      </c>
      <c r="L155" s="582" t="str">
        <f ca="1">IF(C155="","",#REF!)</f>
        <v/>
      </c>
    </row>
    <row r="156" spans="1:12">
      <c r="A156" s="558">
        <v>145</v>
      </c>
      <c r="B156" s="581" t="str">
        <f t="shared" ca="1" si="6"/>
        <v/>
      </c>
      <c r="C156" s="414" t="str">
        <f t="shared" ca="1" si="7"/>
        <v/>
      </c>
      <c r="D156" s="497" t="str">
        <f ca="1">IF(ISERROR(OFFSET('HARGA SATUAN'!$D$6,MATCH(C156,'HARGA SATUAN'!$C$7:$C$1492,0),0)),"",OFFSET('HARGA SATUAN'!$D$6,MATCH(C156,'HARGA SATUAN'!$C$7:$C$1492,0),0))</f>
        <v/>
      </c>
      <c r="E156" s="497">
        <f ca="1">IF(B156="+","Unit",IF(ISERROR(OFFSET('HARGA SATUAN'!$E$6,MATCH(C156,'HARGA SATUAN'!$C$7:$C$1492,0),0)),"",OFFSET('HARGA SATUAN'!$E$6,MATCH(C156,'HARGA SATUAN'!$C$7:$C$1492,0),0)))</f>
        <v>0</v>
      </c>
      <c r="F156" s="583" t="str">
        <f t="shared" ca="1" si="8"/>
        <v/>
      </c>
      <c r="G156" s="493">
        <f ca="1">IF(ISERROR(OFFSET('HARGA SATUAN'!$I$6,MATCH(C156,'HARGA SATUAN'!$C$7:$C$1492,0),0)),"",OFFSET('HARGA SATUAN'!$I$6,MATCH(C156,'HARGA SATUAN'!$C$7:$C$1492,0),0))</f>
        <v>0</v>
      </c>
      <c r="H156" s="582" t="str">
        <f ca="1">IF(B156="","",#REF!)</f>
        <v/>
      </c>
      <c r="I156" s="582" t="str">
        <f ca="1">IF(B156="","",#REF!)</f>
        <v/>
      </c>
      <c r="J156" s="582" t="str">
        <f ca="1">IF(B156="","",#REF!)</f>
        <v/>
      </c>
      <c r="K156" s="582" t="str">
        <f ca="1">IF(B156="","",#REF!)</f>
        <v/>
      </c>
      <c r="L156" s="582" t="str">
        <f ca="1">IF(C156="","",#REF!)</f>
        <v/>
      </c>
    </row>
    <row r="157" spans="1:12">
      <c r="A157" s="558">
        <v>146</v>
      </c>
      <c r="B157" s="581" t="str">
        <f t="shared" ca="1" si="6"/>
        <v/>
      </c>
      <c r="C157" s="414" t="str">
        <f t="shared" ca="1" si="7"/>
        <v/>
      </c>
      <c r="D157" s="497" t="str">
        <f ca="1">IF(ISERROR(OFFSET('HARGA SATUAN'!$D$6,MATCH(C157,'HARGA SATUAN'!$C$7:$C$1492,0),0)),"",OFFSET('HARGA SATUAN'!$D$6,MATCH(C157,'HARGA SATUAN'!$C$7:$C$1492,0),0))</f>
        <v/>
      </c>
      <c r="E157" s="497">
        <f ca="1">IF(B157="+","Unit",IF(ISERROR(OFFSET('HARGA SATUAN'!$E$6,MATCH(C157,'HARGA SATUAN'!$C$7:$C$1492,0),0)),"",OFFSET('HARGA SATUAN'!$E$6,MATCH(C157,'HARGA SATUAN'!$C$7:$C$1492,0),0)))</f>
        <v>0</v>
      </c>
      <c r="F157" s="583" t="str">
        <f t="shared" ca="1" si="8"/>
        <v/>
      </c>
      <c r="G157" s="493">
        <f ca="1">IF(ISERROR(OFFSET('HARGA SATUAN'!$I$6,MATCH(C157,'HARGA SATUAN'!$C$7:$C$1492,0),0)),"",OFFSET('HARGA SATUAN'!$I$6,MATCH(C157,'HARGA SATUAN'!$C$7:$C$1492,0),0))</f>
        <v>0</v>
      </c>
      <c r="H157" s="582" t="str">
        <f ca="1">IF(B157="","",#REF!)</f>
        <v/>
      </c>
      <c r="I157" s="582" t="str">
        <f ca="1">IF(B157="","",#REF!)</f>
        <v/>
      </c>
      <c r="J157" s="582" t="str">
        <f ca="1">IF(B157="","",#REF!)</f>
        <v/>
      </c>
      <c r="K157" s="582" t="str">
        <f ca="1">IF(B157="","",#REF!)</f>
        <v/>
      </c>
      <c r="L157" s="582" t="str">
        <f ca="1">IF(C157="","",#REF!)</f>
        <v/>
      </c>
    </row>
    <row r="158" spans="1:12">
      <c r="A158" s="558">
        <v>147</v>
      </c>
      <c r="B158" s="581" t="str">
        <f t="shared" ca="1" si="6"/>
        <v/>
      </c>
      <c r="C158" s="414" t="str">
        <f t="shared" ca="1" si="7"/>
        <v/>
      </c>
      <c r="D158" s="497" t="str">
        <f ca="1">IF(ISERROR(OFFSET('HARGA SATUAN'!$D$6,MATCH(C158,'HARGA SATUAN'!$C$7:$C$1492,0),0)),"",OFFSET('HARGA SATUAN'!$D$6,MATCH(C158,'HARGA SATUAN'!$C$7:$C$1492,0),0))</f>
        <v/>
      </c>
      <c r="E158" s="497">
        <f ca="1">IF(B158="+","Unit",IF(ISERROR(OFFSET('HARGA SATUAN'!$E$6,MATCH(C158,'HARGA SATUAN'!$C$7:$C$1492,0),0)),"",OFFSET('HARGA SATUAN'!$E$6,MATCH(C158,'HARGA SATUAN'!$C$7:$C$1492,0),0)))</f>
        <v>0</v>
      </c>
      <c r="F158" s="583" t="str">
        <f t="shared" ca="1" si="8"/>
        <v/>
      </c>
      <c r="G158" s="493">
        <f ca="1">IF(ISERROR(OFFSET('HARGA SATUAN'!$I$6,MATCH(C158,'HARGA SATUAN'!$C$7:$C$1492,0),0)),"",OFFSET('HARGA SATUAN'!$I$6,MATCH(C158,'HARGA SATUAN'!$C$7:$C$1492,0),0))</f>
        <v>0</v>
      </c>
      <c r="H158" s="582" t="str">
        <f ca="1">IF(B158="","",#REF!)</f>
        <v/>
      </c>
      <c r="I158" s="582" t="str">
        <f ca="1">IF(B158="","",#REF!)</f>
        <v/>
      </c>
      <c r="J158" s="582" t="str">
        <f ca="1">IF(B158="","",#REF!)</f>
        <v/>
      </c>
      <c r="K158" s="582" t="str">
        <f ca="1">IF(B158="","",#REF!)</f>
        <v/>
      </c>
      <c r="L158" s="582" t="str">
        <f ca="1">IF(C158="","",#REF!)</f>
        <v/>
      </c>
    </row>
    <row r="159" spans="1:12">
      <c r="A159" s="558">
        <v>148</v>
      </c>
      <c r="B159" s="581" t="str">
        <f t="shared" ca="1" si="6"/>
        <v/>
      </c>
      <c r="C159" s="414" t="str">
        <f t="shared" ca="1" si="7"/>
        <v/>
      </c>
      <c r="D159" s="497" t="str">
        <f ca="1">IF(ISERROR(OFFSET('HARGA SATUAN'!$D$6,MATCH(C159,'HARGA SATUAN'!$C$7:$C$1492,0),0)),"",OFFSET('HARGA SATUAN'!$D$6,MATCH(C159,'HARGA SATUAN'!$C$7:$C$1492,0),0))</f>
        <v/>
      </c>
      <c r="E159" s="497">
        <f ca="1">IF(B159="+","Unit",IF(ISERROR(OFFSET('HARGA SATUAN'!$E$6,MATCH(C159,'HARGA SATUAN'!$C$7:$C$1492,0),0)),"",OFFSET('HARGA SATUAN'!$E$6,MATCH(C159,'HARGA SATUAN'!$C$7:$C$1492,0),0)))</f>
        <v>0</v>
      </c>
      <c r="F159" s="583" t="str">
        <f t="shared" ca="1" si="8"/>
        <v/>
      </c>
      <c r="G159" s="493">
        <f ca="1">IF(ISERROR(OFFSET('HARGA SATUAN'!$I$6,MATCH(C159,'HARGA SATUAN'!$C$7:$C$1492,0),0)),"",OFFSET('HARGA SATUAN'!$I$6,MATCH(C159,'HARGA SATUAN'!$C$7:$C$1492,0),0))</f>
        <v>0</v>
      </c>
      <c r="H159" s="582" t="str">
        <f ca="1">IF(B159="","",#REF!)</f>
        <v/>
      </c>
      <c r="I159" s="582" t="str">
        <f ca="1">IF(B159="","",#REF!)</f>
        <v/>
      </c>
      <c r="J159" s="582" t="str">
        <f ca="1">IF(B159="","",#REF!)</f>
        <v/>
      </c>
      <c r="K159" s="582" t="str">
        <f ca="1">IF(B159="","",#REF!)</f>
        <v/>
      </c>
      <c r="L159" s="582" t="str">
        <f ca="1">IF(C159="","",#REF!)</f>
        <v/>
      </c>
    </row>
    <row r="160" spans="1:12">
      <c r="A160" s="558">
        <v>149</v>
      </c>
      <c r="B160" s="581" t="str">
        <f t="shared" ca="1" si="6"/>
        <v/>
      </c>
      <c r="C160" s="414" t="str">
        <f t="shared" ca="1" si="7"/>
        <v/>
      </c>
      <c r="D160" s="497" t="str">
        <f ca="1">IF(ISERROR(OFFSET('HARGA SATUAN'!$D$6,MATCH(C160,'HARGA SATUAN'!$C$7:$C$1492,0),0)),"",OFFSET('HARGA SATUAN'!$D$6,MATCH(C160,'HARGA SATUAN'!$C$7:$C$1492,0),0))</f>
        <v/>
      </c>
      <c r="E160" s="497">
        <f ca="1">IF(B160="+","Unit",IF(ISERROR(OFFSET('HARGA SATUAN'!$E$6,MATCH(C160,'HARGA SATUAN'!$C$7:$C$1492,0),0)),"",OFFSET('HARGA SATUAN'!$E$6,MATCH(C160,'HARGA SATUAN'!$C$7:$C$1492,0),0)))</f>
        <v>0</v>
      </c>
      <c r="F160" s="583" t="str">
        <f t="shared" ca="1" si="8"/>
        <v/>
      </c>
      <c r="G160" s="493">
        <f ca="1">IF(ISERROR(OFFSET('HARGA SATUAN'!$I$6,MATCH(C160,'HARGA SATUAN'!$C$7:$C$1492,0),0)),"",OFFSET('HARGA SATUAN'!$I$6,MATCH(C160,'HARGA SATUAN'!$C$7:$C$1492,0),0))</f>
        <v>0</v>
      </c>
      <c r="H160" s="582" t="str">
        <f ca="1">IF(B160="","",#REF!)</f>
        <v/>
      </c>
      <c r="I160" s="582" t="str">
        <f ca="1">IF(B160="","",#REF!)</f>
        <v/>
      </c>
      <c r="J160" s="582" t="str">
        <f ca="1">IF(B160="","",#REF!)</f>
        <v/>
      </c>
      <c r="K160" s="582" t="str">
        <f ca="1">IF(B160="","",#REF!)</f>
        <v/>
      </c>
      <c r="L160" s="582" t="str">
        <f ca="1">IF(C160="","",#REF!)</f>
        <v/>
      </c>
    </row>
    <row r="161" spans="1:12">
      <c r="A161" s="558">
        <v>150</v>
      </c>
      <c r="B161" s="581" t="str">
        <f t="shared" ca="1" si="6"/>
        <v/>
      </c>
      <c r="C161" s="414" t="str">
        <f t="shared" ca="1" si="7"/>
        <v/>
      </c>
      <c r="D161" s="497" t="str">
        <f ca="1">IF(ISERROR(OFFSET('HARGA SATUAN'!$D$6,MATCH(C161,'HARGA SATUAN'!$C$7:$C$1492,0),0)),"",OFFSET('HARGA SATUAN'!$D$6,MATCH(C161,'HARGA SATUAN'!$C$7:$C$1492,0),0))</f>
        <v/>
      </c>
      <c r="E161" s="497">
        <f ca="1">IF(B161="+","Unit",IF(ISERROR(OFFSET('HARGA SATUAN'!$E$6,MATCH(C161,'HARGA SATUAN'!$C$7:$C$1492,0),0)),"",OFFSET('HARGA SATUAN'!$E$6,MATCH(C161,'HARGA SATUAN'!$C$7:$C$1492,0),0)))</f>
        <v>0</v>
      </c>
      <c r="F161" s="583" t="str">
        <f t="shared" ca="1" si="8"/>
        <v/>
      </c>
      <c r="G161" s="493">
        <f ca="1">IF(ISERROR(OFFSET('HARGA SATUAN'!$I$6,MATCH(C161,'HARGA SATUAN'!$C$7:$C$1492,0),0)),"",OFFSET('HARGA SATUAN'!$I$6,MATCH(C161,'HARGA SATUAN'!$C$7:$C$1492,0),0))</f>
        <v>0</v>
      </c>
      <c r="H161" s="582" t="str">
        <f ca="1">IF(B161="","",#REF!)</f>
        <v/>
      </c>
      <c r="I161" s="582" t="str">
        <f ca="1">IF(B161="","",#REF!)</f>
        <v/>
      </c>
      <c r="J161" s="582" t="str">
        <f ca="1">IF(B161="","",#REF!)</f>
        <v/>
      </c>
      <c r="K161" s="582" t="str">
        <f ca="1">IF(B161="","",#REF!)</f>
        <v/>
      </c>
      <c r="L161" s="582" t="str">
        <f ca="1">IF(C161="","",#REF!)</f>
        <v/>
      </c>
    </row>
    <row r="162" spans="1:12">
      <c r="A162" s="558">
        <v>151</v>
      </c>
      <c r="B162" s="581" t="str">
        <f t="shared" ca="1" si="6"/>
        <v/>
      </c>
      <c r="C162" s="414" t="str">
        <f t="shared" ca="1" si="7"/>
        <v/>
      </c>
      <c r="D162" s="497" t="str">
        <f ca="1">IF(ISERROR(OFFSET('HARGA SATUAN'!$D$6,MATCH(C162,'HARGA SATUAN'!$C$7:$C$1492,0),0)),"",OFFSET('HARGA SATUAN'!$D$6,MATCH(C162,'HARGA SATUAN'!$C$7:$C$1492,0),0))</f>
        <v/>
      </c>
      <c r="E162" s="497">
        <f ca="1">IF(B162="+","Unit",IF(ISERROR(OFFSET('HARGA SATUAN'!$E$6,MATCH(C162,'HARGA SATUAN'!$C$7:$C$1492,0),0)),"",OFFSET('HARGA SATUAN'!$E$6,MATCH(C162,'HARGA SATUAN'!$C$7:$C$1492,0),0)))</f>
        <v>0</v>
      </c>
      <c r="F162" s="583" t="str">
        <f t="shared" ca="1" si="8"/>
        <v/>
      </c>
      <c r="G162" s="493">
        <f ca="1">IF(ISERROR(OFFSET('HARGA SATUAN'!$I$6,MATCH(C162,'HARGA SATUAN'!$C$7:$C$1492,0),0)),"",OFFSET('HARGA SATUAN'!$I$6,MATCH(C162,'HARGA SATUAN'!$C$7:$C$1492,0),0))</f>
        <v>0</v>
      </c>
      <c r="H162" s="582" t="str">
        <f ca="1">IF(B162="","",#REF!)</f>
        <v/>
      </c>
      <c r="I162" s="582" t="str">
        <f ca="1">IF(B162="","",#REF!)</f>
        <v/>
      </c>
      <c r="J162" s="582" t="str">
        <f ca="1">IF(B162="","",#REF!)</f>
        <v/>
      </c>
      <c r="K162" s="582" t="str">
        <f ca="1">IF(B162="","",#REF!)</f>
        <v/>
      </c>
      <c r="L162" s="582" t="str">
        <f ca="1">IF(C162="","",#REF!)</f>
        <v/>
      </c>
    </row>
    <row r="163" spans="1:12">
      <c r="A163" s="558">
        <v>152</v>
      </c>
      <c r="B163" s="581" t="str">
        <f t="shared" ca="1" si="6"/>
        <v/>
      </c>
      <c r="C163" s="414" t="str">
        <f t="shared" ca="1" si="7"/>
        <v/>
      </c>
      <c r="D163" s="497" t="str">
        <f ca="1">IF(ISERROR(OFFSET('HARGA SATUAN'!$D$6,MATCH(C163,'HARGA SATUAN'!$C$7:$C$1492,0),0)),"",OFFSET('HARGA SATUAN'!$D$6,MATCH(C163,'HARGA SATUAN'!$C$7:$C$1492,0),0))</f>
        <v/>
      </c>
      <c r="E163" s="497">
        <f ca="1">IF(B163="+","Unit",IF(ISERROR(OFFSET('HARGA SATUAN'!$E$6,MATCH(C163,'HARGA SATUAN'!$C$7:$C$1492,0),0)),"",OFFSET('HARGA SATUAN'!$E$6,MATCH(C163,'HARGA SATUAN'!$C$7:$C$1492,0),0)))</f>
        <v>0</v>
      </c>
      <c r="F163" s="583" t="str">
        <f t="shared" ca="1" si="8"/>
        <v/>
      </c>
      <c r="G163" s="493">
        <f ca="1">IF(ISERROR(OFFSET('HARGA SATUAN'!$I$6,MATCH(C163,'HARGA SATUAN'!$C$7:$C$1492,0),0)),"",OFFSET('HARGA SATUAN'!$I$6,MATCH(C163,'HARGA SATUAN'!$C$7:$C$1492,0),0))</f>
        <v>0</v>
      </c>
      <c r="H163" s="582" t="str">
        <f ca="1">IF(B163="","",#REF!)</f>
        <v/>
      </c>
      <c r="I163" s="582" t="str">
        <f ca="1">IF(B163="","",#REF!)</f>
        <v/>
      </c>
      <c r="J163" s="582" t="str">
        <f ca="1">IF(B163="","",#REF!)</f>
        <v/>
      </c>
      <c r="K163" s="582" t="str">
        <f ca="1">IF(B163="","",#REF!)</f>
        <v/>
      </c>
      <c r="L163" s="582" t="str">
        <f ca="1">IF(C163="","",#REF!)</f>
        <v/>
      </c>
    </row>
    <row r="164" spans="1:12">
      <c r="A164" s="558">
        <v>153</v>
      </c>
      <c r="B164" s="581" t="str">
        <f t="shared" ca="1" si="6"/>
        <v/>
      </c>
      <c r="C164" s="414" t="str">
        <f t="shared" ca="1" si="7"/>
        <v/>
      </c>
      <c r="D164" s="497" t="str">
        <f ca="1">IF(ISERROR(OFFSET('HARGA SATUAN'!$D$6,MATCH(C164,'HARGA SATUAN'!$C$7:$C$1492,0),0)),"",OFFSET('HARGA SATUAN'!$D$6,MATCH(C164,'HARGA SATUAN'!$C$7:$C$1492,0),0))</f>
        <v/>
      </c>
      <c r="E164" s="497">
        <f ca="1">IF(B164="+","Unit",IF(ISERROR(OFFSET('HARGA SATUAN'!$E$6,MATCH(C164,'HARGA SATUAN'!$C$7:$C$1492,0),0)),"",OFFSET('HARGA SATUAN'!$E$6,MATCH(C164,'HARGA SATUAN'!$C$7:$C$1492,0),0)))</f>
        <v>0</v>
      </c>
      <c r="F164" s="583" t="str">
        <f t="shared" ca="1" si="8"/>
        <v/>
      </c>
      <c r="G164" s="493">
        <f ca="1">IF(ISERROR(OFFSET('HARGA SATUAN'!$I$6,MATCH(C164,'HARGA SATUAN'!$C$7:$C$1492,0),0)),"",OFFSET('HARGA SATUAN'!$I$6,MATCH(C164,'HARGA SATUAN'!$C$7:$C$1492,0),0))</f>
        <v>0</v>
      </c>
      <c r="H164" s="582" t="str">
        <f ca="1">IF(B164="","",#REF!)</f>
        <v/>
      </c>
      <c r="I164" s="582" t="str">
        <f ca="1">IF(B164="","",#REF!)</f>
        <v/>
      </c>
      <c r="J164" s="582" t="str">
        <f ca="1">IF(B164="","",#REF!)</f>
        <v/>
      </c>
      <c r="K164" s="582" t="str">
        <f ca="1">IF(B164="","",#REF!)</f>
        <v/>
      </c>
      <c r="L164" s="582" t="str">
        <f ca="1">IF(C164="","",#REF!)</f>
        <v/>
      </c>
    </row>
    <row r="165" spans="1:12">
      <c r="A165" s="558">
        <v>154</v>
      </c>
      <c r="B165" s="581" t="str">
        <f t="shared" ca="1" si="6"/>
        <v/>
      </c>
      <c r="C165" s="414" t="str">
        <f t="shared" ca="1" si="7"/>
        <v/>
      </c>
      <c r="D165" s="497" t="str">
        <f ca="1">IF(ISERROR(OFFSET('HARGA SATUAN'!$D$6,MATCH(C165,'HARGA SATUAN'!$C$7:$C$1492,0),0)),"",OFFSET('HARGA SATUAN'!$D$6,MATCH(C165,'HARGA SATUAN'!$C$7:$C$1492,0),0))</f>
        <v/>
      </c>
      <c r="E165" s="497">
        <f ca="1">IF(B165="+","Unit",IF(ISERROR(OFFSET('HARGA SATUAN'!$E$6,MATCH(C165,'HARGA SATUAN'!$C$7:$C$1492,0),0)),"",OFFSET('HARGA SATUAN'!$E$6,MATCH(C165,'HARGA SATUAN'!$C$7:$C$1492,0),0)))</f>
        <v>0</v>
      </c>
      <c r="F165" s="583" t="str">
        <f t="shared" ca="1" si="8"/>
        <v/>
      </c>
      <c r="G165" s="493">
        <f ca="1">IF(ISERROR(OFFSET('HARGA SATUAN'!$I$6,MATCH(C165,'HARGA SATUAN'!$C$7:$C$1492,0),0)),"",OFFSET('HARGA SATUAN'!$I$6,MATCH(C165,'HARGA SATUAN'!$C$7:$C$1492,0),0))</f>
        <v>0</v>
      </c>
      <c r="H165" s="582" t="str">
        <f ca="1">IF(B165="","",#REF!)</f>
        <v/>
      </c>
      <c r="I165" s="582" t="str">
        <f ca="1">IF(B165="","",#REF!)</f>
        <v/>
      </c>
      <c r="J165" s="582" t="str">
        <f ca="1">IF(B165="","",#REF!)</f>
        <v/>
      </c>
      <c r="K165" s="582" t="str">
        <f ca="1">IF(B165="","",#REF!)</f>
        <v/>
      </c>
      <c r="L165" s="582" t="str">
        <f ca="1">IF(C165="","",#REF!)</f>
        <v/>
      </c>
    </row>
    <row r="166" spans="1:12">
      <c r="A166" s="558">
        <v>155</v>
      </c>
      <c r="B166" s="581" t="str">
        <f t="shared" ca="1" si="6"/>
        <v/>
      </c>
      <c r="C166" s="414" t="str">
        <f t="shared" ca="1" si="7"/>
        <v/>
      </c>
      <c r="D166" s="497" t="str">
        <f ca="1">IF(ISERROR(OFFSET('HARGA SATUAN'!$D$6,MATCH(C166,'HARGA SATUAN'!$C$7:$C$1492,0),0)),"",OFFSET('HARGA SATUAN'!$D$6,MATCH(C166,'HARGA SATUAN'!$C$7:$C$1492,0),0))</f>
        <v/>
      </c>
      <c r="E166" s="497">
        <f ca="1">IF(B166="+","Unit",IF(ISERROR(OFFSET('HARGA SATUAN'!$E$6,MATCH(C166,'HARGA SATUAN'!$C$7:$C$1492,0),0)),"",OFFSET('HARGA SATUAN'!$E$6,MATCH(C166,'HARGA SATUAN'!$C$7:$C$1492,0),0)))</f>
        <v>0</v>
      </c>
      <c r="F166" s="583" t="str">
        <f t="shared" ca="1" si="8"/>
        <v/>
      </c>
      <c r="G166" s="493">
        <f ca="1">IF(ISERROR(OFFSET('HARGA SATUAN'!$I$6,MATCH(C166,'HARGA SATUAN'!$C$7:$C$1492,0),0)),"",OFFSET('HARGA SATUAN'!$I$6,MATCH(C166,'HARGA SATUAN'!$C$7:$C$1492,0),0))</f>
        <v>0</v>
      </c>
      <c r="H166" s="582" t="str">
        <f ca="1">IF(B166="","",#REF!)</f>
        <v/>
      </c>
      <c r="I166" s="582" t="str">
        <f ca="1">IF(B166="","",#REF!)</f>
        <v/>
      </c>
      <c r="J166" s="582" t="str">
        <f ca="1">IF(B166="","",#REF!)</f>
        <v/>
      </c>
      <c r="K166" s="582" t="str">
        <f ca="1">IF(B166="","",#REF!)</f>
        <v/>
      </c>
      <c r="L166" s="582" t="str">
        <f ca="1">IF(C166="","",#REF!)</f>
        <v/>
      </c>
    </row>
    <row r="167" spans="1:12">
      <c r="A167" s="558">
        <v>156</v>
      </c>
      <c r="B167" s="581" t="str">
        <f t="shared" ca="1" si="6"/>
        <v/>
      </c>
      <c r="C167" s="414" t="str">
        <f t="shared" ca="1" si="7"/>
        <v/>
      </c>
      <c r="D167" s="497" t="str">
        <f ca="1">IF(ISERROR(OFFSET('HARGA SATUAN'!$D$6,MATCH(C167,'HARGA SATUAN'!$C$7:$C$1492,0),0)),"",OFFSET('HARGA SATUAN'!$D$6,MATCH(C167,'HARGA SATUAN'!$C$7:$C$1492,0),0))</f>
        <v/>
      </c>
      <c r="E167" s="497">
        <f ca="1">IF(B167="+","Unit",IF(ISERROR(OFFSET('HARGA SATUAN'!$E$6,MATCH(C167,'HARGA SATUAN'!$C$7:$C$1492,0),0)),"",OFFSET('HARGA SATUAN'!$E$6,MATCH(C167,'HARGA SATUAN'!$C$7:$C$1492,0),0)))</f>
        <v>0</v>
      </c>
      <c r="F167" s="583" t="str">
        <f t="shared" ca="1" si="8"/>
        <v/>
      </c>
      <c r="G167" s="493">
        <f ca="1">IF(ISERROR(OFFSET('HARGA SATUAN'!$I$6,MATCH(C167,'HARGA SATUAN'!$C$7:$C$1492,0),0)),"",OFFSET('HARGA SATUAN'!$I$6,MATCH(C167,'HARGA SATUAN'!$C$7:$C$1492,0),0))</f>
        <v>0</v>
      </c>
      <c r="H167" s="582" t="str">
        <f ca="1">IF(B167="","",#REF!)</f>
        <v/>
      </c>
      <c r="I167" s="582" t="str">
        <f ca="1">IF(B167="","",#REF!)</f>
        <v/>
      </c>
      <c r="J167" s="582" t="str">
        <f ca="1">IF(B167="","",#REF!)</f>
        <v/>
      </c>
      <c r="K167" s="582" t="str">
        <f ca="1">IF(B167="","",#REF!)</f>
        <v/>
      </c>
      <c r="L167" s="582" t="str">
        <f ca="1">IF(C167="","",#REF!)</f>
        <v/>
      </c>
    </row>
    <row r="168" spans="1:12">
      <c r="A168" s="558">
        <v>157</v>
      </c>
      <c r="B168" s="581" t="str">
        <f t="shared" ca="1" si="6"/>
        <v/>
      </c>
      <c r="C168" s="414" t="str">
        <f t="shared" ca="1" si="7"/>
        <v/>
      </c>
      <c r="D168" s="497" t="str">
        <f ca="1">IF(ISERROR(OFFSET('HARGA SATUAN'!$D$6,MATCH(C168,'HARGA SATUAN'!$C$7:$C$1492,0),0)),"",OFFSET('HARGA SATUAN'!$D$6,MATCH(C168,'HARGA SATUAN'!$C$7:$C$1492,0),0))</f>
        <v/>
      </c>
      <c r="E168" s="497">
        <f ca="1">IF(B168="+","Unit",IF(ISERROR(OFFSET('HARGA SATUAN'!$E$6,MATCH(C168,'HARGA SATUAN'!$C$7:$C$1492,0),0)),"",OFFSET('HARGA SATUAN'!$E$6,MATCH(C168,'HARGA SATUAN'!$C$7:$C$1492,0),0)))</f>
        <v>0</v>
      </c>
      <c r="F168" s="583" t="str">
        <f t="shared" ca="1" si="8"/>
        <v/>
      </c>
      <c r="G168" s="493">
        <f ca="1">IF(ISERROR(OFFSET('HARGA SATUAN'!$I$6,MATCH(C168,'HARGA SATUAN'!$C$7:$C$1492,0),0)),"",OFFSET('HARGA SATUAN'!$I$6,MATCH(C168,'HARGA SATUAN'!$C$7:$C$1492,0),0))</f>
        <v>0</v>
      </c>
      <c r="H168" s="582" t="str">
        <f ca="1">IF(B168="","",#REF!)</f>
        <v/>
      </c>
      <c r="I168" s="582" t="str">
        <f ca="1">IF(B168="","",#REF!)</f>
        <v/>
      </c>
      <c r="J168" s="582" t="str">
        <f ca="1">IF(B168="","",#REF!)</f>
        <v/>
      </c>
      <c r="K168" s="582" t="str">
        <f ca="1">IF(B168="","",#REF!)</f>
        <v/>
      </c>
      <c r="L168" s="582" t="str">
        <f ca="1">IF(C168="","",#REF!)</f>
        <v/>
      </c>
    </row>
    <row r="169" spans="1:12">
      <c r="A169" s="558">
        <v>158</v>
      </c>
      <c r="B169" s="581" t="str">
        <f t="shared" ca="1" si="6"/>
        <v/>
      </c>
      <c r="C169" s="414" t="str">
        <f t="shared" ca="1" si="7"/>
        <v/>
      </c>
      <c r="D169" s="497" t="str">
        <f ca="1">IF(ISERROR(OFFSET('HARGA SATUAN'!$D$6,MATCH(C169,'HARGA SATUAN'!$C$7:$C$1492,0),0)),"",OFFSET('HARGA SATUAN'!$D$6,MATCH(C169,'HARGA SATUAN'!$C$7:$C$1492,0),0))</f>
        <v/>
      </c>
      <c r="E169" s="497">
        <f ca="1">IF(B169="+","Unit",IF(ISERROR(OFFSET('HARGA SATUAN'!$E$6,MATCH(C169,'HARGA SATUAN'!$C$7:$C$1492,0),0)),"",OFFSET('HARGA SATUAN'!$E$6,MATCH(C169,'HARGA SATUAN'!$C$7:$C$1492,0),0)))</f>
        <v>0</v>
      </c>
      <c r="F169" s="583" t="str">
        <f t="shared" ca="1" si="8"/>
        <v/>
      </c>
      <c r="G169" s="493">
        <f ca="1">IF(ISERROR(OFFSET('HARGA SATUAN'!$I$6,MATCH(C169,'HARGA SATUAN'!$C$7:$C$1492,0),0)),"",OFFSET('HARGA SATUAN'!$I$6,MATCH(C169,'HARGA SATUAN'!$C$7:$C$1492,0),0))</f>
        <v>0</v>
      </c>
      <c r="H169" s="582" t="str">
        <f ca="1">IF(B169="","",#REF!)</f>
        <v/>
      </c>
      <c r="I169" s="582" t="str">
        <f ca="1">IF(B169="","",#REF!)</f>
        <v/>
      </c>
      <c r="J169" s="582" t="str">
        <f ca="1">IF(B169="","",#REF!)</f>
        <v/>
      </c>
      <c r="K169" s="582" t="str">
        <f ca="1">IF(B169="","",#REF!)</f>
        <v/>
      </c>
      <c r="L169" s="582" t="str">
        <f ca="1">IF(C169="","",#REF!)</f>
        <v/>
      </c>
    </row>
    <row r="170" spans="1:12">
      <c r="A170" s="558">
        <v>159</v>
      </c>
      <c r="B170" s="581" t="str">
        <f t="shared" ca="1" si="6"/>
        <v/>
      </c>
      <c r="C170" s="414" t="str">
        <f t="shared" ca="1" si="7"/>
        <v/>
      </c>
      <c r="D170" s="497" t="str">
        <f ca="1">IF(ISERROR(OFFSET('HARGA SATUAN'!$D$6,MATCH(C170,'HARGA SATUAN'!$C$7:$C$1492,0),0)),"",OFFSET('HARGA SATUAN'!$D$6,MATCH(C170,'HARGA SATUAN'!$C$7:$C$1492,0),0))</f>
        <v/>
      </c>
      <c r="E170" s="497">
        <f ca="1">IF(B170="+","Unit",IF(ISERROR(OFFSET('HARGA SATUAN'!$E$6,MATCH(C170,'HARGA SATUAN'!$C$7:$C$1492,0),0)),"",OFFSET('HARGA SATUAN'!$E$6,MATCH(C170,'HARGA SATUAN'!$C$7:$C$1492,0),0)))</f>
        <v>0</v>
      </c>
      <c r="F170" s="583" t="str">
        <f t="shared" ca="1" si="8"/>
        <v/>
      </c>
      <c r="G170" s="493">
        <f ca="1">IF(ISERROR(OFFSET('HARGA SATUAN'!$I$6,MATCH(C170,'HARGA SATUAN'!$C$7:$C$1492,0),0)),"",OFFSET('HARGA SATUAN'!$I$6,MATCH(C170,'HARGA SATUAN'!$C$7:$C$1492,0),0))</f>
        <v>0</v>
      </c>
      <c r="H170" s="582" t="str">
        <f ca="1">IF(B170="","",#REF!)</f>
        <v/>
      </c>
      <c r="I170" s="582" t="str">
        <f ca="1">IF(B170="","",#REF!)</f>
        <v/>
      </c>
      <c r="J170" s="582" t="str">
        <f ca="1">IF(B170="","",#REF!)</f>
        <v/>
      </c>
      <c r="K170" s="582" t="str">
        <f ca="1">IF(B170="","",#REF!)</f>
        <v/>
      </c>
      <c r="L170" s="582" t="str">
        <f ca="1">IF(C170="","",#REF!)</f>
        <v/>
      </c>
    </row>
    <row r="171" spans="1:12">
      <c r="A171" s="558">
        <v>160</v>
      </c>
      <c r="B171" s="581" t="str">
        <f t="shared" ca="1" si="6"/>
        <v/>
      </c>
      <c r="C171" s="414" t="str">
        <f t="shared" ca="1" si="7"/>
        <v/>
      </c>
      <c r="D171" s="497" t="str">
        <f ca="1">IF(ISERROR(OFFSET('HARGA SATUAN'!$D$6,MATCH(C171,'HARGA SATUAN'!$C$7:$C$1492,0),0)),"",OFFSET('HARGA SATUAN'!$D$6,MATCH(C171,'HARGA SATUAN'!$C$7:$C$1492,0),0))</f>
        <v/>
      </c>
      <c r="E171" s="497">
        <f ca="1">IF(B171="+","Unit",IF(ISERROR(OFFSET('HARGA SATUAN'!$E$6,MATCH(C171,'HARGA SATUAN'!$C$7:$C$1492,0),0)),"",OFFSET('HARGA SATUAN'!$E$6,MATCH(C171,'HARGA SATUAN'!$C$7:$C$1492,0),0)))</f>
        <v>0</v>
      </c>
      <c r="F171" s="583" t="str">
        <f t="shared" ca="1" si="8"/>
        <v/>
      </c>
      <c r="G171" s="493">
        <f ca="1">IF(ISERROR(OFFSET('HARGA SATUAN'!$I$6,MATCH(C171,'HARGA SATUAN'!$C$7:$C$1492,0),0)),"",OFFSET('HARGA SATUAN'!$I$6,MATCH(C171,'HARGA SATUAN'!$C$7:$C$1492,0),0))</f>
        <v>0</v>
      </c>
      <c r="H171" s="582" t="str">
        <f ca="1">IF(B171="","",#REF!)</f>
        <v/>
      </c>
      <c r="I171" s="582" t="str">
        <f ca="1">IF(B171="","",#REF!)</f>
        <v/>
      </c>
      <c r="J171" s="582" t="str">
        <f ca="1">IF(B171="","",#REF!)</f>
        <v/>
      </c>
      <c r="K171" s="582" t="str">
        <f ca="1">IF(B171="","",#REF!)</f>
        <v/>
      </c>
      <c r="L171" s="582" t="str">
        <f ca="1">IF(C171="","",#REF!)</f>
        <v/>
      </c>
    </row>
    <row r="172" spans="1:12">
      <c r="A172" s="558">
        <v>161</v>
      </c>
      <c r="B172" s="581" t="str">
        <f t="shared" ca="1" si="6"/>
        <v/>
      </c>
      <c r="C172" s="414" t="str">
        <f t="shared" ca="1" si="7"/>
        <v/>
      </c>
      <c r="D172" s="497" t="str">
        <f ca="1">IF(ISERROR(OFFSET('HARGA SATUAN'!$D$6,MATCH(C172,'HARGA SATUAN'!$C$7:$C$1492,0),0)),"",OFFSET('HARGA SATUAN'!$D$6,MATCH(C172,'HARGA SATUAN'!$C$7:$C$1492,0),0))</f>
        <v/>
      </c>
      <c r="E172" s="497">
        <f ca="1">IF(B172="+","Unit",IF(ISERROR(OFFSET('HARGA SATUAN'!$E$6,MATCH(C172,'HARGA SATUAN'!$C$7:$C$1492,0),0)),"",OFFSET('HARGA SATUAN'!$E$6,MATCH(C172,'HARGA SATUAN'!$C$7:$C$1492,0),0)))</f>
        <v>0</v>
      </c>
      <c r="F172" s="583" t="str">
        <f t="shared" ca="1" si="8"/>
        <v/>
      </c>
      <c r="G172" s="493">
        <f ca="1">IF(ISERROR(OFFSET('HARGA SATUAN'!$I$6,MATCH(C172,'HARGA SATUAN'!$C$7:$C$1492,0),0)),"",OFFSET('HARGA SATUAN'!$I$6,MATCH(C172,'HARGA SATUAN'!$C$7:$C$1492,0),0))</f>
        <v>0</v>
      </c>
      <c r="H172" s="582" t="str">
        <f ca="1">IF(B172="","",#REF!)</f>
        <v/>
      </c>
      <c r="I172" s="582" t="str">
        <f ca="1">IF(B172="","",#REF!)</f>
        <v/>
      </c>
      <c r="J172" s="582" t="str">
        <f ca="1">IF(B172="","",#REF!)</f>
        <v/>
      </c>
      <c r="K172" s="582" t="str">
        <f ca="1">IF(B172="","",#REF!)</f>
        <v/>
      </c>
      <c r="L172" s="582" t="str">
        <f ca="1">IF(C172="","",#REF!)</f>
        <v/>
      </c>
    </row>
    <row r="173" spans="1:12">
      <c r="A173" s="558">
        <v>162</v>
      </c>
      <c r="B173" s="581" t="str">
        <f t="shared" ca="1" si="6"/>
        <v/>
      </c>
      <c r="C173" s="414" t="str">
        <f t="shared" ca="1" si="7"/>
        <v/>
      </c>
      <c r="D173" s="497" t="str">
        <f ca="1">IF(ISERROR(OFFSET('HARGA SATUAN'!$D$6,MATCH(C173,'HARGA SATUAN'!$C$7:$C$1492,0),0)),"",OFFSET('HARGA SATUAN'!$D$6,MATCH(C173,'HARGA SATUAN'!$C$7:$C$1492,0),0))</f>
        <v/>
      </c>
      <c r="E173" s="497">
        <f ca="1">IF(B173="+","Unit",IF(ISERROR(OFFSET('HARGA SATUAN'!$E$6,MATCH(C173,'HARGA SATUAN'!$C$7:$C$1492,0),0)),"",OFFSET('HARGA SATUAN'!$E$6,MATCH(C173,'HARGA SATUAN'!$C$7:$C$1492,0),0)))</f>
        <v>0</v>
      </c>
      <c r="F173" s="583" t="str">
        <f t="shared" ca="1" si="8"/>
        <v/>
      </c>
      <c r="G173" s="493">
        <f ca="1">IF(ISERROR(OFFSET('HARGA SATUAN'!$I$6,MATCH(C173,'HARGA SATUAN'!$C$7:$C$1492,0),0)),"",OFFSET('HARGA SATUAN'!$I$6,MATCH(C173,'HARGA SATUAN'!$C$7:$C$1492,0),0))</f>
        <v>0</v>
      </c>
      <c r="H173" s="582" t="str">
        <f ca="1">IF(B173="","",#REF!)</f>
        <v/>
      </c>
      <c r="I173" s="582" t="str">
        <f ca="1">IF(B173="","",#REF!)</f>
        <v/>
      </c>
      <c r="J173" s="582" t="str">
        <f ca="1">IF(B173="","",#REF!)</f>
        <v/>
      </c>
      <c r="K173" s="582" t="str">
        <f ca="1">IF(B173="","",#REF!)</f>
        <v/>
      </c>
      <c r="L173" s="582" t="str">
        <f ca="1">IF(C173="","",#REF!)</f>
        <v/>
      </c>
    </row>
    <row r="174" spans="1:12">
      <c r="A174" s="558">
        <v>163</v>
      </c>
      <c r="B174" s="581" t="str">
        <f t="shared" ca="1" si="6"/>
        <v/>
      </c>
      <c r="C174" s="414" t="str">
        <f t="shared" ca="1" si="7"/>
        <v/>
      </c>
      <c r="D174" s="497" t="str">
        <f ca="1">IF(ISERROR(OFFSET('HARGA SATUAN'!$D$6,MATCH(C174,'HARGA SATUAN'!$C$7:$C$1492,0),0)),"",OFFSET('HARGA SATUAN'!$D$6,MATCH(C174,'HARGA SATUAN'!$C$7:$C$1492,0),0))</f>
        <v/>
      </c>
      <c r="E174" s="497">
        <f ca="1">IF(B174="+","Unit",IF(ISERROR(OFFSET('HARGA SATUAN'!$E$6,MATCH(C174,'HARGA SATUAN'!$C$7:$C$1492,0),0)),"",OFFSET('HARGA SATUAN'!$E$6,MATCH(C174,'HARGA SATUAN'!$C$7:$C$1492,0),0)))</f>
        <v>0</v>
      </c>
      <c r="F174" s="583" t="str">
        <f t="shared" ca="1" si="8"/>
        <v/>
      </c>
      <c r="G174" s="493">
        <f ca="1">IF(ISERROR(OFFSET('HARGA SATUAN'!$I$6,MATCH(C174,'HARGA SATUAN'!$C$7:$C$1492,0),0)),"",OFFSET('HARGA SATUAN'!$I$6,MATCH(C174,'HARGA SATUAN'!$C$7:$C$1492,0),0))</f>
        <v>0</v>
      </c>
      <c r="H174" s="582" t="str">
        <f ca="1">IF(B174="","",#REF!)</f>
        <v/>
      </c>
      <c r="I174" s="582" t="str">
        <f ca="1">IF(B174="","",#REF!)</f>
        <v/>
      </c>
      <c r="J174" s="582" t="str">
        <f ca="1">IF(B174="","",#REF!)</f>
        <v/>
      </c>
      <c r="K174" s="582" t="str">
        <f ca="1">IF(B174="","",#REF!)</f>
        <v/>
      </c>
      <c r="L174" s="582" t="str">
        <f ca="1">IF(C174="","",#REF!)</f>
        <v/>
      </c>
    </row>
    <row r="175" spans="1:12">
      <c r="A175" s="558">
        <v>164</v>
      </c>
      <c r="B175" s="581" t="str">
        <f t="shared" ca="1" si="6"/>
        <v/>
      </c>
      <c r="C175" s="414" t="str">
        <f t="shared" ca="1" si="7"/>
        <v/>
      </c>
      <c r="D175" s="497" t="str">
        <f ca="1">IF(ISERROR(OFFSET('HARGA SATUAN'!$D$6,MATCH(C175,'HARGA SATUAN'!$C$7:$C$1492,0),0)),"",OFFSET('HARGA SATUAN'!$D$6,MATCH(C175,'HARGA SATUAN'!$C$7:$C$1492,0),0))</f>
        <v/>
      </c>
      <c r="E175" s="497">
        <f ca="1">IF(B175="+","Unit",IF(ISERROR(OFFSET('HARGA SATUAN'!$E$6,MATCH(C175,'HARGA SATUAN'!$C$7:$C$1492,0),0)),"",OFFSET('HARGA SATUAN'!$E$6,MATCH(C175,'HARGA SATUAN'!$C$7:$C$1492,0),0)))</f>
        <v>0</v>
      </c>
      <c r="F175" s="583" t="str">
        <f t="shared" ca="1" si="8"/>
        <v/>
      </c>
      <c r="G175" s="493">
        <f ca="1">IF(ISERROR(OFFSET('HARGA SATUAN'!$I$6,MATCH(C175,'HARGA SATUAN'!$C$7:$C$1492,0),0)),"",OFFSET('HARGA SATUAN'!$I$6,MATCH(C175,'HARGA SATUAN'!$C$7:$C$1492,0),0))</f>
        <v>0</v>
      </c>
      <c r="H175" s="582" t="str">
        <f ca="1">IF(B175="","",#REF!)</f>
        <v/>
      </c>
      <c r="I175" s="582" t="str">
        <f ca="1">IF(B175="","",#REF!)</f>
        <v/>
      </c>
      <c r="J175" s="582" t="str">
        <f ca="1">IF(B175="","",#REF!)</f>
        <v/>
      </c>
      <c r="K175" s="582" t="str">
        <f ca="1">IF(B175="","",#REF!)</f>
        <v/>
      </c>
      <c r="L175" s="582" t="str">
        <f ca="1">IF(C175="","",#REF!)</f>
        <v/>
      </c>
    </row>
    <row r="176" spans="1:12">
      <c r="A176" s="558">
        <v>165</v>
      </c>
      <c r="B176" s="581" t="str">
        <f t="shared" ca="1" si="6"/>
        <v/>
      </c>
      <c r="C176" s="414" t="str">
        <f t="shared" ca="1" si="7"/>
        <v/>
      </c>
      <c r="D176" s="497" t="str">
        <f ca="1">IF(ISERROR(OFFSET('HARGA SATUAN'!$D$6,MATCH(C176,'HARGA SATUAN'!$C$7:$C$1492,0),0)),"",OFFSET('HARGA SATUAN'!$D$6,MATCH(C176,'HARGA SATUAN'!$C$7:$C$1492,0),0))</f>
        <v/>
      </c>
      <c r="E176" s="497">
        <f ca="1">IF(B176="+","Unit",IF(ISERROR(OFFSET('HARGA SATUAN'!$E$6,MATCH(C176,'HARGA SATUAN'!$C$7:$C$1492,0),0)),"",OFFSET('HARGA SATUAN'!$E$6,MATCH(C176,'HARGA SATUAN'!$C$7:$C$1492,0),0)))</f>
        <v>0</v>
      </c>
      <c r="F176" s="583" t="str">
        <f t="shared" ca="1" si="8"/>
        <v/>
      </c>
      <c r="G176" s="493">
        <f ca="1">IF(ISERROR(OFFSET('HARGA SATUAN'!$I$6,MATCH(C176,'HARGA SATUAN'!$C$7:$C$1492,0),0)),"",OFFSET('HARGA SATUAN'!$I$6,MATCH(C176,'HARGA SATUAN'!$C$7:$C$1492,0),0))</f>
        <v>0</v>
      </c>
      <c r="H176" s="582" t="str">
        <f ca="1">IF(B176="","",#REF!)</f>
        <v/>
      </c>
      <c r="I176" s="582" t="str">
        <f ca="1">IF(B176="","",#REF!)</f>
        <v/>
      </c>
      <c r="J176" s="582" t="str">
        <f ca="1">IF(B176="","",#REF!)</f>
        <v/>
      </c>
      <c r="K176" s="582" t="str">
        <f ca="1">IF(B176="","",#REF!)</f>
        <v/>
      </c>
      <c r="L176" s="582" t="str">
        <f ca="1">IF(C176="","",#REF!)</f>
        <v/>
      </c>
    </row>
    <row r="177" spans="1:12">
      <c r="A177" s="558">
        <v>166</v>
      </c>
      <c r="B177" s="581" t="str">
        <f t="shared" ca="1" si="6"/>
        <v/>
      </c>
      <c r="C177" s="414" t="str">
        <f t="shared" ca="1" si="7"/>
        <v/>
      </c>
      <c r="D177" s="497" t="str">
        <f ca="1">IF(ISERROR(OFFSET('HARGA SATUAN'!$D$6,MATCH(C177,'HARGA SATUAN'!$C$7:$C$1492,0),0)),"",OFFSET('HARGA SATUAN'!$D$6,MATCH(C177,'HARGA SATUAN'!$C$7:$C$1492,0),0))</f>
        <v/>
      </c>
      <c r="E177" s="497">
        <f ca="1">IF(B177="+","Unit",IF(ISERROR(OFFSET('HARGA SATUAN'!$E$6,MATCH(C177,'HARGA SATUAN'!$C$7:$C$1492,0),0)),"",OFFSET('HARGA SATUAN'!$E$6,MATCH(C177,'HARGA SATUAN'!$C$7:$C$1492,0),0)))</f>
        <v>0</v>
      </c>
      <c r="F177" s="583" t="str">
        <f t="shared" ca="1" si="8"/>
        <v/>
      </c>
      <c r="G177" s="493">
        <f ca="1">IF(ISERROR(OFFSET('HARGA SATUAN'!$I$6,MATCH(C177,'HARGA SATUAN'!$C$7:$C$1492,0),0)),"",OFFSET('HARGA SATUAN'!$I$6,MATCH(C177,'HARGA SATUAN'!$C$7:$C$1492,0),0))</f>
        <v>0</v>
      </c>
      <c r="H177" s="582" t="str">
        <f ca="1">IF(B177="","",#REF!)</f>
        <v/>
      </c>
      <c r="I177" s="582" t="str">
        <f ca="1">IF(B177="","",#REF!)</f>
        <v/>
      </c>
      <c r="J177" s="582" t="str">
        <f ca="1">IF(B177="","",#REF!)</f>
        <v/>
      </c>
      <c r="K177" s="582" t="str">
        <f ca="1">IF(B177="","",#REF!)</f>
        <v/>
      </c>
      <c r="L177" s="582" t="str">
        <f ca="1">IF(C177="","",#REF!)</f>
        <v/>
      </c>
    </row>
    <row r="178" spans="1:12">
      <c r="A178" s="558">
        <v>167</v>
      </c>
      <c r="B178" s="581" t="str">
        <f t="shared" ca="1" si="6"/>
        <v/>
      </c>
      <c r="C178" s="414" t="str">
        <f t="shared" ca="1" si="7"/>
        <v/>
      </c>
      <c r="D178" s="497" t="str">
        <f ca="1">IF(ISERROR(OFFSET('HARGA SATUAN'!$D$6,MATCH(C178,'HARGA SATUAN'!$C$7:$C$1492,0),0)),"",OFFSET('HARGA SATUAN'!$D$6,MATCH(C178,'HARGA SATUAN'!$C$7:$C$1492,0),0))</f>
        <v/>
      </c>
      <c r="E178" s="497">
        <f ca="1">IF(B178="+","Unit",IF(ISERROR(OFFSET('HARGA SATUAN'!$E$6,MATCH(C178,'HARGA SATUAN'!$C$7:$C$1492,0),0)),"",OFFSET('HARGA SATUAN'!$E$6,MATCH(C178,'HARGA SATUAN'!$C$7:$C$1492,0),0)))</f>
        <v>0</v>
      </c>
      <c r="F178" s="583" t="str">
        <f t="shared" ca="1" si="8"/>
        <v/>
      </c>
      <c r="G178" s="493">
        <f ca="1">IF(ISERROR(OFFSET('HARGA SATUAN'!$I$6,MATCH(C178,'HARGA SATUAN'!$C$7:$C$1492,0),0)),"",OFFSET('HARGA SATUAN'!$I$6,MATCH(C178,'HARGA SATUAN'!$C$7:$C$1492,0),0))</f>
        <v>0</v>
      </c>
      <c r="H178" s="582" t="str">
        <f ca="1">IF(B178="","",#REF!)</f>
        <v/>
      </c>
      <c r="I178" s="582" t="str">
        <f ca="1">IF(B178="","",#REF!)</f>
        <v/>
      </c>
      <c r="J178" s="582" t="str">
        <f ca="1">IF(B178="","",#REF!)</f>
        <v/>
      </c>
      <c r="K178" s="582" t="str">
        <f ca="1">IF(B178="","",#REF!)</f>
        <v/>
      </c>
      <c r="L178" s="582" t="str">
        <f ca="1">IF(C178="","",#REF!)</f>
        <v/>
      </c>
    </row>
    <row r="179" spans="1:12">
      <c r="A179" s="558">
        <v>168</v>
      </c>
      <c r="B179" s="581" t="str">
        <f t="shared" ca="1" si="6"/>
        <v/>
      </c>
      <c r="C179" s="414" t="str">
        <f t="shared" ca="1" si="7"/>
        <v/>
      </c>
      <c r="D179" s="497" t="str">
        <f ca="1">IF(ISERROR(OFFSET('HARGA SATUAN'!$D$6,MATCH(C179,'HARGA SATUAN'!$C$7:$C$1492,0),0)),"",OFFSET('HARGA SATUAN'!$D$6,MATCH(C179,'HARGA SATUAN'!$C$7:$C$1492,0),0))</f>
        <v/>
      </c>
      <c r="E179" s="497">
        <f ca="1">IF(B179="+","Unit",IF(ISERROR(OFFSET('HARGA SATUAN'!$E$6,MATCH(C179,'HARGA SATUAN'!$C$7:$C$1492,0),0)),"",OFFSET('HARGA SATUAN'!$E$6,MATCH(C179,'HARGA SATUAN'!$C$7:$C$1492,0),0)))</f>
        <v>0</v>
      </c>
      <c r="F179" s="583" t="str">
        <f t="shared" ca="1" si="8"/>
        <v/>
      </c>
      <c r="G179" s="493">
        <f ca="1">IF(ISERROR(OFFSET('HARGA SATUAN'!$I$6,MATCH(C179,'HARGA SATUAN'!$C$7:$C$1492,0),0)),"",OFFSET('HARGA SATUAN'!$I$6,MATCH(C179,'HARGA SATUAN'!$C$7:$C$1492,0),0))</f>
        <v>0</v>
      </c>
      <c r="H179" s="582" t="str">
        <f ca="1">IF(B179="","",#REF!)</f>
        <v/>
      </c>
      <c r="I179" s="582" t="str">
        <f ca="1">IF(B179="","",#REF!)</f>
        <v/>
      </c>
      <c r="J179" s="582" t="str">
        <f ca="1">IF(B179="","",#REF!)</f>
        <v/>
      </c>
      <c r="K179" s="582" t="str">
        <f ca="1">IF(B179="","",#REF!)</f>
        <v/>
      </c>
      <c r="L179" s="582" t="str">
        <f ca="1">IF(C179="","",#REF!)</f>
        <v/>
      </c>
    </row>
    <row r="180" spans="1:12">
      <c r="A180" s="558">
        <v>169</v>
      </c>
      <c r="B180" s="581" t="str">
        <f t="shared" ca="1" si="6"/>
        <v/>
      </c>
      <c r="C180" s="414" t="str">
        <f t="shared" ca="1" si="7"/>
        <v/>
      </c>
      <c r="D180" s="497" t="str">
        <f ca="1">IF(ISERROR(OFFSET('HARGA SATUAN'!$D$6,MATCH(C180,'HARGA SATUAN'!$C$7:$C$1492,0),0)),"",OFFSET('HARGA SATUAN'!$D$6,MATCH(C180,'HARGA SATUAN'!$C$7:$C$1492,0),0))</f>
        <v/>
      </c>
      <c r="E180" s="497">
        <f ca="1">IF(B180="+","Unit",IF(ISERROR(OFFSET('HARGA SATUAN'!$E$6,MATCH(C180,'HARGA SATUAN'!$C$7:$C$1492,0),0)),"",OFFSET('HARGA SATUAN'!$E$6,MATCH(C180,'HARGA SATUAN'!$C$7:$C$1492,0),0)))</f>
        <v>0</v>
      </c>
      <c r="F180" s="583" t="str">
        <f t="shared" ca="1" si="8"/>
        <v/>
      </c>
      <c r="G180" s="493">
        <f ca="1">IF(ISERROR(OFFSET('HARGA SATUAN'!$I$6,MATCH(C180,'HARGA SATUAN'!$C$7:$C$1492,0),0)),"",OFFSET('HARGA SATUAN'!$I$6,MATCH(C180,'HARGA SATUAN'!$C$7:$C$1492,0),0))</f>
        <v>0</v>
      </c>
      <c r="H180" s="582" t="str">
        <f ca="1">IF(B180="","",#REF!)</f>
        <v/>
      </c>
      <c r="I180" s="582" t="str">
        <f ca="1">IF(B180="","",#REF!)</f>
        <v/>
      </c>
      <c r="J180" s="582" t="str">
        <f ca="1">IF(B180="","",#REF!)</f>
        <v/>
      </c>
      <c r="K180" s="582" t="str">
        <f ca="1">IF(B180="","",#REF!)</f>
        <v/>
      </c>
      <c r="L180" s="582" t="str">
        <f ca="1">IF(C180="","",#REF!)</f>
        <v/>
      </c>
    </row>
    <row r="181" spans="1:12">
      <c r="A181" s="558">
        <v>170</v>
      </c>
      <c r="B181" s="581" t="str">
        <f t="shared" ca="1" si="6"/>
        <v/>
      </c>
      <c r="C181" s="414" t="str">
        <f t="shared" ca="1" si="7"/>
        <v/>
      </c>
      <c r="D181" s="497" t="str">
        <f ca="1">IF(ISERROR(OFFSET('HARGA SATUAN'!$D$6,MATCH(C181,'HARGA SATUAN'!$C$7:$C$1492,0),0)),"",OFFSET('HARGA SATUAN'!$D$6,MATCH(C181,'HARGA SATUAN'!$C$7:$C$1492,0),0))</f>
        <v/>
      </c>
      <c r="E181" s="497">
        <f ca="1">IF(B181="+","Unit",IF(ISERROR(OFFSET('HARGA SATUAN'!$E$6,MATCH(C181,'HARGA SATUAN'!$C$7:$C$1492,0),0)),"",OFFSET('HARGA SATUAN'!$E$6,MATCH(C181,'HARGA SATUAN'!$C$7:$C$1492,0),0)))</f>
        <v>0</v>
      </c>
      <c r="F181" s="583" t="str">
        <f t="shared" ca="1" si="8"/>
        <v/>
      </c>
      <c r="G181" s="493">
        <f ca="1">IF(ISERROR(OFFSET('HARGA SATUAN'!$I$6,MATCH(C181,'HARGA SATUAN'!$C$7:$C$1492,0),0)),"",OFFSET('HARGA SATUAN'!$I$6,MATCH(C181,'HARGA SATUAN'!$C$7:$C$1492,0),0))</f>
        <v>0</v>
      </c>
      <c r="H181" s="582" t="str">
        <f ca="1">IF(B181="","",#REF!)</f>
        <v/>
      </c>
      <c r="I181" s="582" t="str">
        <f ca="1">IF(B181="","",#REF!)</f>
        <v/>
      </c>
      <c r="J181" s="582" t="str">
        <f ca="1">IF(B181="","",#REF!)</f>
        <v/>
      </c>
      <c r="K181" s="582" t="str">
        <f ca="1">IF(B181="","",#REF!)</f>
        <v/>
      </c>
      <c r="L181" s="582" t="str">
        <f ca="1">IF(C181="","",#REF!)</f>
        <v/>
      </c>
    </row>
    <row r="182" spans="1:12">
      <c r="A182" s="558">
        <v>171</v>
      </c>
      <c r="B182" s="581" t="str">
        <f t="shared" ca="1" si="6"/>
        <v/>
      </c>
      <c r="C182" s="414" t="str">
        <f t="shared" ca="1" si="7"/>
        <v/>
      </c>
      <c r="D182" s="497" t="str">
        <f ca="1">IF(ISERROR(OFFSET('HARGA SATUAN'!$D$6,MATCH(C182,'HARGA SATUAN'!$C$7:$C$1492,0),0)),"",OFFSET('HARGA SATUAN'!$D$6,MATCH(C182,'HARGA SATUAN'!$C$7:$C$1492,0),0))</f>
        <v/>
      </c>
      <c r="E182" s="497">
        <f ca="1">IF(B182="+","Unit",IF(ISERROR(OFFSET('HARGA SATUAN'!$E$6,MATCH(C182,'HARGA SATUAN'!$C$7:$C$1492,0),0)),"",OFFSET('HARGA SATUAN'!$E$6,MATCH(C182,'HARGA SATUAN'!$C$7:$C$1492,0),0)))</f>
        <v>0</v>
      </c>
      <c r="F182" s="583" t="str">
        <f t="shared" ca="1" si="8"/>
        <v/>
      </c>
      <c r="G182" s="493">
        <f ca="1">IF(ISERROR(OFFSET('HARGA SATUAN'!$I$6,MATCH(C182,'HARGA SATUAN'!$C$7:$C$1492,0),0)),"",OFFSET('HARGA SATUAN'!$I$6,MATCH(C182,'HARGA SATUAN'!$C$7:$C$1492,0),0))</f>
        <v>0</v>
      </c>
      <c r="H182" s="582" t="str">
        <f ca="1">IF(B182="","",#REF!)</f>
        <v/>
      </c>
      <c r="I182" s="582" t="str">
        <f ca="1">IF(B182="","",#REF!)</f>
        <v/>
      </c>
      <c r="J182" s="582" t="str">
        <f ca="1">IF(B182="","",#REF!)</f>
        <v/>
      </c>
      <c r="K182" s="582" t="str">
        <f ca="1">IF(B182="","",#REF!)</f>
        <v/>
      </c>
      <c r="L182" s="582" t="str">
        <f ca="1">IF(C182="","",#REF!)</f>
        <v/>
      </c>
    </row>
    <row r="183" spans="1:12">
      <c r="A183" s="558">
        <v>172</v>
      </c>
      <c r="B183" s="581" t="str">
        <f t="shared" ca="1" si="6"/>
        <v/>
      </c>
      <c r="C183" s="414" t="str">
        <f t="shared" ca="1" si="7"/>
        <v/>
      </c>
      <c r="D183" s="497" t="str">
        <f ca="1">IF(ISERROR(OFFSET('HARGA SATUAN'!$D$6,MATCH(C183,'HARGA SATUAN'!$C$7:$C$1492,0),0)),"",OFFSET('HARGA SATUAN'!$D$6,MATCH(C183,'HARGA SATUAN'!$C$7:$C$1492,0),0))</f>
        <v/>
      </c>
      <c r="E183" s="497">
        <f ca="1">IF(B183="+","Unit",IF(ISERROR(OFFSET('HARGA SATUAN'!$E$6,MATCH(C183,'HARGA SATUAN'!$C$7:$C$1492,0),0)),"",OFFSET('HARGA SATUAN'!$E$6,MATCH(C183,'HARGA SATUAN'!$C$7:$C$1492,0),0)))</f>
        <v>0</v>
      </c>
      <c r="F183" s="583" t="str">
        <f t="shared" ca="1" si="8"/>
        <v/>
      </c>
      <c r="G183" s="493">
        <f ca="1">IF(ISERROR(OFFSET('HARGA SATUAN'!$I$6,MATCH(C183,'HARGA SATUAN'!$C$7:$C$1492,0),0)),"",OFFSET('HARGA SATUAN'!$I$6,MATCH(C183,'HARGA SATUAN'!$C$7:$C$1492,0),0))</f>
        <v>0</v>
      </c>
      <c r="H183" s="582" t="str">
        <f ca="1">IF(B183="","",#REF!)</f>
        <v/>
      </c>
      <c r="I183" s="582" t="str">
        <f ca="1">IF(B183="","",#REF!)</f>
        <v/>
      </c>
      <c r="J183" s="582" t="str">
        <f ca="1">IF(B183="","",#REF!)</f>
        <v/>
      </c>
      <c r="K183" s="582" t="str">
        <f ca="1">IF(B183="","",#REF!)</f>
        <v/>
      </c>
      <c r="L183" s="582" t="str">
        <f ca="1">IF(C183="","",#REF!)</f>
        <v/>
      </c>
    </row>
    <row r="184" spans="1:12">
      <c r="A184" s="558">
        <v>173</v>
      </c>
      <c r="B184" s="581" t="str">
        <f t="shared" ca="1" si="6"/>
        <v/>
      </c>
      <c r="C184" s="414" t="str">
        <f t="shared" ca="1" si="7"/>
        <v/>
      </c>
      <c r="D184" s="497" t="str">
        <f ca="1">IF(ISERROR(OFFSET('HARGA SATUAN'!$D$6,MATCH(C184,'HARGA SATUAN'!$C$7:$C$1492,0),0)),"",OFFSET('HARGA SATUAN'!$D$6,MATCH(C184,'HARGA SATUAN'!$C$7:$C$1492,0),0))</f>
        <v/>
      </c>
      <c r="E184" s="497">
        <f ca="1">IF(B184="+","Unit",IF(ISERROR(OFFSET('HARGA SATUAN'!$E$6,MATCH(C184,'HARGA SATUAN'!$C$7:$C$1492,0),0)),"",OFFSET('HARGA SATUAN'!$E$6,MATCH(C184,'HARGA SATUAN'!$C$7:$C$1492,0),0)))</f>
        <v>0</v>
      </c>
      <c r="F184" s="583" t="str">
        <f t="shared" ca="1" si="8"/>
        <v/>
      </c>
      <c r="G184" s="493">
        <f ca="1">IF(ISERROR(OFFSET('HARGA SATUAN'!$I$6,MATCH(C184,'HARGA SATUAN'!$C$7:$C$1492,0),0)),"",OFFSET('HARGA SATUAN'!$I$6,MATCH(C184,'HARGA SATUAN'!$C$7:$C$1492,0),0))</f>
        <v>0</v>
      </c>
      <c r="H184" s="582" t="str">
        <f ca="1">IF(B184="","",#REF!)</f>
        <v/>
      </c>
      <c r="I184" s="582" t="str">
        <f ca="1">IF(B184="","",#REF!)</f>
        <v/>
      </c>
      <c r="J184" s="582" t="str">
        <f ca="1">IF(B184="","",#REF!)</f>
        <v/>
      </c>
      <c r="K184" s="582" t="str">
        <f ca="1">IF(B184="","",#REF!)</f>
        <v/>
      </c>
      <c r="L184" s="582" t="str">
        <f ca="1">IF(C184="","",#REF!)</f>
        <v/>
      </c>
    </row>
    <row r="185" spans="1:12">
      <c r="A185" s="558">
        <v>174</v>
      </c>
      <c r="B185" s="581" t="str">
        <f t="shared" ca="1" si="6"/>
        <v/>
      </c>
      <c r="C185" s="414" t="str">
        <f t="shared" ca="1" si="7"/>
        <v/>
      </c>
      <c r="D185" s="497" t="str">
        <f ca="1">IF(ISERROR(OFFSET('HARGA SATUAN'!$D$6,MATCH(C185,'HARGA SATUAN'!$C$7:$C$1492,0),0)),"",OFFSET('HARGA SATUAN'!$D$6,MATCH(C185,'HARGA SATUAN'!$C$7:$C$1492,0),0))</f>
        <v/>
      </c>
      <c r="E185" s="497">
        <f ca="1">IF(B185="+","Unit",IF(ISERROR(OFFSET('HARGA SATUAN'!$E$6,MATCH(C185,'HARGA SATUAN'!$C$7:$C$1492,0),0)),"",OFFSET('HARGA SATUAN'!$E$6,MATCH(C185,'HARGA SATUAN'!$C$7:$C$1492,0),0)))</f>
        <v>0</v>
      </c>
      <c r="F185" s="583" t="str">
        <f t="shared" ca="1" si="8"/>
        <v/>
      </c>
      <c r="G185" s="493">
        <f ca="1">IF(ISERROR(OFFSET('HARGA SATUAN'!$I$6,MATCH(C185,'HARGA SATUAN'!$C$7:$C$1492,0),0)),"",OFFSET('HARGA SATUAN'!$I$6,MATCH(C185,'HARGA SATUAN'!$C$7:$C$1492,0),0))</f>
        <v>0</v>
      </c>
      <c r="H185" s="582" t="str">
        <f ca="1">IF(B185="","",#REF!)</f>
        <v/>
      </c>
      <c r="I185" s="582" t="str">
        <f ca="1">IF(B185="","",#REF!)</f>
        <v/>
      </c>
      <c r="J185" s="582" t="str">
        <f ca="1">IF(B185="","",#REF!)</f>
        <v/>
      </c>
      <c r="K185" s="582" t="str">
        <f ca="1">IF(B185="","",#REF!)</f>
        <v/>
      </c>
      <c r="L185" s="582" t="str">
        <f ca="1">IF(C185="","",#REF!)</f>
        <v/>
      </c>
    </row>
    <row r="186" spans="1:12">
      <c r="A186" s="558">
        <v>175</v>
      </c>
      <c r="B186" s="581" t="str">
        <f t="shared" ca="1" si="6"/>
        <v/>
      </c>
      <c r="C186" s="414" t="str">
        <f t="shared" ca="1" si="7"/>
        <v/>
      </c>
      <c r="D186" s="497" t="str">
        <f ca="1">IF(ISERROR(OFFSET('HARGA SATUAN'!$D$6,MATCH(C186,'HARGA SATUAN'!$C$7:$C$1492,0),0)),"",OFFSET('HARGA SATUAN'!$D$6,MATCH(C186,'HARGA SATUAN'!$C$7:$C$1492,0),0))</f>
        <v/>
      </c>
      <c r="E186" s="497">
        <f ca="1">IF(B186="+","Unit",IF(ISERROR(OFFSET('HARGA SATUAN'!$E$6,MATCH(C186,'HARGA SATUAN'!$C$7:$C$1492,0),0)),"",OFFSET('HARGA SATUAN'!$E$6,MATCH(C186,'HARGA SATUAN'!$C$7:$C$1492,0),0)))</f>
        <v>0</v>
      </c>
      <c r="F186" s="583" t="str">
        <f t="shared" ca="1" si="8"/>
        <v/>
      </c>
      <c r="G186" s="493">
        <f ca="1">IF(ISERROR(OFFSET('HARGA SATUAN'!$I$6,MATCH(C186,'HARGA SATUAN'!$C$7:$C$1492,0),0)),"",OFFSET('HARGA SATUAN'!$I$6,MATCH(C186,'HARGA SATUAN'!$C$7:$C$1492,0),0))</f>
        <v>0</v>
      </c>
      <c r="H186" s="582" t="str">
        <f ca="1">IF(B186="","",#REF!)</f>
        <v/>
      </c>
      <c r="I186" s="582" t="str">
        <f ca="1">IF(B186="","",#REF!)</f>
        <v/>
      </c>
      <c r="J186" s="582" t="str">
        <f ca="1">IF(B186="","",#REF!)</f>
        <v/>
      </c>
      <c r="K186" s="582" t="str">
        <f ca="1">IF(B186="","",#REF!)</f>
        <v/>
      </c>
      <c r="L186" s="582" t="str">
        <f ca="1">IF(C186="","",#REF!)</f>
        <v/>
      </c>
    </row>
    <row r="187" spans="1:12">
      <c r="A187" s="558">
        <v>176</v>
      </c>
      <c r="B187" s="581" t="str">
        <f t="shared" ca="1" si="6"/>
        <v/>
      </c>
      <c r="C187" s="414" t="str">
        <f t="shared" ca="1" si="7"/>
        <v/>
      </c>
      <c r="D187" s="497" t="str">
        <f ca="1">IF(ISERROR(OFFSET('HARGA SATUAN'!$D$6,MATCH(C187,'HARGA SATUAN'!$C$7:$C$1492,0),0)),"",OFFSET('HARGA SATUAN'!$D$6,MATCH(C187,'HARGA SATUAN'!$C$7:$C$1492,0),0))</f>
        <v/>
      </c>
      <c r="E187" s="497">
        <f ca="1">IF(B187="+","Unit",IF(ISERROR(OFFSET('HARGA SATUAN'!$E$6,MATCH(C187,'HARGA SATUAN'!$C$7:$C$1492,0),0)),"",OFFSET('HARGA SATUAN'!$E$6,MATCH(C187,'HARGA SATUAN'!$C$7:$C$1492,0),0)))</f>
        <v>0</v>
      </c>
      <c r="F187" s="583" t="str">
        <f t="shared" ca="1" si="8"/>
        <v/>
      </c>
      <c r="G187" s="493">
        <f ca="1">IF(ISERROR(OFFSET('HARGA SATUAN'!$I$6,MATCH(C187,'HARGA SATUAN'!$C$7:$C$1492,0),0)),"",OFFSET('HARGA SATUAN'!$I$6,MATCH(C187,'HARGA SATUAN'!$C$7:$C$1492,0),0))</f>
        <v>0</v>
      </c>
      <c r="H187" s="582" t="str">
        <f ca="1">IF(B187="","",#REF!)</f>
        <v/>
      </c>
      <c r="I187" s="582" t="str">
        <f ca="1">IF(B187="","",#REF!)</f>
        <v/>
      </c>
      <c r="J187" s="582" t="str">
        <f ca="1">IF(B187="","",#REF!)</f>
        <v/>
      </c>
      <c r="K187" s="582" t="str">
        <f ca="1">IF(B187="","",#REF!)</f>
        <v/>
      </c>
      <c r="L187" s="582" t="str">
        <f ca="1">IF(C187="","",#REF!)</f>
        <v/>
      </c>
    </row>
    <row r="188" spans="1:12">
      <c r="A188" s="558">
        <v>177</v>
      </c>
      <c r="B188" s="581" t="str">
        <f t="shared" ca="1" si="6"/>
        <v/>
      </c>
      <c r="C188" s="414" t="str">
        <f t="shared" ca="1" si="7"/>
        <v/>
      </c>
      <c r="D188" s="497" t="str">
        <f ca="1">IF(ISERROR(OFFSET('HARGA SATUAN'!$D$6,MATCH(C188,'HARGA SATUAN'!$C$7:$C$1492,0),0)),"",OFFSET('HARGA SATUAN'!$D$6,MATCH(C188,'HARGA SATUAN'!$C$7:$C$1492,0),0))</f>
        <v/>
      </c>
      <c r="E188" s="497">
        <f ca="1">IF(B188="+","Unit",IF(ISERROR(OFFSET('HARGA SATUAN'!$E$6,MATCH(C188,'HARGA SATUAN'!$C$7:$C$1492,0),0)),"",OFFSET('HARGA SATUAN'!$E$6,MATCH(C188,'HARGA SATUAN'!$C$7:$C$1492,0),0)))</f>
        <v>0</v>
      </c>
      <c r="F188" s="583" t="str">
        <f t="shared" ca="1" si="8"/>
        <v/>
      </c>
      <c r="G188" s="493">
        <f ca="1">IF(ISERROR(OFFSET('HARGA SATUAN'!$I$6,MATCH(C188,'HARGA SATUAN'!$C$7:$C$1492,0),0)),"",OFFSET('HARGA SATUAN'!$I$6,MATCH(C188,'HARGA SATUAN'!$C$7:$C$1492,0),0))</f>
        <v>0</v>
      </c>
      <c r="H188" s="582" t="str">
        <f ca="1">IF(B188="","",#REF!)</f>
        <v/>
      </c>
      <c r="I188" s="582" t="str">
        <f ca="1">IF(B188="","",#REF!)</f>
        <v/>
      </c>
      <c r="J188" s="582" t="str">
        <f ca="1">IF(B188="","",#REF!)</f>
        <v/>
      </c>
      <c r="K188" s="582" t="str">
        <f ca="1">IF(B188="","",#REF!)</f>
        <v/>
      </c>
      <c r="L188" s="582" t="str">
        <f ca="1">IF(C188="","",#REF!)</f>
        <v/>
      </c>
    </row>
    <row r="189" spans="1:12">
      <c r="A189" s="558">
        <v>178</v>
      </c>
      <c r="B189" s="581" t="str">
        <f t="shared" ca="1" si="6"/>
        <v/>
      </c>
      <c r="C189" s="414" t="str">
        <f t="shared" ca="1" si="7"/>
        <v/>
      </c>
      <c r="D189" s="497" t="str">
        <f ca="1">IF(ISERROR(OFFSET('HARGA SATUAN'!$D$6,MATCH(C189,'HARGA SATUAN'!$C$7:$C$1492,0),0)),"",OFFSET('HARGA SATUAN'!$D$6,MATCH(C189,'HARGA SATUAN'!$C$7:$C$1492,0),0))</f>
        <v/>
      </c>
      <c r="E189" s="497">
        <f ca="1">IF(B189="+","Unit",IF(ISERROR(OFFSET('HARGA SATUAN'!$E$6,MATCH(C189,'HARGA SATUAN'!$C$7:$C$1492,0),0)),"",OFFSET('HARGA SATUAN'!$E$6,MATCH(C189,'HARGA SATUAN'!$C$7:$C$1492,0),0)))</f>
        <v>0</v>
      </c>
      <c r="F189" s="583" t="str">
        <f t="shared" ca="1" si="8"/>
        <v/>
      </c>
      <c r="G189" s="493">
        <f ca="1">IF(ISERROR(OFFSET('HARGA SATUAN'!$I$6,MATCH(C189,'HARGA SATUAN'!$C$7:$C$1492,0),0)),"",OFFSET('HARGA SATUAN'!$I$6,MATCH(C189,'HARGA SATUAN'!$C$7:$C$1492,0),0))</f>
        <v>0</v>
      </c>
      <c r="H189" s="582" t="str">
        <f ca="1">IF(B189="","",#REF!)</f>
        <v/>
      </c>
      <c r="I189" s="582" t="str">
        <f ca="1">IF(B189="","",#REF!)</f>
        <v/>
      </c>
      <c r="J189" s="582" t="str">
        <f ca="1">IF(B189="","",#REF!)</f>
        <v/>
      </c>
      <c r="K189" s="582" t="str">
        <f ca="1">IF(B189="","",#REF!)</f>
        <v/>
      </c>
      <c r="L189" s="582" t="str">
        <f ca="1">IF(C189="","",#REF!)</f>
        <v/>
      </c>
    </row>
    <row r="190" spans="1:12">
      <c r="A190" s="558">
        <v>179</v>
      </c>
      <c r="B190" s="581" t="str">
        <f t="shared" ca="1" si="6"/>
        <v/>
      </c>
      <c r="C190" s="414" t="str">
        <f t="shared" ca="1" si="7"/>
        <v/>
      </c>
      <c r="D190" s="497" t="str">
        <f ca="1">IF(ISERROR(OFFSET('HARGA SATUAN'!$D$6,MATCH(C190,'HARGA SATUAN'!$C$7:$C$1492,0),0)),"",OFFSET('HARGA SATUAN'!$D$6,MATCH(C190,'HARGA SATUAN'!$C$7:$C$1492,0),0))</f>
        <v/>
      </c>
      <c r="E190" s="497">
        <f ca="1">IF(B190="+","Unit",IF(ISERROR(OFFSET('HARGA SATUAN'!$E$6,MATCH(C190,'HARGA SATUAN'!$C$7:$C$1492,0),0)),"",OFFSET('HARGA SATUAN'!$E$6,MATCH(C190,'HARGA SATUAN'!$C$7:$C$1492,0),0)))</f>
        <v>0</v>
      </c>
      <c r="F190" s="583" t="str">
        <f t="shared" ca="1" si="8"/>
        <v/>
      </c>
      <c r="G190" s="493">
        <f ca="1">IF(ISERROR(OFFSET('HARGA SATUAN'!$I$6,MATCH(C190,'HARGA SATUAN'!$C$7:$C$1492,0),0)),"",OFFSET('HARGA SATUAN'!$I$6,MATCH(C190,'HARGA SATUAN'!$C$7:$C$1492,0),0))</f>
        <v>0</v>
      </c>
      <c r="H190" s="582" t="str">
        <f ca="1">IF(B190="","",#REF!)</f>
        <v/>
      </c>
      <c r="I190" s="582" t="str">
        <f ca="1">IF(B190="","",#REF!)</f>
        <v/>
      </c>
      <c r="J190" s="582" t="str">
        <f ca="1">IF(B190="","",#REF!)</f>
        <v/>
      </c>
      <c r="K190" s="582" t="str">
        <f ca="1">IF(B190="","",#REF!)</f>
        <v/>
      </c>
      <c r="L190" s="582" t="str">
        <f ca="1">IF(C190="","",#REF!)</f>
        <v/>
      </c>
    </row>
    <row r="191" spans="1:12">
      <c r="A191" s="558">
        <v>180</v>
      </c>
      <c r="B191" s="581" t="str">
        <f t="shared" ca="1" si="6"/>
        <v/>
      </c>
      <c r="C191" s="414" t="str">
        <f t="shared" ca="1" si="7"/>
        <v/>
      </c>
      <c r="D191" s="497" t="str">
        <f ca="1">IF(ISERROR(OFFSET('HARGA SATUAN'!$D$6,MATCH(C191,'HARGA SATUAN'!$C$7:$C$1492,0),0)),"",OFFSET('HARGA SATUAN'!$D$6,MATCH(C191,'HARGA SATUAN'!$C$7:$C$1492,0),0))</f>
        <v/>
      </c>
      <c r="E191" s="497">
        <f ca="1">IF(B191="+","Unit",IF(ISERROR(OFFSET('HARGA SATUAN'!$E$6,MATCH(C191,'HARGA SATUAN'!$C$7:$C$1492,0),0)),"",OFFSET('HARGA SATUAN'!$E$6,MATCH(C191,'HARGA SATUAN'!$C$7:$C$1492,0),0)))</f>
        <v>0</v>
      </c>
      <c r="F191" s="583" t="str">
        <f t="shared" ca="1" si="8"/>
        <v/>
      </c>
      <c r="G191" s="493">
        <f ca="1">IF(ISERROR(OFFSET('HARGA SATUAN'!$I$6,MATCH(C191,'HARGA SATUAN'!$C$7:$C$1492,0),0)),"",OFFSET('HARGA SATUAN'!$I$6,MATCH(C191,'HARGA SATUAN'!$C$7:$C$1492,0),0))</f>
        <v>0</v>
      </c>
      <c r="H191" s="582" t="str">
        <f ca="1">IF(B191="","",#REF!)</f>
        <v/>
      </c>
      <c r="I191" s="582" t="str">
        <f ca="1">IF(B191="","",#REF!)</f>
        <v/>
      </c>
      <c r="J191" s="582" t="str">
        <f ca="1">IF(B191="","",#REF!)</f>
        <v/>
      </c>
      <c r="K191" s="582" t="str">
        <f ca="1">IF(B191="","",#REF!)</f>
        <v/>
      </c>
      <c r="L191" s="582" t="str">
        <f ca="1">IF(C191="","",#REF!)</f>
        <v/>
      </c>
    </row>
    <row r="192" spans="1:12">
      <c r="A192" s="558">
        <v>181</v>
      </c>
      <c r="B192" s="581" t="str">
        <f t="shared" ca="1" si="6"/>
        <v/>
      </c>
      <c r="C192" s="414" t="str">
        <f t="shared" ca="1" si="7"/>
        <v/>
      </c>
      <c r="D192" s="497" t="str">
        <f ca="1">IF(ISERROR(OFFSET('HARGA SATUAN'!$D$6,MATCH(C192,'HARGA SATUAN'!$C$7:$C$1492,0),0)),"",OFFSET('HARGA SATUAN'!$D$6,MATCH(C192,'HARGA SATUAN'!$C$7:$C$1492,0),0))</f>
        <v/>
      </c>
      <c r="E192" s="497">
        <f ca="1">IF(B192="+","Unit",IF(ISERROR(OFFSET('HARGA SATUAN'!$E$6,MATCH(C192,'HARGA SATUAN'!$C$7:$C$1492,0),0)),"",OFFSET('HARGA SATUAN'!$E$6,MATCH(C192,'HARGA SATUAN'!$C$7:$C$1492,0),0)))</f>
        <v>0</v>
      </c>
      <c r="F192" s="583" t="str">
        <f t="shared" ca="1" si="8"/>
        <v/>
      </c>
      <c r="G192" s="493">
        <f ca="1">IF(ISERROR(OFFSET('HARGA SATUAN'!$I$6,MATCH(C192,'HARGA SATUAN'!$C$7:$C$1492,0),0)),"",OFFSET('HARGA SATUAN'!$I$6,MATCH(C192,'HARGA SATUAN'!$C$7:$C$1492,0),0))</f>
        <v>0</v>
      </c>
      <c r="H192" s="582" t="str">
        <f ca="1">IF(B192="","",#REF!)</f>
        <v/>
      </c>
      <c r="I192" s="582" t="str">
        <f ca="1">IF(B192="","",#REF!)</f>
        <v/>
      </c>
      <c r="J192" s="582" t="str">
        <f ca="1">IF(B192="","",#REF!)</f>
        <v/>
      </c>
      <c r="K192" s="582" t="str">
        <f ca="1">IF(B192="","",#REF!)</f>
        <v/>
      </c>
      <c r="L192" s="582" t="str">
        <f ca="1">IF(C192="","",#REF!)</f>
        <v/>
      </c>
    </row>
    <row r="193" spans="1:12">
      <c r="A193" s="558">
        <v>182</v>
      </c>
      <c r="B193" s="581" t="str">
        <f t="shared" ca="1" si="6"/>
        <v/>
      </c>
      <c r="C193" s="414" t="str">
        <f t="shared" ca="1" si="7"/>
        <v/>
      </c>
      <c r="D193" s="497" t="str">
        <f ca="1">IF(ISERROR(OFFSET('HARGA SATUAN'!$D$6,MATCH(C193,'HARGA SATUAN'!$C$7:$C$1492,0),0)),"",OFFSET('HARGA SATUAN'!$D$6,MATCH(C193,'HARGA SATUAN'!$C$7:$C$1492,0),0))</f>
        <v/>
      </c>
      <c r="E193" s="497">
        <f ca="1">IF(B193="+","Unit",IF(ISERROR(OFFSET('HARGA SATUAN'!$E$6,MATCH(C193,'HARGA SATUAN'!$C$7:$C$1492,0),0)),"",OFFSET('HARGA SATUAN'!$E$6,MATCH(C193,'HARGA SATUAN'!$C$7:$C$1492,0),0)))</f>
        <v>0</v>
      </c>
      <c r="F193" s="583" t="str">
        <f t="shared" ca="1" si="8"/>
        <v/>
      </c>
      <c r="G193" s="493">
        <f ca="1">IF(ISERROR(OFFSET('HARGA SATUAN'!$I$6,MATCH(C193,'HARGA SATUAN'!$C$7:$C$1492,0),0)),"",OFFSET('HARGA SATUAN'!$I$6,MATCH(C193,'HARGA SATUAN'!$C$7:$C$1492,0),0))</f>
        <v>0</v>
      </c>
      <c r="H193" s="582" t="str">
        <f ca="1">IF(B193="","",#REF!)</f>
        <v/>
      </c>
      <c r="I193" s="582" t="str">
        <f ca="1">IF(B193="","",#REF!)</f>
        <v/>
      </c>
      <c r="J193" s="582" t="str">
        <f ca="1">IF(B193="","",#REF!)</f>
        <v/>
      </c>
      <c r="K193" s="582" t="str">
        <f ca="1">IF(B193="","",#REF!)</f>
        <v/>
      </c>
      <c r="L193" s="582" t="str">
        <f ca="1">IF(C193="","",#REF!)</f>
        <v/>
      </c>
    </row>
    <row r="194" spans="1:12">
      <c r="A194" s="558">
        <v>183</v>
      </c>
      <c r="B194" s="581" t="str">
        <f t="shared" ca="1" si="6"/>
        <v/>
      </c>
      <c r="C194" s="414" t="str">
        <f t="shared" ca="1" si="7"/>
        <v/>
      </c>
      <c r="D194" s="497" t="str">
        <f ca="1">IF(ISERROR(OFFSET('HARGA SATUAN'!$D$6,MATCH(C194,'HARGA SATUAN'!$C$7:$C$1492,0),0)),"",OFFSET('HARGA SATUAN'!$D$6,MATCH(C194,'HARGA SATUAN'!$C$7:$C$1492,0),0))</f>
        <v/>
      </c>
      <c r="E194" s="497">
        <f ca="1">IF(B194="+","Unit",IF(ISERROR(OFFSET('HARGA SATUAN'!$E$6,MATCH(C194,'HARGA SATUAN'!$C$7:$C$1492,0),0)),"",OFFSET('HARGA SATUAN'!$E$6,MATCH(C194,'HARGA SATUAN'!$C$7:$C$1492,0),0)))</f>
        <v>0</v>
      </c>
      <c r="F194" s="583" t="str">
        <f t="shared" ca="1" si="8"/>
        <v/>
      </c>
      <c r="G194" s="493">
        <f ca="1">IF(ISERROR(OFFSET('HARGA SATUAN'!$I$6,MATCH(C194,'HARGA SATUAN'!$C$7:$C$1492,0),0)),"",OFFSET('HARGA SATUAN'!$I$6,MATCH(C194,'HARGA SATUAN'!$C$7:$C$1492,0),0))</f>
        <v>0</v>
      </c>
      <c r="H194" s="582" t="str">
        <f ca="1">IF(B194="","",#REF!)</f>
        <v/>
      </c>
      <c r="I194" s="582" t="str">
        <f ca="1">IF(B194="","",#REF!)</f>
        <v/>
      </c>
      <c r="J194" s="582" t="str">
        <f ca="1">IF(B194="","",#REF!)</f>
        <v/>
      </c>
      <c r="K194" s="582" t="str">
        <f ca="1">IF(B194="","",#REF!)</f>
        <v/>
      </c>
      <c r="L194" s="582" t="str">
        <f ca="1">IF(C194="","",#REF!)</f>
        <v/>
      </c>
    </row>
    <row r="195" spans="1:12">
      <c r="A195" s="558">
        <v>184</v>
      </c>
      <c r="B195" s="581" t="str">
        <f t="shared" ca="1" si="6"/>
        <v/>
      </c>
      <c r="C195" s="414" t="str">
        <f t="shared" ca="1" si="7"/>
        <v/>
      </c>
      <c r="D195" s="497" t="str">
        <f ca="1">IF(ISERROR(OFFSET('HARGA SATUAN'!$D$6,MATCH(C195,'HARGA SATUAN'!$C$7:$C$1492,0),0)),"",OFFSET('HARGA SATUAN'!$D$6,MATCH(C195,'HARGA SATUAN'!$C$7:$C$1492,0),0))</f>
        <v/>
      </c>
      <c r="E195" s="497">
        <f ca="1">IF(B195="+","Unit",IF(ISERROR(OFFSET('HARGA SATUAN'!$E$6,MATCH(C195,'HARGA SATUAN'!$C$7:$C$1492,0),0)),"",OFFSET('HARGA SATUAN'!$E$6,MATCH(C195,'HARGA SATUAN'!$C$7:$C$1492,0),0)))</f>
        <v>0</v>
      </c>
      <c r="F195" s="583" t="str">
        <f t="shared" ca="1" si="8"/>
        <v/>
      </c>
      <c r="G195" s="493">
        <f ca="1">IF(ISERROR(OFFSET('HARGA SATUAN'!$I$6,MATCH(C195,'HARGA SATUAN'!$C$7:$C$1492,0),0)),"",OFFSET('HARGA SATUAN'!$I$6,MATCH(C195,'HARGA SATUAN'!$C$7:$C$1492,0),0))</f>
        <v>0</v>
      </c>
      <c r="H195" s="582" t="str">
        <f ca="1">IF(B195="","",#REF!)</f>
        <v/>
      </c>
      <c r="I195" s="582" t="str">
        <f ca="1">IF(B195="","",#REF!)</f>
        <v/>
      </c>
      <c r="J195" s="582" t="str">
        <f ca="1">IF(B195="","",#REF!)</f>
        <v/>
      </c>
      <c r="K195" s="582" t="str">
        <f ca="1">IF(B195="","",#REF!)</f>
        <v/>
      </c>
      <c r="L195" s="582" t="str">
        <f ca="1">IF(C195="","",#REF!)</f>
        <v/>
      </c>
    </row>
    <row r="196" spans="1:12">
      <c r="A196" s="558">
        <v>185</v>
      </c>
      <c r="B196" s="581" t="str">
        <f t="shared" ca="1" si="6"/>
        <v/>
      </c>
      <c r="C196" s="414" t="str">
        <f t="shared" ca="1" si="7"/>
        <v/>
      </c>
      <c r="D196" s="497" t="str">
        <f ca="1">IF(ISERROR(OFFSET('HARGA SATUAN'!$D$6,MATCH(C196,'HARGA SATUAN'!$C$7:$C$1492,0),0)),"",OFFSET('HARGA SATUAN'!$D$6,MATCH(C196,'HARGA SATUAN'!$C$7:$C$1492,0),0))</f>
        <v/>
      </c>
      <c r="E196" s="497">
        <f ca="1">IF(B196="+","Unit",IF(ISERROR(OFFSET('HARGA SATUAN'!$E$6,MATCH(C196,'HARGA SATUAN'!$C$7:$C$1492,0),0)),"",OFFSET('HARGA SATUAN'!$E$6,MATCH(C196,'HARGA SATUAN'!$C$7:$C$1492,0),0)))</f>
        <v>0</v>
      </c>
      <c r="F196" s="583" t="str">
        <f t="shared" ca="1" si="8"/>
        <v/>
      </c>
      <c r="G196" s="493">
        <f ca="1">IF(ISERROR(OFFSET('HARGA SATUAN'!$I$6,MATCH(C196,'HARGA SATUAN'!$C$7:$C$1492,0),0)),"",OFFSET('HARGA SATUAN'!$I$6,MATCH(C196,'HARGA SATUAN'!$C$7:$C$1492,0),0))</f>
        <v>0</v>
      </c>
      <c r="H196" s="582" t="str">
        <f ca="1">IF(B196="","",#REF!)</f>
        <v/>
      </c>
      <c r="I196" s="582" t="str">
        <f ca="1">IF(B196="","",#REF!)</f>
        <v/>
      </c>
      <c r="J196" s="582" t="str">
        <f ca="1">IF(B196="","",#REF!)</f>
        <v/>
      </c>
      <c r="K196" s="582" t="str">
        <f ca="1">IF(B196="","",#REF!)</f>
        <v/>
      </c>
      <c r="L196" s="582" t="str">
        <f ca="1">IF(C196="","",#REF!)</f>
        <v/>
      </c>
    </row>
    <row r="197" spans="1:12">
      <c r="A197" s="558">
        <v>186</v>
      </c>
      <c r="B197" s="581" t="str">
        <f t="shared" ca="1" si="6"/>
        <v/>
      </c>
      <c r="C197" s="414" t="str">
        <f t="shared" ca="1" si="7"/>
        <v/>
      </c>
      <c r="D197" s="497" t="str">
        <f ca="1">IF(ISERROR(OFFSET('HARGA SATUAN'!$D$6,MATCH(C197,'HARGA SATUAN'!$C$7:$C$1492,0),0)),"",OFFSET('HARGA SATUAN'!$D$6,MATCH(C197,'HARGA SATUAN'!$C$7:$C$1492,0),0))</f>
        <v/>
      </c>
      <c r="E197" s="497">
        <f ca="1">IF(B197="+","Unit",IF(ISERROR(OFFSET('HARGA SATUAN'!$E$6,MATCH(C197,'HARGA SATUAN'!$C$7:$C$1492,0),0)),"",OFFSET('HARGA SATUAN'!$E$6,MATCH(C197,'HARGA SATUAN'!$C$7:$C$1492,0),0)))</f>
        <v>0</v>
      </c>
      <c r="F197" s="583" t="str">
        <f t="shared" ca="1" si="8"/>
        <v/>
      </c>
      <c r="G197" s="493">
        <f ca="1">IF(ISERROR(OFFSET('HARGA SATUAN'!$I$6,MATCH(C197,'HARGA SATUAN'!$C$7:$C$1492,0),0)),"",OFFSET('HARGA SATUAN'!$I$6,MATCH(C197,'HARGA SATUAN'!$C$7:$C$1492,0),0))</f>
        <v>0</v>
      </c>
      <c r="H197" s="582" t="str">
        <f ca="1">IF(B197="","",#REF!)</f>
        <v/>
      </c>
      <c r="I197" s="582" t="str">
        <f ca="1">IF(B197="","",#REF!)</f>
        <v/>
      </c>
      <c r="J197" s="582" t="str">
        <f ca="1">IF(B197="","",#REF!)</f>
        <v/>
      </c>
      <c r="K197" s="582" t="str">
        <f ca="1">IF(B197="","",#REF!)</f>
        <v/>
      </c>
      <c r="L197" s="582" t="str">
        <f ca="1">IF(C197="","",#REF!)</f>
        <v/>
      </c>
    </row>
    <row r="198" spans="1:12">
      <c r="A198" s="558">
        <v>187</v>
      </c>
      <c r="B198" s="581" t="str">
        <f t="shared" ca="1" si="6"/>
        <v/>
      </c>
      <c r="C198" s="414" t="str">
        <f t="shared" ca="1" si="7"/>
        <v/>
      </c>
      <c r="D198" s="497" t="str">
        <f ca="1">IF(ISERROR(OFFSET('HARGA SATUAN'!$D$6,MATCH(C198,'HARGA SATUAN'!$C$7:$C$1492,0),0)),"",OFFSET('HARGA SATUAN'!$D$6,MATCH(C198,'HARGA SATUAN'!$C$7:$C$1492,0),0))</f>
        <v/>
      </c>
      <c r="E198" s="497">
        <f ca="1">IF(B198="+","Unit",IF(ISERROR(OFFSET('HARGA SATUAN'!$E$6,MATCH(C198,'HARGA SATUAN'!$C$7:$C$1492,0),0)),"",OFFSET('HARGA SATUAN'!$E$6,MATCH(C198,'HARGA SATUAN'!$C$7:$C$1492,0),0)))</f>
        <v>0</v>
      </c>
      <c r="F198" s="583" t="str">
        <f t="shared" ca="1" si="8"/>
        <v/>
      </c>
      <c r="G198" s="493">
        <f ca="1">IF(ISERROR(OFFSET('HARGA SATUAN'!$I$6,MATCH(C198,'HARGA SATUAN'!$C$7:$C$1492,0),0)),"",OFFSET('HARGA SATUAN'!$I$6,MATCH(C198,'HARGA SATUAN'!$C$7:$C$1492,0),0))</f>
        <v>0</v>
      </c>
      <c r="H198" s="582" t="str">
        <f ca="1">IF(B198="","",#REF!)</f>
        <v/>
      </c>
      <c r="I198" s="582" t="str">
        <f ca="1">IF(B198="","",#REF!)</f>
        <v/>
      </c>
      <c r="J198" s="582" t="str">
        <f ca="1">IF(B198="","",#REF!)</f>
        <v/>
      </c>
      <c r="K198" s="582" t="str">
        <f ca="1">IF(B198="","",#REF!)</f>
        <v/>
      </c>
      <c r="L198" s="582" t="str">
        <f ca="1">IF(C198="","",#REF!)</f>
        <v/>
      </c>
    </row>
    <row r="199" spans="1:12">
      <c r="A199" s="558">
        <v>188</v>
      </c>
      <c r="B199" s="581" t="str">
        <f t="shared" ca="1" si="6"/>
        <v/>
      </c>
      <c r="C199" s="414" t="str">
        <f t="shared" ca="1" si="7"/>
        <v/>
      </c>
      <c r="D199" s="497" t="str">
        <f ca="1">IF(ISERROR(OFFSET('HARGA SATUAN'!$D$6,MATCH(C199,'HARGA SATUAN'!$C$7:$C$1492,0),0)),"",OFFSET('HARGA SATUAN'!$D$6,MATCH(C199,'HARGA SATUAN'!$C$7:$C$1492,0),0))</f>
        <v/>
      </c>
      <c r="E199" s="497">
        <f ca="1">IF(B199="+","Unit",IF(ISERROR(OFFSET('HARGA SATUAN'!$E$6,MATCH(C199,'HARGA SATUAN'!$C$7:$C$1492,0),0)),"",OFFSET('HARGA SATUAN'!$E$6,MATCH(C199,'HARGA SATUAN'!$C$7:$C$1492,0),0)))</f>
        <v>0</v>
      </c>
      <c r="F199" s="583" t="str">
        <f t="shared" ca="1" si="8"/>
        <v/>
      </c>
      <c r="G199" s="493">
        <f ca="1">IF(ISERROR(OFFSET('HARGA SATUAN'!$I$6,MATCH(C199,'HARGA SATUAN'!$C$7:$C$1492,0),0)),"",OFFSET('HARGA SATUAN'!$I$6,MATCH(C199,'HARGA SATUAN'!$C$7:$C$1492,0),0))</f>
        <v>0</v>
      </c>
      <c r="H199" s="582" t="str">
        <f ca="1">IF(B199="","",#REF!)</f>
        <v/>
      </c>
      <c r="I199" s="582" t="str">
        <f ca="1">IF(B199="","",#REF!)</f>
        <v/>
      </c>
      <c r="J199" s="582" t="str">
        <f ca="1">IF(B199="","",#REF!)</f>
        <v/>
      </c>
      <c r="K199" s="582" t="str">
        <f ca="1">IF(B199="","",#REF!)</f>
        <v/>
      </c>
      <c r="L199" s="582" t="str">
        <f ca="1">IF(C199="","",#REF!)</f>
        <v/>
      </c>
    </row>
    <row r="200" spans="1:12">
      <c r="A200" s="558">
        <v>189</v>
      </c>
      <c r="B200" s="581" t="str">
        <f t="shared" ca="1" si="6"/>
        <v/>
      </c>
      <c r="C200" s="414" t="str">
        <f t="shared" ca="1" si="7"/>
        <v/>
      </c>
      <c r="D200" s="497" t="str">
        <f ca="1">IF(ISERROR(OFFSET('HARGA SATUAN'!$D$6,MATCH(C200,'HARGA SATUAN'!$C$7:$C$1492,0),0)),"",OFFSET('HARGA SATUAN'!$D$6,MATCH(C200,'HARGA SATUAN'!$C$7:$C$1492,0),0))</f>
        <v/>
      </c>
      <c r="E200" s="497">
        <f ca="1">IF(B200="+","Unit",IF(ISERROR(OFFSET('HARGA SATUAN'!$E$6,MATCH(C200,'HARGA SATUAN'!$C$7:$C$1492,0),0)),"",OFFSET('HARGA SATUAN'!$E$6,MATCH(C200,'HARGA SATUAN'!$C$7:$C$1492,0),0)))</f>
        <v>0</v>
      </c>
      <c r="F200" s="583" t="str">
        <f t="shared" ca="1" si="8"/>
        <v/>
      </c>
      <c r="G200" s="493">
        <f ca="1">IF(ISERROR(OFFSET('HARGA SATUAN'!$I$6,MATCH(C200,'HARGA SATUAN'!$C$7:$C$1492,0),0)),"",OFFSET('HARGA SATUAN'!$I$6,MATCH(C200,'HARGA SATUAN'!$C$7:$C$1492,0),0))</f>
        <v>0</v>
      </c>
      <c r="H200" s="582" t="str">
        <f ca="1">IF(B200="","",#REF!)</f>
        <v/>
      </c>
      <c r="I200" s="582" t="str">
        <f ca="1">IF(B200="","",#REF!)</f>
        <v/>
      </c>
      <c r="J200" s="582" t="str">
        <f ca="1">IF(B200="","",#REF!)</f>
        <v/>
      </c>
      <c r="K200" s="582" t="str">
        <f ca="1">IF(B200="","",#REF!)</f>
        <v/>
      </c>
      <c r="L200" s="582" t="str">
        <f ca="1">IF(C200="","",#REF!)</f>
        <v/>
      </c>
    </row>
    <row r="201" spans="1:12">
      <c r="A201" s="558">
        <v>190</v>
      </c>
      <c r="B201" s="581" t="str">
        <f t="shared" ca="1" si="6"/>
        <v/>
      </c>
      <c r="C201" s="414" t="str">
        <f t="shared" ca="1" si="7"/>
        <v/>
      </c>
      <c r="D201" s="497" t="str">
        <f ca="1">IF(ISERROR(OFFSET('HARGA SATUAN'!$D$6,MATCH(C201,'HARGA SATUAN'!$C$7:$C$1492,0),0)),"",OFFSET('HARGA SATUAN'!$D$6,MATCH(C201,'HARGA SATUAN'!$C$7:$C$1492,0),0))</f>
        <v/>
      </c>
      <c r="E201" s="497">
        <f ca="1">IF(B201="+","Unit",IF(ISERROR(OFFSET('HARGA SATUAN'!$E$6,MATCH(C201,'HARGA SATUAN'!$C$7:$C$1492,0),0)),"",OFFSET('HARGA SATUAN'!$E$6,MATCH(C201,'HARGA SATUAN'!$C$7:$C$1492,0),0)))</f>
        <v>0</v>
      </c>
      <c r="F201" s="583" t="str">
        <f t="shared" ca="1" si="8"/>
        <v/>
      </c>
      <c r="G201" s="493">
        <f ca="1">IF(ISERROR(OFFSET('HARGA SATUAN'!$I$6,MATCH(C201,'HARGA SATUAN'!$C$7:$C$1492,0),0)),"",OFFSET('HARGA SATUAN'!$I$6,MATCH(C201,'HARGA SATUAN'!$C$7:$C$1492,0),0))</f>
        <v>0</v>
      </c>
      <c r="H201" s="582" t="str">
        <f ca="1">IF(B201="","",#REF!)</f>
        <v/>
      </c>
      <c r="I201" s="582" t="str">
        <f ca="1">IF(B201="","",#REF!)</f>
        <v/>
      </c>
      <c r="J201" s="582" t="str">
        <f ca="1">IF(B201="","",#REF!)</f>
        <v/>
      </c>
      <c r="K201" s="582" t="str">
        <f ca="1">IF(B201="","",#REF!)</f>
        <v/>
      </c>
      <c r="L201" s="582" t="str">
        <f ca="1">IF(C201="","",#REF!)</f>
        <v/>
      </c>
    </row>
    <row r="202" spans="1:12">
      <c r="A202" s="558">
        <v>191</v>
      </c>
      <c r="B202" s="581" t="str">
        <f t="shared" ca="1" si="6"/>
        <v/>
      </c>
      <c r="C202" s="414" t="str">
        <f t="shared" ca="1" si="7"/>
        <v/>
      </c>
      <c r="D202" s="497" t="str">
        <f ca="1">IF(ISERROR(OFFSET('HARGA SATUAN'!$D$6,MATCH(C202,'HARGA SATUAN'!$C$7:$C$1492,0),0)),"",OFFSET('HARGA SATUAN'!$D$6,MATCH(C202,'HARGA SATUAN'!$C$7:$C$1492,0),0))</f>
        <v/>
      </c>
      <c r="E202" s="497">
        <f ca="1">IF(B202="+","Unit",IF(ISERROR(OFFSET('HARGA SATUAN'!$E$6,MATCH(C202,'HARGA SATUAN'!$C$7:$C$1492,0),0)),"",OFFSET('HARGA SATUAN'!$E$6,MATCH(C202,'HARGA SATUAN'!$C$7:$C$1492,0),0)))</f>
        <v>0</v>
      </c>
      <c r="F202" s="583" t="str">
        <f t="shared" ca="1" si="8"/>
        <v/>
      </c>
      <c r="G202" s="493">
        <f ca="1">IF(ISERROR(OFFSET('HARGA SATUAN'!$I$6,MATCH(C202,'HARGA SATUAN'!$C$7:$C$1492,0),0)),"",OFFSET('HARGA SATUAN'!$I$6,MATCH(C202,'HARGA SATUAN'!$C$7:$C$1492,0),0))</f>
        <v>0</v>
      </c>
      <c r="H202" s="582" t="str">
        <f ca="1">IF(B202="","",#REF!)</f>
        <v/>
      </c>
      <c r="I202" s="582" t="str">
        <f ca="1">IF(B202="","",#REF!)</f>
        <v/>
      </c>
      <c r="J202" s="582" t="str">
        <f ca="1">IF(B202="","",#REF!)</f>
        <v/>
      </c>
      <c r="K202" s="582" t="str">
        <f ca="1">IF(B202="","",#REF!)</f>
        <v/>
      </c>
      <c r="L202" s="582" t="str">
        <f ca="1">IF(C202="","",#REF!)</f>
        <v/>
      </c>
    </row>
    <row r="203" spans="1:12">
      <c r="A203" s="558">
        <v>192</v>
      </c>
      <c r="B203" s="581" t="str">
        <f t="shared" ca="1" si="6"/>
        <v/>
      </c>
      <c r="C203" s="414" t="str">
        <f t="shared" ca="1" si="7"/>
        <v/>
      </c>
      <c r="D203" s="497" t="str">
        <f ca="1">IF(ISERROR(OFFSET('HARGA SATUAN'!$D$6,MATCH(C203,'HARGA SATUAN'!$C$7:$C$1492,0),0)),"",OFFSET('HARGA SATUAN'!$D$6,MATCH(C203,'HARGA SATUAN'!$C$7:$C$1492,0),0))</f>
        <v/>
      </c>
      <c r="E203" s="497">
        <f ca="1">IF(B203="+","Unit",IF(ISERROR(OFFSET('HARGA SATUAN'!$E$6,MATCH(C203,'HARGA SATUAN'!$C$7:$C$1492,0),0)),"",OFFSET('HARGA SATUAN'!$E$6,MATCH(C203,'HARGA SATUAN'!$C$7:$C$1492,0),0)))</f>
        <v>0</v>
      </c>
      <c r="F203" s="583" t="str">
        <f t="shared" ca="1" si="8"/>
        <v/>
      </c>
      <c r="G203" s="493">
        <f ca="1">IF(ISERROR(OFFSET('HARGA SATUAN'!$I$6,MATCH(C203,'HARGA SATUAN'!$C$7:$C$1492,0),0)),"",OFFSET('HARGA SATUAN'!$I$6,MATCH(C203,'HARGA SATUAN'!$C$7:$C$1492,0),0))</f>
        <v>0</v>
      </c>
      <c r="H203" s="582" t="str">
        <f ca="1">IF(B203="","",#REF!)</f>
        <v/>
      </c>
      <c r="I203" s="582" t="str">
        <f ca="1">IF(B203="","",#REF!)</f>
        <v/>
      </c>
      <c r="J203" s="582" t="str">
        <f ca="1">IF(B203="","",#REF!)</f>
        <v/>
      </c>
      <c r="K203" s="582" t="str">
        <f ca="1">IF(B203="","",#REF!)</f>
        <v/>
      </c>
      <c r="L203" s="582" t="str">
        <f ca="1">IF(C203="","",#REF!)</f>
        <v/>
      </c>
    </row>
    <row r="204" spans="1:12">
      <c r="A204" s="558">
        <v>193</v>
      </c>
      <c r="B204" s="581" t="str">
        <f t="shared" ca="1" si="6"/>
        <v/>
      </c>
      <c r="C204" s="414" t="str">
        <f t="shared" ca="1" si="7"/>
        <v/>
      </c>
      <c r="D204" s="497" t="str">
        <f ca="1">IF(ISERROR(OFFSET('HARGA SATUAN'!$D$6,MATCH(C204,'HARGA SATUAN'!$C$7:$C$1492,0),0)),"",OFFSET('HARGA SATUAN'!$D$6,MATCH(C204,'HARGA SATUAN'!$C$7:$C$1492,0),0))</f>
        <v/>
      </c>
      <c r="E204" s="497">
        <f ca="1">IF(B204="+","Unit",IF(ISERROR(OFFSET('HARGA SATUAN'!$E$6,MATCH(C204,'HARGA SATUAN'!$C$7:$C$1492,0),0)),"",OFFSET('HARGA SATUAN'!$E$6,MATCH(C204,'HARGA SATUAN'!$C$7:$C$1492,0),0)))</f>
        <v>0</v>
      </c>
      <c r="F204" s="583" t="str">
        <f t="shared" ca="1" si="8"/>
        <v/>
      </c>
      <c r="G204" s="493">
        <f ca="1">IF(ISERROR(OFFSET('HARGA SATUAN'!$I$6,MATCH(C204,'HARGA SATUAN'!$C$7:$C$1492,0),0)),"",OFFSET('HARGA SATUAN'!$I$6,MATCH(C204,'HARGA SATUAN'!$C$7:$C$1492,0),0))</f>
        <v>0</v>
      </c>
      <c r="H204" s="582" t="str">
        <f ca="1">IF(B204="","",#REF!)</f>
        <v/>
      </c>
      <c r="I204" s="582" t="str">
        <f ca="1">IF(B204="","",#REF!)</f>
        <v/>
      </c>
      <c r="J204" s="582" t="str">
        <f ca="1">IF(B204="","",#REF!)</f>
        <v/>
      </c>
      <c r="K204" s="582" t="str">
        <f ca="1">IF(B204="","",#REF!)</f>
        <v/>
      </c>
      <c r="L204" s="582" t="str">
        <f ca="1">IF(C204="","",#REF!)</f>
        <v/>
      </c>
    </row>
    <row r="205" spans="1:12">
      <c r="A205" s="558">
        <v>194</v>
      </c>
      <c r="B205" s="581" t="str">
        <f t="shared" ref="B205:B268" ca="1" si="9">IF(C205="","",A205)</f>
        <v/>
      </c>
      <c r="C205" s="414" t="str">
        <f t="shared" ref="C205:C268" ca="1" si="10">IF(ISERROR(OFFSET($C$713,MATCH(A205,$F$714:$F$1320,0),0)),"",OFFSET($C$713,MATCH(A205,$F$714:$F$1320,0),0))</f>
        <v/>
      </c>
      <c r="D205" s="497" t="str">
        <f ca="1">IF(ISERROR(OFFSET('HARGA SATUAN'!$D$6,MATCH(C205,'HARGA SATUAN'!$C$7:$C$1492,0),0)),"",OFFSET('HARGA SATUAN'!$D$6,MATCH(C205,'HARGA SATUAN'!$C$7:$C$1492,0),0))</f>
        <v/>
      </c>
      <c r="E205" s="497">
        <f ca="1">IF(B205="+","Unit",IF(ISERROR(OFFSET('HARGA SATUAN'!$E$6,MATCH(C205,'HARGA SATUAN'!$C$7:$C$1492,0),0)),"",OFFSET('HARGA SATUAN'!$E$6,MATCH(C205,'HARGA SATUAN'!$C$7:$C$1492,0),0)))</f>
        <v>0</v>
      </c>
      <c r="F205" s="583" t="str">
        <f t="shared" ref="F205:F268" ca="1" si="11">IF(ISERROR(OFFSET($D$713,MATCH(A205,$F$714:$F$1320,0),0)),"",OFFSET($D$713,MATCH(A205,$F$714:$F$1320,0),0))</f>
        <v/>
      </c>
      <c r="G205" s="493">
        <f ca="1">IF(ISERROR(OFFSET('HARGA SATUAN'!$I$6,MATCH(C205,'HARGA SATUAN'!$C$7:$C$1492,0),0)),"",OFFSET('HARGA SATUAN'!$I$6,MATCH(C205,'HARGA SATUAN'!$C$7:$C$1492,0),0))</f>
        <v>0</v>
      </c>
      <c r="H205" s="582" t="str">
        <f ca="1">IF(B205="","",#REF!)</f>
        <v/>
      </c>
      <c r="I205" s="582" t="str">
        <f ca="1">IF(B205="","",#REF!)</f>
        <v/>
      </c>
      <c r="J205" s="582" t="str">
        <f ca="1">IF(B205="","",#REF!)</f>
        <v/>
      </c>
      <c r="K205" s="582" t="str">
        <f ca="1">IF(B205="","",#REF!)</f>
        <v/>
      </c>
      <c r="L205" s="582" t="str">
        <f ca="1">IF(C205="","",#REF!)</f>
        <v/>
      </c>
    </row>
    <row r="206" spans="1:12">
      <c r="A206" s="558">
        <v>195</v>
      </c>
      <c r="B206" s="581" t="str">
        <f t="shared" ca="1" si="9"/>
        <v/>
      </c>
      <c r="C206" s="414" t="str">
        <f t="shared" ca="1" si="10"/>
        <v/>
      </c>
      <c r="D206" s="497" t="str">
        <f ca="1">IF(ISERROR(OFFSET('HARGA SATUAN'!$D$6,MATCH(C206,'HARGA SATUAN'!$C$7:$C$1492,0),0)),"",OFFSET('HARGA SATUAN'!$D$6,MATCH(C206,'HARGA SATUAN'!$C$7:$C$1492,0),0))</f>
        <v/>
      </c>
      <c r="E206" s="497">
        <f ca="1">IF(B206="+","Unit",IF(ISERROR(OFFSET('HARGA SATUAN'!$E$6,MATCH(C206,'HARGA SATUAN'!$C$7:$C$1492,0),0)),"",OFFSET('HARGA SATUAN'!$E$6,MATCH(C206,'HARGA SATUAN'!$C$7:$C$1492,0),0)))</f>
        <v>0</v>
      </c>
      <c r="F206" s="583" t="str">
        <f t="shared" ca="1" si="11"/>
        <v/>
      </c>
      <c r="G206" s="493">
        <f ca="1">IF(ISERROR(OFFSET('HARGA SATUAN'!$I$6,MATCH(C206,'HARGA SATUAN'!$C$7:$C$1492,0),0)),"",OFFSET('HARGA SATUAN'!$I$6,MATCH(C206,'HARGA SATUAN'!$C$7:$C$1492,0),0))</f>
        <v>0</v>
      </c>
      <c r="H206" s="582" t="str">
        <f ca="1">IF(B206="","",#REF!)</f>
        <v/>
      </c>
      <c r="I206" s="582" t="str">
        <f ca="1">IF(B206="","",#REF!)</f>
        <v/>
      </c>
      <c r="J206" s="582" t="str">
        <f ca="1">IF(B206="","",#REF!)</f>
        <v/>
      </c>
      <c r="K206" s="582" t="str">
        <f ca="1">IF(B206="","",#REF!)</f>
        <v/>
      </c>
      <c r="L206" s="582" t="str">
        <f ca="1">IF(C206="","",#REF!)</f>
        <v/>
      </c>
    </row>
    <row r="207" spans="1:12">
      <c r="A207" s="558">
        <v>196</v>
      </c>
      <c r="B207" s="581" t="str">
        <f t="shared" ca="1" si="9"/>
        <v/>
      </c>
      <c r="C207" s="414" t="str">
        <f t="shared" ca="1" si="10"/>
        <v/>
      </c>
      <c r="D207" s="497" t="str">
        <f ca="1">IF(ISERROR(OFFSET('HARGA SATUAN'!$D$6,MATCH(C207,'HARGA SATUAN'!$C$7:$C$1492,0),0)),"",OFFSET('HARGA SATUAN'!$D$6,MATCH(C207,'HARGA SATUAN'!$C$7:$C$1492,0),0))</f>
        <v/>
      </c>
      <c r="E207" s="497">
        <f ca="1">IF(B207="+","Unit",IF(ISERROR(OFFSET('HARGA SATUAN'!$E$6,MATCH(C207,'HARGA SATUAN'!$C$7:$C$1492,0),0)),"",OFFSET('HARGA SATUAN'!$E$6,MATCH(C207,'HARGA SATUAN'!$C$7:$C$1492,0),0)))</f>
        <v>0</v>
      </c>
      <c r="F207" s="583" t="str">
        <f t="shared" ca="1" si="11"/>
        <v/>
      </c>
      <c r="G207" s="493">
        <f ca="1">IF(ISERROR(OFFSET('HARGA SATUAN'!$I$6,MATCH(C207,'HARGA SATUAN'!$C$7:$C$1492,0),0)),"",OFFSET('HARGA SATUAN'!$I$6,MATCH(C207,'HARGA SATUAN'!$C$7:$C$1492,0),0))</f>
        <v>0</v>
      </c>
      <c r="H207" s="582" t="str">
        <f ca="1">IF(B207="","",#REF!)</f>
        <v/>
      </c>
      <c r="I207" s="582" t="str">
        <f ca="1">IF(B207="","",#REF!)</f>
        <v/>
      </c>
      <c r="J207" s="582" t="str">
        <f ca="1">IF(B207="","",#REF!)</f>
        <v/>
      </c>
      <c r="K207" s="582" t="str">
        <f ca="1">IF(B207="","",#REF!)</f>
        <v/>
      </c>
      <c r="L207" s="582" t="str">
        <f ca="1">IF(C207="","",#REF!)</f>
        <v/>
      </c>
    </row>
    <row r="208" spans="1:12">
      <c r="A208" s="558">
        <v>197</v>
      </c>
      <c r="B208" s="581" t="str">
        <f t="shared" ca="1" si="9"/>
        <v/>
      </c>
      <c r="C208" s="414" t="str">
        <f t="shared" ca="1" si="10"/>
        <v/>
      </c>
      <c r="D208" s="497" t="str">
        <f ca="1">IF(ISERROR(OFFSET('HARGA SATUAN'!$D$6,MATCH(C208,'HARGA SATUAN'!$C$7:$C$1492,0),0)),"",OFFSET('HARGA SATUAN'!$D$6,MATCH(C208,'HARGA SATUAN'!$C$7:$C$1492,0),0))</f>
        <v/>
      </c>
      <c r="E208" s="497">
        <f ca="1">IF(B208="+","Unit",IF(ISERROR(OFFSET('HARGA SATUAN'!$E$6,MATCH(C208,'HARGA SATUAN'!$C$7:$C$1492,0),0)),"",OFFSET('HARGA SATUAN'!$E$6,MATCH(C208,'HARGA SATUAN'!$C$7:$C$1492,0),0)))</f>
        <v>0</v>
      </c>
      <c r="F208" s="583" t="str">
        <f t="shared" ca="1" si="11"/>
        <v/>
      </c>
      <c r="G208" s="493">
        <f ca="1">IF(ISERROR(OFFSET('HARGA SATUAN'!$I$6,MATCH(C208,'HARGA SATUAN'!$C$7:$C$1492,0),0)),"",OFFSET('HARGA SATUAN'!$I$6,MATCH(C208,'HARGA SATUAN'!$C$7:$C$1492,0),0))</f>
        <v>0</v>
      </c>
      <c r="H208" s="582" t="str">
        <f ca="1">IF(B208="","",#REF!)</f>
        <v/>
      </c>
      <c r="I208" s="582" t="str">
        <f ca="1">IF(B208="","",#REF!)</f>
        <v/>
      </c>
      <c r="J208" s="582" t="str">
        <f ca="1">IF(B208="","",#REF!)</f>
        <v/>
      </c>
      <c r="K208" s="582" t="str">
        <f ca="1">IF(B208="","",#REF!)</f>
        <v/>
      </c>
      <c r="L208" s="582" t="str">
        <f ca="1">IF(C208="","",#REF!)</f>
        <v/>
      </c>
    </row>
    <row r="209" spans="1:12">
      <c r="A209" s="558">
        <v>198</v>
      </c>
      <c r="B209" s="581" t="str">
        <f t="shared" ca="1" si="9"/>
        <v/>
      </c>
      <c r="C209" s="414" t="str">
        <f t="shared" ca="1" si="10"/>
        <v/>
      </c>
      <c r="D209" s="497" t="str">
        <f ca="1">IF(ISERROR(OFFSET('HARGA SATUAN'!$D$6,MATCH(C209,'HARGA SATUAN'!$C$7:$C$1492,0),0)),"",OFFSET('HARGA SATUAN'!$D$6,MATCH(C209,'HARGA SATUAN'!$C$7:$C$1492,0),0))</f>
        <v/>
      </c>
      <c r="E209" s="497">
        <f ca="1">IF(B209="+","Unit",IF(ISERROR(OFFSET('HARGA SATUAN'!$E$6,MATCH(C209,'HARGA SATUAN'!$C$7:$C$1492,0),0)),"",OFFSET('HARGA SATUAN'!$E$6,MATCH(C209,'HARGA SATUAN'!$C$7:$C$1492,0),0)))</f>
        <v>0</v>
      </c>
      <c r="F209" s="583" t="str">
        <f t="shared" ca="1" si="11"/>
        <v/>
      </c>
      <c r="G209" s="493">
        <f ca="1">IF(ISERROR(OFFSET('HARGA SATUAN'!$I$6,MATCH(C209,'HARGA SATUAN'!$C$7:$C$1492,0),0)),"",OFFSET('HARGA SATUAN'!$I$6,MATCH(C209,'HARGA SATUAN'!$C$7:$C$1492,0),0))</f>
        <v>0</v>
      </c>
      <c r="H209" s="582" t="str">
        <f ca="1">IF(B209="","",#REF!)</f>
        <v/>
      </c>
      <c r="I209" s="582" t="str">
        <f ca="1">IF(B209="","",#REF!)</f>
        <v/>
      </c>
      <c r="J209" s="582" t="str">
        <f ca="1">IF(B209="","",#REF!)</f>
        <v/>
      </c>
      <c r="K209" s="582" t="str">
        <f ca="1">IF(B209="","",#REF!)</f>
        <v/>
      </c>
      <c r="L209" s="582" t="str">
        <f ca="1">IF(C209="","",#REF!)</f>
        <v/>
      </c>
    </row>
    <row r="210" spans="1:12">
      <c r="A210" s="558">
        <v>199</v>
      </c>
      <c r="B210" s="581" t="str">
        <f t="shared" ca="1" si="9"/>
        <v/>
      </c>
      <c r="C210" s="414" t="str">
        <f t="shared" ca="1" si="10"/>
        <v/>
      </c>
      <c r="D210" s="497" t="str">
        <f ca="1">IF(ISERROR(OFFSET('HARGA SATUAN'!$D$6,MATCH(C210,'HARGA SATUAN'!$C$7:$C$1492,0),0)),"",OFFSET('HARGA SATUAN'!$D$6,MATCH(C210,'HARGA SATUAN'!$C$7:$C$1492,0),0))</f>
        <v/>
      </c>
      <c r="E210" s="497">
        <f ca="1">IF(B210="+","Unit",IF(ISERROR(OFFSET('HARGA SATUAN'!$E$6,MATCH(C210,'HARGA SATUAN'!$C$7:$C$1492,0),0)),"",OFFSET('HARGA SATUAN'!$E$6,MATCH(C210,'HARGA SATUAN'!$C$7:$C$1492,0),0)))</f>
        <v>0</v>
      </c>
      <c r="F210" s="583" t="str">
        <f t="shared" ca="1" si="11"/>
        <v/>
      </c>
      <c r="G210" s="493">
        <f ca="1">IF(ISERROR(OFFSET('HARGA SATUAN'!$I$6,MATCH(C210,'HARGA SATUAN'!$C$7:$C$1492,0),0)),"",OFFSET('HARGA SATUAN'!$I$6,MATCH(C210,'HARGA SATUAN'!$C$7:$C$1492,0),0))</f>
        <v>0</v>
      </c>
      <c r="H210" s="582" t="str">
        <f ca="1">IF(B210="","",#REF!)</f>
        <v/>
      </c>
      <c r="I210" s="582" t="str">
        <f ca="1">IF(B210="","",#REF!)</f>
        <v/>
      </c>
      <c r="J210" s="582" t="str">
        <f ca="1">IF(B210="","",#REF!)</f>
        <v/>
      </c>
      <c r="K210" s="582" t="str">
        <f ca="1">IF(B210="","",#REF!)</f>
        <v/>
      </c>
      <c r="L210" s="582" t="str">
        <f ca="1">IF(C210="","",#REF!)</f>
        <v/>
      </c>
    </row>
    <row r="211" spans="1:12">
      <c r="A211" s="558">
        <v>200</v>
      </c>
      <c r="B211" s="581" t="str">
        <f t="shared" ca="1" si="9"/>
        <v/>
      </c>
      <c r="C211" s="414" t="str">
        <f t="shared" ca="1" si="10"/>
        <v/>
      </c>
      <c r="D211" s="497" t="str">
        <f ca="1">IF(ISERROR(OFFSET('HARGA SATUAN'!$D$6,MATCH(C211,'HARGA SATUAN'!$C$7:$C$1492,0),0)),"",OFFSET('HARGA SATUAN'!$D$6,MATCH(C211,'HARGA SATUAN'!$C$7:$C$1492,0),0))</f>
        <v/>
      </c>
      <c r="E211" s="497">
        <f ca="1">IF(B211="+","Unit",IF(ISERROR(OFFSET('HARGA SATUAN'!$E$6,MATCH(C211,'HARGA SATUAN'!$C$7:$C$1492,0),0)),"",OFFSET('HARGA SATUAN'!$E$6,MATCH(C211,'HARGA SATUAN'!$C$7:$C$1492,0),0)))</f>
        <v>0</v>
      </c>
      <c r="F211" s="583" t="str">
        <f t="shared" ca="1" si="11"/>
        <v/>
      </c>
      <c r="G211" s="493">
        <f ca="1">IF(ISERROR(OFFSET('HARGA SATUAN'!$I$6,MATCH(C211,'HARGA SATUAN'!$C$7:$C$1492,0),0)),"",OFFSET('HARGA SATUAN'!$I$6,MATCH(C211,'HARGA SATUAN'!$C$7:$C$1492,0),0))</f>
        <v>0</v>
      </c>
      <c r="H211" s="582" t="str">
        <f ca="1">IF(B211="","",#REF!)</f>
        <v/>
      </c>
      <c r="I211" s="582" t="str">
        <f ca="1">IF(B211="","",#REF!)</f>
        <v/>
      </c>
      <c r="J211" s="582" t="str">
        <f ca="1">IF(B211="","",#REF!)</f>
        <v/>
      </c>
      <c r="K211" s="582" t="str">
        <f ca="1">IF(B211="","",#REF!)</f>
        <v/>
      </c>
      <c r="L211" s="582" t="str">
        <f ca="1">IF(C211="","",#REF!)</f>
        <v/>
      </c>
    </row>
    <row r="212" spans="1:12">
      <c r="A212" s="558">
        <v>201</v>
      </c>
      <c r="B212" s="581" t="str">
        <f t="shared" ca="1" si="9"/>
        <v/>
      </c>
      <c r="C212" s="414" t="str">
        <f t="shared" ca="1" si="10"/>
        <v/>
      </c>
      <c r="D212" s="497" t="str">
        <f ca="1">IF(ISERROR(OFFSET('HARGA SATUAN'!$D$6,MATCH(C212,'HARGA SATUAN'!$C$7:$C$1492,0),0)),"",OFFSET('HARGA SATUAN'!$D$6,MATCH(C212,'HARGA SATUAN'!$C$7:$C$1492,0),0))</f>
        <v/>
      </c>
      <c r="E212" s="497">
        <f ca="1">IF(B212="+","Unit",IF(ISERROR(OFFSET('HARGA SATUAN'!$E$6,MATCH(C212,'HARGA SATUAN'!$C$7:$C$1492,0),0)),"",OFFSET('HARGA SATUAN'!$E$6,MATCH(C212,'HARGA SATUAN'!$C$7:$C$1492,0),0)))</f>
        <v>0</v>
      </c>
      <c r="F212" s="583" t="str">
        <f t="shared" ca="1" si="11"/>
        <v/>
      </c>
      <c r="G212" s="493">
        <f ca="1">IF(ISERROR(OFFSET('HARGA SATUAN'!$I$6,MATCH(C212,'HARGA SATUAN'!$C$7:$C$1492,0),0)),"",OFFSET('HARGA SATUAN'!$I$6,MATCH(C212,'HARGA SATUAN'!$C$7:$C$1492,0),0))</f>
        <v>0</v>
      </c>
      <c r="H212" s="582" t="str">
        <f ca="1">IF(B212="","",#REF!)</f>
        <v/>
      </c>
      <c r="I212" s="582" t="str">
        <f ca="1">IF(B212="","",#REF!)</f>
        <v/>
      </c>
      <c r="J212" s="582" t="str">
        <f ca="1">IF(B212="","",#REF!)</f>
        <v/>
      </c>
      <c r="K212" s="582" t="str">
        <f ca="1">IF(B212="","",#REF!)</f>
        <v/>
      </c>
      <c r="L212" s="582" t="str">
        <f ca="1">IF(C212="","",#REF!)</f>
        <v/>
      </c>
    </row>
    <row r="213" spans="1:12">
      <c r="A213" s="558">
        <v>202</v>
      </c>
      <c r="B213" s="581" t="str">
        <f t="shared" ca="1" si="9"/>
        <v/>
      </c>
      <c r="C213" s="414" t="str">
        <f t="shared" ca="1" si="10"/>
        <v/>
      </c>
      <c r="D213" s="497" t="str">
        <f ca="1">IF(ISERROR(OFFSET('HARGA SATUAN'!$D$6,MATCH(C213,'HARGA SATUAN'!$C$7:$C$1492,0),0)),"",OFFSET('HARGA SATUAN'!$D$6,MATCH(C213,'HARGA SATUAN'!$C$7:$C$1492,0),0))</f>
        <v/>
      </c>
      <c r="E213" s="497">
        <f ca="1">IF(B213="+","Unit",IF(ISERROR(OFFSET('HARGA SATUAN'!$E$6,MATCH(C213,'HARGA SATUAN'!$C$7:$C$1492,0),0)),"",OFFSET('HARGA SATUAN'!$E$6,MATCH(C213,'HARGA SATUAN'!$C$7:$C$1492,0),0)))</f>
        <v>0</v>
      </c>
      <c r="F213" s="583" t="str">
        <f t="shared" ca="1" si="11"/>
        <v/>
      </c>
      <c r="G213" s="493">
        <f ca="1">IF(ISERROR(OFFSET('HARGA SATUAN'!$I$6,MATCH(C213,'HARGA SATUAN'!$C$7:$C$1492,0),0)),"",OFFSET('HARGA SATUAN'!$I$6,MATCH(C213,'HARGA SATUAN'!$C$7:$C$1492,0),0))</f>
        <v>0</v>
      </c>
      <c r="H213" s="582" t="str">
        <f ca="1">IF(B213="","",#REF!)</f>
        <v/>
      </c>
      <c r="I213" s="582" t="str">
        <f ca="1">IF(B213="","",#REF!)</f>
        <v/>
      </c>
      <c r="J213" s="582" t="str">
        <f ca="1">IF(B213="","",#REF!)</f>
        <v/>
      </c>
      <c r="K213" s="582" t="str">
        <f ca="1">IF(B213="","",#REF!)</f>
        <v/>
      </c>
      <c r="L213" s="582" t="str">
        <f ca="1">IF(C213="","",#REF!)</f>
        <v/>
      </c>
    </row>
    <row r="214" spans="1:12">
      <c r="A214" s="558">
        <v>203</v>
      </c>
      <c r="B214" s="581" t="str">
        <f t="shared" ca="1" si="9"/>
        <v/>
      </c>
      <c r="C214" s="414" t="str">
        <f t="shared" ca="1" si="10"/>
        <v/>
      </c>
      <c r="D214" s="497" t="str">
        <f ca="1">IF(ISERROR(OFFSET('HARGA SATUAN'!$D$6,MATCH(C214,'HARGA SATUAN'!$C$7:$C$1492,0),0)),"",OFFSET('HARGA SATUAN'!$D$6,MATCH(C214,'HARGA SATUAN'!$C$7:$C$1492,0),0))</f>
        <v/>
      </c>
      <c r="E214" s="497">
        <f ca="1">IF(B214="+","Unit",IF(ISERROR(OFFSET('HARGA SATUAN'!$E$6,MATCH(C214,'HARGA SATUAN'!$C$7:$C$1492,0),0)),"",OFFSET('HARGA SATUAN'!$E$6,MATCH(C214,'HARGA SATUAN'!$C$7:$C$1492,0),0)))</f>
        <v>0</v>
      </c>
      <c r="F214" s="583" t="str">
        <f t="shared" ca="1" si="11"/>
        <v/>
      </c>
      <c r="G214" s="493">
        <f ca="1">IF(ISERROR(OFFSET('HARGA SATUAN'!$I$6,MATCH(C214,'HARGA SATUAN'!$C$7:$C$1492,0),0)),"",OFFSET('HARGA SATUAN'!$I$6,MATCH(C214,'HARGA SATUAN'!$C$7:$C$1492,0),0))</f>
        <v>0</v>
      </c>
      <c r="H214" s="582" t="str">
        <f ca="1">IF(B214="","",#REF!)</f>
        <v/>
      </c>
      <c r="I214" s="582" t="str">
        <f ca="1">IF(B214="","",#REF!)</f>
        <v/>
      </c>
      <c r="J214" s="582" t="str">
        <f ca="1">IF(B214="","",#REF!)</f>
        <v/>
      </c>
      <c r="K214" s="582" t="str">
        <f ca="1">IF(B214="","",#REF!)</f>
        <v/>
      </c>
      <c r="L214" s="582" t="str">
        <f ca="1">IF(C214="","",#REF!)</f>
        <v/>
      </c>
    </row>
    <row r="215" spans="1:12">
      <c r="A215" s="558">
        <v>204</v>
      </c>
      <c r="B215" s="581" t="str">
        <f t="shared" ca="1" si="9"/>
        <v/>
      </c>
      <c r="C215" s="414" t="str">
        <f t="shared" ca="1" si="10"/>
        <v/>
      </c>
      <c r="D215" s="497" t="str">
        <f ca="1">IF(ISERROR(OFFSET('HARGA SATUAN'!$D$6,MATCH(C215,'HARGA SATUAN'!$C$7:$C$1492,0),0)),"",OFFSET('HARGA SATUAN'!$D$6,MATCH(C215,'HARGA SATUAN'!$C$7:$C$1492,0),0))</f>
        <v/>
      </c>
      <c r="E215" s="497">
        <f ca="1">IF(B215="+","Unit",IF(ISERROR(OFFSET('HARGA SATUAN'!$E$6,MATCH(C215,'HARGA SATUAN'!$C$7:$C$1492,0),0)),"",OFFSET('HARGA SATUAN'!$E$6,MATCH(C215,'HARGA SATUAN'!$C$7:$C$1492,0),0)))</f>
        <v>0</v>
      </c>
      <c r="F215" s="583" t="str">
        <f t="shared" ca="1" si="11"/>
        <v/>
      </c>
      <c r="G215" s="493">
        <f ca="1">IF(ISERROR(OFFSET('HARGA SATUAN'!$I$6,MATCH(C215,'HARGA SATUAN'!$C$7:$C$1492,0),0)),"",OFFSET('HARGA SATUAN'!$I$6,MATCH(C215,'HARGA SATUAN'!$C$7:$C$1492,0),0))</f>
        <v>0</v>
      </c>
      <c r="H215" s="582" t="str">
        <f ca="1">IF(B215="","",#REF!)</f>
        <v/>
      </c>
      <c r="I215" s="582" t="str">
        <f ca="1">IF(B215="","",#REF!)</f>
        <v/>
      </c>
      <c r="J215" s="582" t="str">
        <f ca="1">IF(B215="","",#REF!)</f>
        <v/>
      </c>
      <c r="K215" s="582" t="str">
        <f ca="1">IF(B215="","",#REF!)</f>
        <v/>
      </c>
      <c r="L215" s="582" t="str">
        <f ca="1">IF(C215="","",#REF!)</f>
        <v/>
      </c>
    </row>
    <row r="216" spans="1:12">
      <c r="A216" s="558">
        <v>205</v>
      </c>
      <c r="B216" s="581" t="str">
        <f t="shared" ca="1" si="9"/>
        <v/>
      </c>
      <c r="C216" s="414" t="str">
        <f t="shared" ca="1" si="10"/>
        <v/>
      </c>
      <c r="D216" s="497" t="str">
        <f ca="1">IF(ISERROR(OFFSET('HARGA SATUAN'!$D$6,MATCH(C216,'HARGA SATUAN'!$C$7:$C$1492,0),0)),"",OFFSET('HARGA SATUAN'!$D$6,MATCH(C216,'HARGA SATUAN'!$C$7:$C$1492,0),0))</f>
        <v/>
      </c>
      <c r="E216" s="497">
        <f ca="1">IF(B216="+","Unit",IF(ISERROR(OFFSET('HARGA SATUAN'!$E$6,MATCH(C216,'HARGA SATUAN'!$C$7:$C$1492,0),0)),"",OFFSET('HARGA SATUAN'!$E$6,MATCH(C216,'HARGA SATUAN'!$C$7:$C$1492,0),0)))</f>
        <v>0</v>
      </c>
      <c r="F216" s="583" t="str">
        <f t="shared" ca="1" si="11"/>
        <v/>
      </c>
      <c r="G216" s="493">
        <f ca="1">IF(ISERROR(OFFSET('HARGA SATUAN'!$I$6,MATCH(C216,'HARGA SATUAN'!$C$7:$C$1492,0),0)),"",OFFSET('HARGA SATUAN'!$I$6,MATCH(C216,'HARGA SATUAN'!$C$7:$C$1492,0),0))</f>
        <v>0</v>
      </c>
      <c r="H216" s="582" t="str">
        <f ca="1">IF(B216="","",#REF!)</f>
        <v/>
      </c>
      <c r="I216" s="582" t="str">
        <f ca="1">IF(B216="","",#REF!)</f>
        <v/>
      </c>
      <c r="J216" s="582" t="str">
        <f ca="1">IF(B216="","",#REF!)</f>
        <v/>
      </c>
      <c r="K216" s="582" t="str">
        <f ca="1">IF(B216="","",#REF!)</f>
        <v/>
      </c>
      <c r="L216" s="582" t="str">
        <f ca="1">IF(C216="","",#REF!)</f>
        <v/>
      </c>
    </row>
    <row r="217" spans="1:12">
      <c r="A217" s="558">
        <v>206</v>
      </c>
      <c r="B217" s="581" t="str">
        <f t="shared" ca="1" si="9"/>
        <v/>
      </c>
      <c r="C217" s="414" t="str">
        <f t="shared" ca="1" si="10"/>
        <v/>
      </c>
      <c r="D217" s="497" t="str">
        <f ca="1">IF(ISERROR(OFFSET('HARGA SATUAN'!$D$6,MATCH(C217,'HARGA SATUAN'!$C$7:$C$1492,0),0)),"",OFFSET('HARGA SATUAN'!$D$6,MATCH(C217,'HARGA SATUAN'!$C$7:$C$1492,0),0))</f>
        <v/>
      </c>
      <c r="E217" s="497">
        <f ca="1">IF(B217="+","Unit",IF(ISERROR(OFFSET('HARGA SATUAN'!$E$6,MATCH(C217,'HARGA SATUAN'!$C$7:$C$1492,0),0)),"",OFFSET('HARGA SATUAN'!$E$6,MATCH(C217,'HARGA SATUAN'!$C$7:$C$1492,0),0)))</f>
        <v>0</v>
      </c>
      <c r="F217" s="583" t="str">
        <f t="shared" ca="1" si="11"/>
        <v/>
      </c>
      <c r="G217" s="493">
        <f ca="1">IF(ISERROR(OFFSET('HARGA SATUAN'!$I$6,MATCH(C217,'HARGA SATUAN'!$C$7:$C$1492,0),0)),"",OFFSET('HARGA SATUAN'!$I$6,MATCH(C217,'HARGA SATUAN'!$C$7:$C$1492,0),0))</f>
        <v>0</v>
      </c>
      <c r="H217" s="582" t="str">
        <f ca="1">IF(B217="","",#REF!)</f>
        <v/>
      </c>
      <c r="I217" s="582" t="str">
        <f ca="1">IF(B217="","",#REF!)</f>
        <v/>
      </c>
      <c r="J217" s="582" t="str">
        <f ca="1">IF(B217="","",#REF!)</f>
        <v/>
      </c>
      <c r="K217" s="582" t="str">
        <f ca="1">IF(B217="","",#REF!)</f>
        <v/>
      </c>
      <c r="L217" s="582" t="str">
        <f ca="1">IF(C217="","",#REF!)</f>
        <v/>
      </c>
    </row>
    <row r="218" spans="1:12">
      <c r="A218" s="558">
        <v>207</v>
      </c>
      <c r="B218" s="581" t="str">
        <f t="shared" ca="1" si="9"/>
        <v/>
      </c>
      <c r="C218" s="414" t="str">
        <f t="shared" ca="1" si="10"/>
        <v/>
      </c>
      <c r="D218" s="497" t="str">
        <f ca="1">IF(ISERROR(OFFSET('HARGA SATUAN'!$D$6,MATCH(C218,'HARGA SATUAN'!$C$7:$C$1492,0),0)),"",OFFSET('HARGA SATUAN'!$D$6,MATCH(C218,'HARGA SATUAN'!$C$7:$C$1492,0),0))</f>
        <v/>
      </c>
      <c r="E218" s="497">
        <f ca="1">IF(B218="+","Unit",IF(ISERROR(OFFSET('HARGA SATUAN'!$E$6,MATCH(C218,'HARGA SATUAN'!$C$7:$C$1492,0),0)),"",OFFSET('HARGA SATUAN'!$E$6,MATCH(C218,'HARGA SATUAN'!$C$7:$C$1492,0),0)))</f>
        <v>0</v>
      </c>
      <c r="F218" s="583" t="str">
        <f t="shared" ca="1" si="11"/>
        <v/>
      </c>
      <c r="G218" s="493">
        <f ca="1">IF(ISERROR(OFFSET('HARGA SATUAN'!$I$6,MATCH(C218,'HARGA SATUAN'!$C$7:$C$1492,0),0)),"",OFFSET('HARGA SATUAN'!$I$6,MATCH(C218,'HARGA SATUAN'!$C$7:$C$1492,0),0))</f>
        <v>0</v>
      </c>
      <c r="H218" s="582" t="str">
        <f ca="1">IF(B218="","",#REF!)</f>
        <v/>
      </c>
      <c r="I218" s="582" t="str">
        <f ca="1">IF(B218="","",#REF!)</f>
        <v/>
      </c>
      <c r="J218" s="582" t="str">
        <f ca="1">IF(B218="","",#REF!)</f>
        <v/>
      </c>
      <c r="K218" s="582" t="str">
        <f ca="1">IF(B218="","",#REF!)</f>
        <v/>
      </c>
      <c r="L218" s="582" t="str">
        <f ca="1">IF(C218="","",#REF!)</f>
        <v/>
      </c>
    </row>
    <row r="219" spans="1:12">
      <c r="A219" s="558">
        <v>208</v>
      </c>
      <c r="B219" s="581" t="str">
        <f t="shared" ca="1" si="9"/>
        <v/>
      </c>
      <c r="C219" s="414" t="str">
        <f t="shared" ca="1" si="10"/>
        <v/>
      </c>
      <c r="D219" s="497" t="str">
        <f ca="1">IF(ISERROR(OFFSET('HARGA SATUAN'!$D$6,MATCH(C219,'HARGA SATUAN'!$C$7:$C$1492,0),0)),"",OFFSET('HARGA SATUAN'!$D$6,MATCH(C219,'HARGA SATUAN'!$C$7:$C$1492,0),0))</f>
        <v/>
      </c>
      <c r="E219" s="497">
        <f ca="1">IF(B219="+","Unit",IF(ISERROR(OFFSET('HARGA SATUAN'!$E$6,MATCH(C219,'HARGA SATUAN'!$C$7:$C$1492,0),0)),"",OFFSET('HARGA SATUAN'!$E$6,MATCH(C219,'HARGA SATUAN'!$C$7:$C$1492,0),0)))</f>
        <v>0</v>
      </c>
      <c r="F219" s="583" t="str">
        <f t="shared" ca="1" si="11"/>
        <v/>
      </c>
      <c r="G219" s="493">
        <f ca="1">IF(ISERROR(OFFSET('HARGA SATUAN'!$I$6,MATCH(C219,'HARGA SATUAN'!$C$7:$C$1492,0),0)),"",OFFSET('HARGA SATUAN'!$I$6,MATCH(C219,'HARGA SATUAN'!$C$7:$C$1492,0),0))</f>
        <v>0</v>
      </c>
      <c r="H219" s="582" t="str">
        <f ca="1">IF(B219="","",#REF!)</f>
        <v/>
      </c>
      <c r="I219" s="582" t="str">
        <f ca="1">IF(B219="","",#REF!)</f>
        <v/>
      </c>
      <c r="J219" s="582" t="str">
        <f ca="1">IF(B219="","",#REF!)</f>
        <v/>
      </c>
      <c r="K219" s="582" t="str">
        <f ca="1">IF(B219="","",#REF!)</f>
        <v/>
      </c>
      <c r="L219" s="582" t="str">
        <f ca="1">IF(C219="","",#REF!)</f>
        <v/>
      </c>
    </row>
    <row r="220" spans="1:12">
      <c r="A220" s="558">
        <v>209</v>
      </c>
      <c r="B220" s="581" t="str">
        <f t="shared" ca="1" si="9"/>
        <v/>
      </c>
      <c r="C220" s="414" t="str">
        <f t="shared" ca="1" si="10"/>
        <v/>
      </c>
      <c r="D220" s="497" t="str">
        <f ca="1">IF(ISERROR(OFFSET('HARGA SATUAN'!$D$6,MATCH(C220,'HARGA SATUAN'!$C$7:$C$1492,0),0)),"",OFFSET('HARGA SATUAN'!$D$6,MATCH(C220,'HARGA SATUAN'!$C$7:$C$1492,0),0))</f>
        <v/>
      </c>
      <c r="E220" s="497">
        <f ca="1">IF(B220="+","Unit",IF(ISERROR(OFFSET('HARGA SATUAN'!$E$6,MATCH(C220,'HARGA SATUAN'!$C$7:$C$1492,0),0)),"",OFFSET('HARGA SATUAN'!$E$6,MATCH(C220,'HARGA SATUAN'!$C$7:$C$1492,0),0)))</f>
        <v>0</v>
      </c>
      <c r="F220" s="583" t="str">
        <f t="shared" ca="1" si="11"/>
        <v/>
      </c>
      <c r="G220" s="493">
        <f ca="1">IF(ISERROR(OFFSET('HARGA SATUAN'!$I$6,MATCH(C220,'HARGA SATUAN'!$C$7:$C$1492,0),0)),"",OFFSET('HARGA SATUAN'!$I$6,MATCH(C220,'HARGA SATUAN'!$C$7:$C$1492,0),0))</f>
        <v>0</v>
      </c>
      <c r="H220" s="582" t="str">
        <f ca="1">IF(B220="","",#REF!)</f>
        <v/>
      </c>
      <c r="I220" s="582" t="str">
        <f ca="1">IF(B220="","",#REF!)</f>
        <v/>
      </c>
      <c r="J220" s="582" t="str">
        <f ca="1">IF(B220="","",#REF!)</f>
        <v/>
      </c>
      <c r="K220" s="582" t="str">
        <f ca="1">IF(B220="","",#REF!)</f>
        <v/>
      </c>
      <c r="L220" s="582" t="str">
        <f ca="1">IF(C220="","",#REF!)</f>
        <v/>
      </c>
    </row>
    <row r="221" spans="1:12">
      <c r="A221" s="558">
        <v>210</v>
      </c>
      <c r="B221" s="581" t="str">
        <f t="shared" ca="1" si="9"/>
        <v/>
      </c>
      <c r="C221" s="414" t="str">
        <f t="shared" ca="1" si="10"/>
        <v/>
      </c>
      <c r="D221" s="497" t="str">
        <f ca="1">IF(ISERROR(OFFSET('HARGA SATUAN'!$D$6,MATCH(C221,'HARGA SATUAN'!$C$7:$C$1492,0),0)),"",OFFSET('HARGA SATUAN'!$D$6,MATCH(C221,'HARGA SATUAN'!$C$7:$C$1492,0),0))</f>
        <v/>
      </c>
      <c r="E221" s="497">
        <f ca="1">IF(B221="+","Unit",IF(ISERROR(OFFSET('HARGA SATUAN'!$E$6,MATCH(C221,'HARGA SATUAN'!$C$7:$C$1492,0),0)),"",OFFSET('HARGA SATUAN'!$E$6,MATCH(C221,'HARGA SATUAN'!$C$7:$C$1492,0),0)))</f>
        <v>0</v>
      </c>
      <c r="F221" s="583" t="str">
        <f t="shared" ca="1" si="11"/>
        <v/>
      </c>
      <c r="G221" s="493">
        <f ca="1">IF(ISERROR(OFFSET('HARGA SATUAN'!$I$6,MATCH(C221,'HARGA SATUAN'!$C$7:$C$1492,0),0)),"",OFFSET('HARGA SATUAN'!$I$6,MATCH(C221,'HARGA SATUAN'!$C$7:$C$1492,0),0))</f>
        <v>0</v>
      </c>
      <c r="H221" s="582" t="str">
        <f ca="1">IF(B221="","",#REF!)</f>
        <v/>
      </c>
      <c r="I221" s="582" t="str">
        <f ca="1">IF(B221="","",#REF!)</f>
        <v/>
      </c>
      <c r="J221" s="582" t="str">
        <f ca="1">IF(B221="","",#REF!)</f>
        <v/>
      </c>
      <c r="K221" s="582" t="str">
        <f ca="1">IF(B221="","",#REF!)</f>
        <v/>
      </c>
      <c r="L221" s="582" t="str">
        <f ca="1">IF(C221="","",#REF!)</f>
        <v/>
      </c>
    </row>
    <row r="222" spans="1:12">
      <c r="A222" s="558">
        <v>211</v>
      </c>
      <c r="B222" s="581" t="str">
        <f t="shared" ca="1" si="9"/>
        <v/>
      </c>
      <c r="C222" s="414" t="str">
        <f t="shared" ca="1" si="10"/>
        <v/>
      </c>
      <c r="D222" s="497" t="str">
        <f ca="1">IF(ISERROR(OFFSET('HARGA SATUAN'!$D$6,MATCH(C222,'HARGA SATUAN'!$C$7:$C$1492,0),0)),"",OFFSET('HARGA SATUAN'!$D$6,MATCH(C222,'HARGA SATUAN'!$C$7:$C$1492,0),0))</f>
        <v/>
      </c>
      <c r="E222" s="497">
        <f ca="1">IF(B222="+","Unit",IF(ISERROR(OFFSET('HARGA SATUAN'!$E$6,MATCH(C222,'HARGA SATUAN'!$C$7:$C$1492,0),0)),"",OFFSET('HARGA SATUAN'!$E$6,MATCH(C222,'HARGA SATUAN'!$C$7:$C$1492,0),0)))</f>
        <v>0</v>
      </c>
      <c r="F222" s="583" t="str">
        <f t="shared" ca="1" si="11"/>
        <v/>
      </c>
      <c r="G222" s="493">
        <f ca="1">IF(ISERROR(OFFSET('HARGA SATUAN'!$I$6,MATCH(C222,'HARGA SATUAN'!$C$7:$C$1492,0),0)),"",OFFSET('HARGA SATUAN'!$I$6,MATCH(C222,'HARGA SATUAN'!$C$7:$C$1492,0),0))</f>
        <v>0</v>
      </c>
      <c r="H222" s="582" t="str">
        <f ca="1">IF(B222="","",#REF!)</f>
        <v/>
      </c>
      <c r="I222" s="582" t="str">
        <f ca="1">IF(B222="","",#REF!)</f>
        <v/>
      </c>
      <c r="J222" s="582" t="str">
        <f ca="1">IF(B222="","",#REF!)</f>
        <v/>
      </c>
      <c r="K222" s="582" t="str">
        <f ca="1">IF(B222="","",#REF!)</f>
        <v/>
      </c>
      <c r="L222" s="582" t="str">
        <f ca="1">IF(C222="","",#REF!)</f>
        <v/>
      </c>
    </row>
    <row r="223" spans="1:12">
      <c r="A223" s="558">
        <v>212</v>
      </c>
      <c r="B223" s="581" t="str">
        <f t="shared" ca="1" si="9"/>
        <v/>
      </c>
      <c r="C223" s="414" t="str">
        <f t="shared" ca="1" si="10"/>
        <v/>
      </c>
      <c r="D223" s="497" t="str">
        <f ca="1">IF(ISERROR(OFFSET('HARGA SATUAN'!$D$6,MATCH(C223,'HARGA SATUAN'!$C$7:$C$1492,0),0)),"",OFFSET('HARGA SATUAN'!$D$6,MATCH(C223,'HARGA SATUAN'!$C$7:$C$1492,0),0))</f>
        <v/>
      </c>
      <c r="E223" s="497">
        <f ca="1">IF(B223="+","Unit",IF(ISERROR(OFFSET('HARGA SATUAN'!$E$6,MATCH(C223,'HARGA SATUAN'!$C$7:$C$1492,0),0)),"",OFFSET('HARGA SATUAN'!$E$6,MATCH(C223,'HARGA SATUAN'!$C$7:$C$1492,0),0)))</f>
        <v>0</v>
      </c>
      <c r="F223" s="583" t="str">
        <f t="shared" ca="1" si="11"/>
        <v/>
      </c>
      <c r="G223" s="493">
        <f ca="1">IF(ISERROR(OFFSET('HARGA SATUAN'!$I$6,MATCH(C223,'HARGA SATUAN'!$C$7:$C$1492,0),0)),"",OFFSET('HARGA SATUAN'!$I$6,MATCH(C223,'HARGA SATUAN'!$C$7:$C$1492,0),0))</f>
        <v>0</v>
      </c>
      <c r="H223" s="582" t="str">
        <f ca="1">IF(B223="","",#REF!)</f>
        <v/>
      </c>
      <c r="I223" s="582" t="str">
        <f ca="1">IF(B223="","",#REF!)</f>
        <v/>
      </c>
      <c r="J223" s="582" t="str">
        <f ca="1">IF(B223="","",#REF!)</f>
        <v/>
      </c>
      <c r="K223" s="582" t="str">
        <f ca="1">IF(B223="","",#REF!)</f>
        <v/>
      </c>
      <c r="L223" s="582" t="str">
        <f ca="1">IF(C223="","",#REF!)</f>
        <v/>
      </c>
    </row>
    <row r="224" spans="1:12">
      <c r="A224" s="558">
        <v>213</v>
      </c>
      <c r="B224" s="581" t="str">
        <f t="shared" ca="1" si="9"/>
        <v/>
      </c>
      <c r="C224" s="414" t="str">
        <f t="shared" ca="1" si="10"/>
        <v/>
      </c>
      <c r="D224" s="497" t="str">
        <f ca="1">IF(ISERROR(OFFSET('HARGA SATUAN'!$D$6,MATCH(C224,'HARGA SATUAN'!$C$7:$C$1492,0),0)),"",OFFSET('HARGA SATUAN'!$D$6,MATCH(C224,'HARGA SATUAN'!$C$7:$C$1492,0),0))</f>
        <v/>
      </c>
      <c r="E224" s="497">
        <f ca="1">IF(B224="+","Unit",IF(ISERROR(OFFSET('HARGA SATUAN'!$E$6,MATCH(C224,'HARGA SATUAN'!$C$7:$C$1492,0),0)),"",OFFSET('HARGA SATUAN'!$E$6,MATCH(C224,'HARGA SATUAN'!$C$7:$C$1492,0),0)))</f>
        <v>0</v>
      </c>
      <c r="F224" s="583" t="str">
        <f t="shared" ca="1" si="11"/>
        <v/>
      </c>
      <c r="G224" s="493">
        <f ca="1">IF(ISERROR(OFFSET('HARGA SATUAN'!$I$6,MATCH(C224,'HARGA SATUAN'!$C$7:$C$1492,0),0)),"",OFFSET('HARGA SATUAN'!$I$6,MATCH(C224,'HARGA SATUAN'!$C$7:$C$1492,0),0))</f>
        <v>0</v>
      </c>
      <c r="H224" s="582" t="str">
        <f ca="1">IF(B224="","",#REF!)</f>
        <v/>
      </c>
      <c r="I224" s="582" t="str">
        <f ca="1">IF(B224="","",#REF!)</f>
        <v/>
      </c>
      <c r="J224" s="582" t="str">
        <f ca="1">IF(B224="","",#REF!)</f>
        <v/>
      </c>
      <c r="K224" s="582" t="str">
        <f ca="1">IF(B224="","",#REF!)</f>
        <v/>
      </c>
      <c r="L224" s="582" t="str">
        <f ca="1">IF(C224="","",#REF!)</f>
        <v/>
      </c>
    </row>
    <row r="225" spans="1:12">
      <c r="A225" s="558">
        <v>214</v>
      </c>
      <c r="B225" s="581" t="str">
        <f t="shared" ca="1" si="9"/>
        <v/>
      </c>
      <c r="C225" s="414" t="str">
        <f t="shared" ca="1" si="10"/>
        <v/>
      </c>
      <c r="D225" s="497" t="str">
        <f ca="1">IF(ISERROR(OFFSET('HARGA SATUAN'!$D$6,MATCH(C225,'HARGA SATUAN'!$C$7:$C$1492,0),0)),"",OFFSET('HARGA SATUAN'!$D$6,MATCH(C225,'HARGA SATUAN'!$C$7:$C$1492,0),0))</f>
        <v/>
      </c>
      <c r="E225" s="497">
        <f ca="1">IF(B225="+","Unit",IF(ISERROR(OFFSET('HARGA SATUAN'!$E$6,MATCH(C225,'HARGA SATUAN'!$C$7:$C$1492,0),0)),"",OFFSET('HARGA SATUAN'!$E$6,MATCH(C225,'HARGA SATUAN'!$C$7:$C$1492,0),0)))</f>
        <v>0</v>
      </c>
      <c r="F225" s="583" t="str">
        <f t="shared" ca="1" si="11"/>
        <v/>
      </c>
      <c r="G225" s="493">
        <f ca="1">IF(ISERROR(OFFSET('HARGA SATUAN'!$I$6,MATCH(C225,'HARGA SATUAN'!$C$7:$C$1492,0),0)),"",OFFSET('HARGA SATUAN'!$I$6,MATCH(C225,'HARGA SATUAN'!$C$7:$C$1492,0),0))</f>
        <v>0</v>
      </c>
      <c r="H225" s="582" t="str">
        <f ca="1">IF(B225="","",#REF!)</f>
        <v/>
      </c>
      <c r="I225" s="582" t="str">
        <f ca="1">IF(B225="","",#REF!)</f>
        <v/>
      </c>
      <c r="J225" s="582" t="str">
        <f ca="1">IF(B225="","",#REF!)</f>
        <v/>
      </c>
      <c r="K225" s="582" t="str">
        <f ca="1">IF(B225="","",#REF!)</f>
        <v/>
      </c>
      <c r="L225" s="582" t="str">
        <f ca="1">IF(C225="","",#REF!)</f>
        <v/>
      </c>
    </row>
    <row r="226" spans="1:12">
      <c r="A226" s="558">
        <v>215</v>
      </c>
      <c r="B226" s="581" t="str">
        <f t="shared" ca="1" si="9"/>
        <v/>
      </c>
      <c r="C226" s="414" t="str">
        <f t="shared" ca="1" si="10"/>
        <v/>
      </c>
      <c r="D226" s="497" t="str">
        <f ca="1">IF(ISERROR(OFFSET('HARGA SATUAN'!$D$6,MATCH(C226,'HARGA SATUAN'!$C$7:$C$1492,0),0)),"",OFFSET('HARGA SATUAN'!$D$6,MATCH(C226,'HARGA SATUAN'!$C$7:$C$1492,0),0))</f>
        <v/>
      </c>
      <c r="E226" s="497">
        <f ca="1">IF(B226="+","Unit",IF(ISERROR(OFFSET('HARGA SATUAN'!$E$6,MATCH(C226,'HARGA SATUAN'!$C$7:$C$1492,0),0)),"",OFFSET('HARGA SATUAN'!$E$6,MATCH(C226,'HARGA SATUAN'!$C$7:$C$1492,0),0)))</f>
        <v>0</v>
      </c>
      <c r="F226" s="583" t="str">
        <f t="shared" ca="1" si="11"/>
        <v/>
      </c>
      <c r="G226" s="493">
        <f ca="1">IF(ISERROR(OFFSET('HARGA SATUAN'!$I$6,MATCH(C226,'HARGA SATUAN'!$C$7:$C$1492,0),0)),"",OFFSET('HARGA SATUAN'!$I$6,MATCH(C226,'HARGA SATUAN'!$C$7:$C$1492,0),0))</f>
        <v>0</v>
      </c>
      <c r="H226" s="582" t="str">
        <f ca="1">IF(B226="","",#REF!)</f>
        <v/>
      </c>
      <c r="I226" s="582" t="str">
        <f ca="1">IF(B226="","",#REF!)</f>
        <v/>
      </c>
      <c r="J226" s="582" t="str">
        <f ca="1">IF(B226="","",#REF!)</f>
        <v/>
      </c>
      <c r="K226" s="582" t="str">
        <f ca="1">IF(B226="","",#REF!)</f>
        <v/>
      </c>
      <c r="L226" s="582" t="str">
        <f ca="1">IF(C226="","",#REF!)</f>
        <v/>
      </c>
    </row>
    <row r="227" spans="1:12">
      <c r="A227" s="558">
        <v>216</v>
      </c>
      <c r="B227" s="581" t="str">
        <f t="shared" ca="1" si="9"/>
        <v/>
      </c>
      <c r="C227" s="414" t="str">
        <f t="shared" ca="1" si="10"/>
        <v/>
      </c>
      <c r="D227" s="497" t="str">
        <f ca="1">IF(ISERROR(OFFSET('HARGA SATUAN'!$D$6,MATCH(C227,'HARGA SATUAN'!$C$7:$C$1492,0),0)),"",OFFSET('HARGA SATUAN'!$D$6,MATCH(C227,'HARGA SATUAN'!$C$7:$C$1492,0),0))</f>
        <v/>
      </c>
      <c r="E227" s="497">
        <f ca="1">IF(B227="+","Unit",IF(ISERROR(OFFSET('HARGA SATUAN'!$E$6,MATCH(C227,'HARGA SATUAN'!$C$7:$C$1492,0),0)),"",OFFSET('HARGA SATUAN'!$E$6,MATCH(C227,'HARGA SATUAN'!$C$7:$C$1492,0),0)))</f>
        <v>0</v>
      </c>
      <c r="F227" s="583" t="str">
        <f t="shared" ca="1" si="11"/>
        <v/>
      </c>
      <c r="G227" s="493">
        <f ca="1">IF(ISERROR(OFFSET('HARGA SATUAN'!$I$6,MATCH(C227,'HARGA SATUAN'!$C$7:$C$1492,0),0)),"",OFFSET('HARGA SATUAN'!$I$6,MATCH(C227,'HARGA SATUAN'!$C$7:$C$1492,0),0))</f>
        <v>0</v>
      </c>
      <c r="H227" s="582" t="str">
        <f ca="1">IF(B227="","",#REF!)</f>
        <v/>
      </c>
      <c r="I227" s="582" t="str">
        <f ca="1">IF(B227="","",#REF!)</f>
        <v/>
      </c>
      <c r="J227" s="582" t="str">
        <f ca="1">IF(B227="","",#REF!)</f>
        <v/>
      </c>
      <c r="K227" s="582" t="str">
        <f ca="1">IF(B227="","",#REF!)</f>
        <v/>
      </c>
      <c r="L227" s="582" t="str">
        <f ca="1">IF(C227="","",#REF!)</f>
        <v/>
      </c>
    </row>
    <row r="228" spans="1:12">
      <c r="A228" s="558">
        <v>217</v>
      </c>
      <c r="B228" s="581" t="str">
        <f t="shared" ca="1" si="9"/>
        <v/>
      </c>
      <c r="C228" s="414" t="str">
        <f t="shared" ca="1" si="10"/>
        <v/>
      </c>
      <c r="D228" s="497" t="str">
        <f ca="1">IF(ISERROR(OFFSET('HARGA SATUAN'!$D$6,MATCH(C228,'HARGA SATUAN'!$C$7:$C$1492,0),0)),"",OFFSET('HARGA SATUAN'!$D$6,MATCH(C228,'HARGA SATUAN'!$C$7:$C$1492,0),0))</f>
        <v/>
      </c>
      <c r="E228" s="497">
        <f ca="1">IF(B228="+","Unit",IF(ISERROR(OFFSET('HARGA SATUAN'!$E$6,MATCH(C228,'HARGA SATUAN'!$C$7:$C$1492,0),0)),"",OFFSET('HARGA SATUAN'!$E$6,MATCH(C228,'HARGA SATUAN'!$C$7:$C$1492,0),0)))</f>
        <v>0</v>
      </c>
      <c r="F228" s="583" t="str">
        <f t="shared" ca="1" si="11"/>
        <v/>
      </c>
      <c r="G228" s="493">
        <f ca="1">IF(ISERROR(OFFSET('HARGA SATUAN'!$I$6,MATCH(C228,'HARGA SATUAN'!$C$7:$C$1492,0),0)),"",OFFSET('HARGA SATUAN'!$I$6,MATCH(C228,'HARGA SATUAN'!$C$7:$C$1492,0),0))</f>
        <v>0</v>
      </c>
      <c r="H228" s="582" t="str">
        <f ca="1">IF(B228="","",#REF!)</f>
        <v/>
      </c>
      <c r="I228" s="582" t="str">
        <f ca="1">IF(B228="","",#REF!)</f>
        <v/>
      </c>
      <c r="J228" s="582" t="str">
        <f ca="1">IF(B228="","",#REF!)</f>
        <v/>
      </c>
      <c r="K228" s="582" t="str">
        <f ca="1">IF(B228="","",#REF!)</f>
        <v/>
      </c>
      <c r="L228" s="582" t="str">
        <f ca="1">IF(C228="","",#REF!)</f>
        <v/>
      </c>
    </row>
    <row r="229" spans="1:12">
      <c r="A229" s="558">
        <v>218</v>
      </c>
      <c r="B229" s="581" t="str">
        <f t="shared" ca="1" si="9"/>
        <v/>
      </c>
      <c r="C229" s="414" t="str">
        <f t="shared" ca="1" si="10"/>
        <v/>
      </c>
      <c r="D229" s="497" t="str">
        <f ca="1">IF(ISERROR(OFFSET('HARGA SATUAN'!$D$6,MATCH(C229,'HARGA SATUAN'!$C$7:$C$1492,0),0)),"",OFFSET('HARGA SATUAN'!$D$6,MATCH(C229,'HARGA SATUAN'!$C$7:$C$1492,0),0))</f>
        <v/>
      </c>
      <c r="E229" s="497">
        <f ca="1">IF(B229="+","Unit",IF(ISERROR(OFFSET('HARGA SATUAN'!$E$6,MATCH(C229,'HARGA SATUAN'!$C$7:$C$1492,0),0)),"",OFFSET('HARGA SATUAN'!$E$6,MATCH(C229,'HARGA SATUAN'!$C$7:$C$1492,0),0)))</f>
        <v>0</v>
      </c>
      <c r="F229" s="583" t="str">
        <f t="shared" ca="1" si="11"/>
        <v/>
      </c>
      <c r="G229" s="493">
        <f ca="1">IF(ISERROR(OFFSET('HARGA SATUAN'!$I$6,MATCH(C229,'HARGA SATUAN'!$C$7:$C$1492,0),0)),"",OFFSET('HARGA SATUAN'!$I$6,MATCH(C229,'HARGA SATUAN'!$C$7:$C$1492,0),0))</f>
        <v>0</v>
      </c>
      <c r="H229" s="582" t="str">
        <f ca="1">IF(B229="","",#REF!)</f>
        <v/>
      </c>
      <c r="I229" s="582" t="str">
        <f ca="1">IF(B229="","",#REF!)</f>
        <v/>
      </c>
      <c r="J229" s="582" t="str">
        <f ca="1">IF(B229="","",#REF!)</f>
        <v/>
      </c>
      <c r="K229" s="582" t="str">
        <f ca="1">IF(B229="","",#REF!)</f>
        <v/>
      </c>
      <c r="L229" s="582" t="str">
        <f ca="1">IF(C229="","",#REF!)</f>
        <v/>
      </c>
    </row>
    <row r="230" spans="1:12">
      <c r="A230" s="558">
        <v>219</v>
      </c>
      <c r="B230" s="581" t="str">
        <f t="shared" ca="1" si="9"/>
        <v/>
      </c>
      <c r="C230" s="414" t="str">
        <f t="shared" ca="1" si="10"/>
        <v/>
      </c>
      <c r="D230" s="497" t="str">
        <f ca="1">IF(ISERROR(OFFSET('HARGA SATUAN'!$D$6,MATCH(C230,'HARGA SATUAN'!$C$7:$C$1492,0),0)),"",OFFSET('HARGA SATUAN'!$D$6,MATCH(C230,'HARGA SATUAN'!$C$7:$C$1492,0),0))</f>
        <v/>
      </c>
      <c r="E230" s="497">
        <f ca="1">IF(B230="+","Unit",IF(ISERROR(OFFSET('HARGA SATUAN'!$E$6,MATCH(C230,'HARGA SATUAN'!$C$7:$C$1492,0),0)),"",OFFSET('HARGA SATUAN'!$E$6,MATCH(C230,'HARGA SATUAN'!$C$7:$C$1492,0),0)))</f>
        <v>0</v>
      </c>
      <c r="F230" s="583" t="str">
        <f t="shared" ca="1" si="11"/>
        <v/>
      </c>
      <c r="G230" s="493">
        <f ca="1">IF(ISERROR(OFFSET('HARGA SATUAN'!$I$6,MATCH(C230,'HARGA SATUAN'!$C$7:$C$1492,0),0)),"",OFFSET('HARGA SATUAN'!$I$6,MATCH(C230,'HARGA SATUAN'!$C$7:$C$1492,0),0))</f>
        <v>0</v>
      </c>
      <c r="H230" s="582" t="str">
        <f ca="1">IF(B230="","",#REF!)</f>
        <v/>
      </c>
      <c r="I230" s="582" t="str">
        <f ca="1">IF(B230="","",#REF!)</f>
        <v/>
      </c>
      <c r="J230" s="582" t="str">
        <f ca="1">IF(B230="","",#REF!)</f>
        <v/>
      </c>
      <c r="K230" s="582" t="str">
        <f ca="1">IF(B230="","",#REF!)</f>
        <v/>
      </c>
      <c r="L230" s="582" t="str">
        <f ca="1">IF(C230="","",#REF!)</f>
        <v/>
      </c>
    </row>
    <row r="231" spans="1:12">
      <c r="A231" s="558">
        <v>220</v>
      </c>
      <c r="B231" s="581" t="str">
        <f t="shared" ca="1" si="9"/>
        <v/>
      </c>
      <c r="C231" s="414" t="str">
        <f t="shared" ca="1" si="10"/>
        <v/>
      </c>
      <c r="D231" s="497" t="str">
        <f ca="1">IF(ISERROR(OFFSET('HARGA SATUAN'!$D$6,MATCH(C231,'HARGA SATUAN'!$C$7:$C$1492,0),0)),"",OFFSET('HARGA SATUAN'!$D$6,MATCH(C231,'HARGA SATUAN'!$C$7:$C$1492,0),0))</f>
        <v/>
      </c>
      <c r="E231" s="497">
        <f ca="1">IF(B231="+","Unit",IF(ISERROR(OFFSET('HARGA SATUAN'!$E$6,MATCH(C231,'HARGA SATUAN'!$C$7:$C$1492,0),0)),"",OFFSET('HARGA SATUAN'!$E$6,MATCH(C231,'HARGA SATUAN'!$C$7:$C$1492,0),0)))</f>
        <v>0</v>
      </c>
      <c r="F231" s="583" t="str">
        <f t="shared" ca="1" si="11"/>
        <v/>
      </c>
      <c r="G231" s="493">
        <f ca="1">IF(ISERROR(OFFSET('HARGA SATUAN'!$I$6,MATCH(C231,'HARGA SATUAN'!$C$7:$C$1492,0),0)),"",OFFSET('HARGA SATUAN'!$I$6,MATCH(C231,'HARGA SATUAN'!$C$7:$C$1492,0),0))</f>
        <v>0</v>
      </c>
      <c r="H231" s="582" t="str">
        <f ca="1">IF(B231="","",#REF!)</f>
        <v/>
      </c>
      <c r="I231" s="582" t="str">
        <f ca="1">IF(B231="","",#REF!)</f>
        <v/>
      </c>
      <c r="J231" s="582" t="str">
        <f ca="1">IF(B231="","",#REF!)</f>
        <v/>
      </c>
      <c r="K231" s="582" t="str">
        <f ca="1">IF(B231="","",#REF!)</f>
        <v/>
      </c>
      <c r="L231" s="582" t="str">
        <f ca="1">IF(C231="","",#REF!)</f>
        <v/>
      </c>
    </row>
    <row r="232" spans="1:12">
      <c r="A232" s="558">
        <v>221</v>
      </c>
      <c r="B232" s="581" t="str">
        <f t="shared" ca="1" si="9"/>
        <v/>
      </c>
      <c r="C232" s="414" t="str">
        <f t="shared" ca="1" si="10"/>
        <v/>
      </c>
      <c r="D232" s="497" t="str">
        <f ca="1">IF(ISERROR(OFFSET('HARGA SATUAN'!$D$6,MATCH(C232,'HARGA SATUAN'!$C$7:$C$1492,0),0)),"",OFFSET('HARGA SATUAN'!$D$6,MATCH(C232,'HARGA SATUAN'!$C$7:$C$1492,0),0))</f>
        <v/>
      </c>
      <c r="E232" s="497">
        <f ca="1">IF(B232="+","Unit",IF(ISERROR(OFFSET('HARGA SATUAN'!$E$6,MATCH(C232,'HARGA SATUAN'!$C$7:$C$1492,0),0)),"",OFFSET('HARGA SATUAN'!$E$6,MATCH(C232,'HARGA SATUAN'!$C$7:$C$1492,0),0)))</f>
        <v>0</v>
      </c>
      <c r="F232" s="583" t="str">
        <f t="shared" ca="1" si="11"/>
        <v/>
      </c>
      <c r="G232" s="493">
        <f ca="1">IF(ISERROR(OFFSET('HARGA SATUAN'!$I$6,MATCH(C232,'HARGA SATUAN'!$C$7:$C$1492,0),0)),"",OFFSET('HARGA SATUAN'!$I$6,MATCH(C232,'HARGA SATUAN'!$C$7:$C$1492,0),0))</f>
        <v>0</v>
      </c>
      <c r="H232" s="582" t="str">
        <f ca="1">IF(B232="","",#REF!)</f>
        <v/>
      </c>
      <c r="I232" s="582" t="str">
        <f ca="1">IF(B232="","",#REF!)</f>
        <v/>
      </c>
      <c r="J232" s="582" t="str">
        <f ca="1">IF(B232="","",#REF!)</f>
        <v/>
      </c>
      <c r="K232" s="582" t="str">
        <f ca="1">IF(B232="","",#REF!)</f>
        <v/>
      </c>
      <c r="L232" s="582" t="str">
        <f ca="1">IF(C232="","",#REF!)</f>
        <v/>
      </c>
    </row>
    <row r="233" spans="1:12">
      <c r="A233" s="558">
        <v>222</v>
      </c>
      <c r="B233" s="581" t="str">
        <f t="shared" ca="1" si="9"/>
        <v/>
      </c>
      <c r="C233" s="414" t="str">
        <f t="shared" ca="1" si="10"/>
        <v/>
      </c>
      <c r="D233" s="497" t="str">
        <f ca="1">IF(ISERROR(OFFSET('HARGA SATUAN'!$D$6,MATCH(C233,'HARGA SATUAN'!$C$7:$C$1492,0),0)),"",OFFSET('HARGA SATUAN'!$D$6,MATCH(C233,'HARGA SATUAN'!$C$7:$C$1492,0),0))</f>
        <v/>
      </c>
      <c r="E233" s="497">
        <f ca="1">IF(B233="+","Unit",IF(ISERROR(OFFSET('HARGA SATUAN'!$E$6,MATCH(C233,'HARGA SATUAN'!$C$7:$C$1492,0),0)),"",OFFSET('HARGA SATUAN'!$E$6,MATCH(C233,'HARGA SATUAN'!$C$7:$C$1492,0),0)))</f>
        <v>0</v>
      </c>
      <c r="F233" s="583" t="str">
        <f t="shared" ca="1" si="11"/>
        <v/>
      </c>
      <c r="G233" s="493">
        <f ca="1">IF(ISERROR(OFFSET('HARGA SATUAN'!$I$6,MATCH(C233,'HARGA SATUAN'!$C$7:$C$1492,0),0)),"",OFFSET('HARGA SATUAN'!$I$6,MATCH(C233,'HARGA SATUAN'!$C$7:$C$1492,0),0))</f>
        <v>0</v>
      </c>
      <c r="H233" s="582" t="str">
        <f ca="1">IF(B233="","",#REF!)</f>
        <v/>
      </c>
      <c r="I233" s="582" t="str">
        <f ca="1">IF(B233="","",#REF!)</f>
        <v/>
      </c>
      <c r="J233" s="582" t="str">
        <f ca="1">IF(B233="","",#REF!)</f>
        <v/>
      </c>
      <c r="K233" s="582" t="str">
        <f ca="1">IF(B233="","",#REF!)</f>
        <v/>
      </c>
      <c r="L233" s="582" t="str">
        <f ca="1">IF(C233="","",#REF!)</f>
        <v/>
      </c>
    </row>
    <row r="234" spans="1:12">
      <c r="A234" s="558">
        <v>223</v>
      </c>
      <c r="B234" s="581" t="str">
        <f t="shared" ca="1" si="9"/>
        <v/>
      </c>
      <c r="C234" s="414" t="str">
        <f t="shared" ca="1" si="10"/>
        <v/>
      </c>
      <c r="D234" s="497" t="str">
        <f ca="1">IF(ISERROR(OFFSET('HARGA SATUAN'!$D$6,MATCH(C234,'HARGA SATUAN'!$C$7:$C$1492,0),0)),"",OFFSET('HARGA SATUAN'!$D$6,MATCH(C234,'HARGA SATUAN'!$C$7:$C$1492,0),0))</f>
        <v/>
      </c>
      <c r="E234" s="497">
        <f ca="1">IF(B234="+","Unit",IF(ISERROR(OFFSET('HARGA SATUAN'!$E$6,MATCH(C234,'HARGA SATUAN'!$C$7:$C$1492,0),0)),"",OFFSET('HARGA SATUAN'!$E$6,MATCH(C234,'HARGA SATUAN'!$C$7:$C$1492,0),0)))</f>
        <v>0</v>
      </c>
      <c r="F234" s="583" t="str">
        <f t="shared" ca="1" si="11"/>
        <v/>
      </c>
      <c r="G234" s="493">
        <f ca="1">IF(ISERROR(OFFSET('HARGA SATUAN'!$I$6,MATCH(C234,'HARGA SATUAN'!$C$7:$C$1492,0),0)),"",OFFSET('HARGA SATUAN'!$I$6,MATCH(C234,'HARGA SATUAN'!$C$7:$C$1492,0),0))</f>
        <v>0</v>
      </c>
      <c r="H234" s="582" t="str">
        <f ca="1">IF(B234="","",#REF!)</f>
        <v/>
      </c>
      <c r="I234" s="582" t="str">
        <f ca="1">IF(B234="","",#REF!)</f>
        <v/>
      </c>
      <c r="J234" s="582" t="str">
        <f ca="1">IF(B234="","",#REF!)</f>
        <v/>
      </c>
      <c r="K234" s="582" t="str">
        <f ca="1">IF(B234="","",#REF!)</f>
        <v/>
      </c>
      <c r="L234" s="582" t="str">
        <f ca="1">IF(C234="","",#REF!)</f>
        <v/>
      </c>
    </row>
    <row r="235" spans="1:12">
      <c r="A235" s="558">
        <v>224</v>
      </c>
      <c r="B235" s="581" t="str">
        <f t="shared" ca="1" si="9"/>
        <v/>
      </c>
      <c r="C235" s="414" t="str">
        <f t="shared" ca="1" si="10"/>
        <v/>
      </c>
      <c r="D235" s="497" t="str">
        <f ca="1">IF(ISERROR(OFFSET('HARGA SATUAN'!$D$6,MATCH(C235,'HARGA SATUAN'!$C$7:$C$1492,0),0)),"",OFFSET('HARGA SATUAN'!$D$6,MATCH(C235,'HARGA SATUAN'!$C$7:$C$1492,0),0))</f>
        <v/>
      </c>
      <c r="E235" s="497">
        <f ca="1">IF(B235="+","Unit",IF(ISERROR(OFFSET('HARGA SATUAN'!$E$6,MATCH(C235,'HARGA SATUAN'!$C$7:$C$1492,0),0)),"",OFFSET('HARGA SATUAN'!$E$6,MATCH(C235,'HARGA SATUAN'!$C$7:$C$1492,0),0)))</f>
        <v>0</v>
      </c>
      <c r="F235" s="583" t="str">
        <f t="shared" ca="1" si="11"/>
        <v/>
      </c>
      <c r="G235" s="493">
        <f ca="1">IF(ISERROR(OFFSET('HARGA SATUAN'!$I$6,MATCH(C235,'HARGA SATUAN'!$C$7:$C$1492,0),0)),"",OFFSET('HARGA SATUAN'!$I$6,MATCH(C235,'HARGA SATUAN'!$C$7:$C$1492,0),0))</f>
        <v>0</v>
      </c>
      <c r="H235" s="582" t="str">
        <f ca="1">IF(B235="","",#REF!)</f>
        <v/>
      </c>
      <c r="I235" s="582" t="str">
        <f ca="1">IF(B235="","",#REF!)</f>
        <v/>
      </c>
      <c r="J235" s="582" t="str">
        <f ca="1">IF(B235="","",#REF!)</f>
        <v/>
      </c>
      <c r="K235" s="582" t="str">
        <f ca="1">IF(B235="","",#REF!)</f>
        <v/>
      </c>
      <c r="L235" s="582" t="str">
        <f ca="1">IF(C235="","",#REF!)</f>
        <v/>
      </c>
    </row>
    <row r="236" spans="1:12">
      <c r="A236" s="558">
        <v>225</v>
      </c>
      <c r="B236" s="581" t="str">
        <f t="shared" ca="1" si="9"/>
        <v/>
      </c>
      <c r="C236" s="414" t="str">
        <f t="shared" ca="1" si="10"/>
        <v/>
      </c>
      <c r="D236" s="497" t="str">
        <f ca="1">IF(ISERROR(OFFSET('HARGA SATUAN'!$D$6,MATCH(C236,'HARGA SATUAN'!$C$7:$C$1492,0),0)),"",OFFSET('HARGA SATUAN'!$D$6,MATCH(C236,'HARGA SATUAN'!$C$7:$C$1492,0),0))</f>
        <v/>
      </c>
      <c r="E236" s="497">
        <f ca="1">IF(B236="+","Unit",IF(ISERROR(OFFSET('HARGA SATUAN'!$E$6,MATCH(C236,'HARGA SATUAN'!$C$7:$C$1492,0),0)),"",OFFSET('HARGA SATUAN'!$E$6,MATCH(C236,'HARGA SATUAN'!$C$7:$C$1492,0),0)))</f>
        <v>0</v>
      </c>
      <c r="F236" s="583" t="str">
        <f t="shared" ca="1" si="11"/>
        <v/>
      </c>
      <c r="G236" s="493">
        <f ca="1">IF(ISERROR(OFFSET('HARGA SATUAN'!$I$6,MATCH(C236,'HARGA SATUAN'!$C$7:$C$1492,0),0)),"",OFFSET('HARGA SATUAN'!$I$6,MATCH(C236,'HARGA SATUAN'!$C$7:$C$1492,0),0))</f>
        <v>0</v>
      </c>
      <c r="H236" s="582" t="str">
        <f ca="1">IF(B236="","",#REF!)</f>
        <v/>
      </c>
      <c r="I236" s="582" t="str">
        <f ca="1">IF(B236="","",#REF!)</f>
        <v/>
      </c>
      <c r="J236" s="582" t="str">
        <f ca="1">IF(B236="","",#REF!)</f>
        <v/>
      </c>
      <c r="K236" s="582" t="str">
        <f ca="1">IF(B236="","",#REF!)</f>
        <v/>
      </c>
      <c r="L236" s="582" t="str">
        <f ca="1">IF(C236="","",#REF!)</f>
        <v/>
      </c>
    </row>
    <row r="237" spans="1:12">
      <c r="A237" s="558">
        <v>226</v>
      </c>
      <c r="B237" s="581" t="str">
        <f t="shared" ca="1" si="9"/>
        <v/>
      </c>
      <c r="C237" s="414" t="str">
        <f t="shared" ca="1" si="10"/>
        <v/>
      </c>
      <c r="D237" s="497" t="str">
        <f ca="1">IF(ISERROR(OFFSET('HARGA SATUAN'!$D$6,MATCH(C237,'HARGA SATUAN'!$C$7:$C$1492,0),0)),"",OFFSET('HARGA SATUAN'!$D$6,MATCH(C237,'HARGA SATUAN'!$C$7:$C$1492,0),0))</f>
        <v/>
      </c>
      <c r="E237" s="497">
        <f ca="1">IF(B237="+","Unit",IF(ISERROR(OFFSET('HARGA SATUAN'!$E$6,MATCH(C237,'HARGA SATUAN'!$C$7:$C$1492,0),0)),"",OFFSET('HARGA SATUAN'!$E$6,MATCH(C237,'HARGA SATUAN'!$C$7:$C$1492,0),0)))</f>
        <v>0</v>
      </c>
      <c r="F237" s="583" t="str">
        <f t="shared" ca="1" si="11"/>
        <v/>
      </c>
      <c r="G237" s="493">
        <f ca="1">IF(ISERROR(OFFSET('HARGA SATUAN'!$I$6,MATCH(C237,'HARGA SATUAN'!$C$7:$C$1492,0),0)),"",OFFSET('HARGA SATUAN'!$I$6,MATCH(C237,'HARGA SATUAN'!$C$7:$C$1492,0),0))</f>
        <v>0</v>
      </c>
      <c r="H237" s="582" t="str">
        <f ca="1">IF(B237="","",#REF!)</f>
        <v/>
      </c>
      <c r="I237" s="582" t="str">
        <f ca="1">IF(B237="","",#REF!)</f>
        <v/>
      </c>
      <c r="J237" s="582" t="str">
        <f ca="1">IF(B237="","",#REF!)</f>
        <v/>
      </c>
      <c r="K237" s="582" t="str">
        <f ca="1">IF(B237="","",#REF!)</f>
        <v/>
      </c>
      <c r="L237" s="582" t="str">
        <f ca="1">IF(C237="","",#REF!)</f>
        <v/>
      </c>
    </row>
    <row r="238" spans="1:12">
      <c r="A238" s="558">
        <v>227</v>
      </c>
      <c r="B238" s="581" t="str">
        <f t="shared" ca="1" si="9"/>
        <v/>
      </c>
      <c r="C238" s="414" t="str">
        <f t="shared" ca="1" si="10"/>
        <v/>
      </c>
      <c r="D238" s="497" t="str">
        <f ca="1">IF(ISERROR(OFFSET('HARGA SATUAN'!$D$6,MATCH(C238,'HARGA SATUAN'!$C$7:$C$1492,0),0)),"",OFFSET('HARGA SATUAN'!$D$6,MATCH(C238,'HARGA SATUAN'!$C$7:$C$1492,0),0))</f>
        <v/>
      </c>
      <c r="E238" s="497">
        <f ca="1">IF(B238="+","Unit",IF(ISERROR(OFFSET('HARGA SATUAN'!$E$6,MATCH(C238,'HARGA SATUAN'!$C$7:$C$1492,0),0)),"",OFFSET('HARGA SATUAN'!$E$6,MATCH(C238,'HARGA SATUAN'!$C$7:$C$1492,0),0)))</f>
        <v>0</v>
      </c>
      <c r="F238" s="583" t="str">
        <f t="shared" ca="1" si="11"/>
        <v/>
      </c>
      <c r="G238" s="493">
        <f ca="1">IF(ISERROR(OFFSET('HARGA SATUAN'!$I$6,MATCH(C238,'HARGA SATUAN'!$C$7:$C$1492,0),0)),"",OFFSET('HARGA SATUAN'!$I$6,MATCH(C238,'HARGA SATUAN'!$C$7:$C$1492,0),0))</f>
        <v>0</v>
      </c>
      <c r="H238" s="582" t="str">
        <f ca="1">IF(B238="","",#REF!)</f>
        <v/>
      </c>
      <c r="I238" s="582" t="str">
        <f ca="1">IF(B238="","",#REF!)</f>
        <v/>
      </c>
      <c r="J238" s="582" t="str">
        <f ca="1">IF(B238="","",#REF!)</f>
        <v/>
      </c>
      <c r="K238" s="582" t="str">
        <f ca="1">IF(B238="","",#REF!)</f>
        <v/>
      </c>
      <c r="L238" s="582" t="str">
        <f ca="1">IF(C238="","",#REF!)</f>
        <v/>
      </c>
    </row>
    <row r="239" spans="1:12">
      <c r="A239" s="558">
        <v>228</v>
      </c>
      <c r="B239" s="581" t="str">
        <f t="shared" ca="1" si="9"/>
        <v/>
      </c>
      <c r="C239" s="414" t="str">
        <f t="shared" ca="1" si="10"/>
        <v/>
      </c>
      <c r="D239" s="497" t="str">
        <f ca="1">IF(ISERROR(OFFSET('HARGA SATUAN'!$D$6,MATCH(C239,'HARGA SATUAN'!$C$7:$C$1492,0),0)),"",OFFSET('HARGA SATUAN'!$D$6,MATCH(C239,'HARGA SATUAN'!$C$7:$C$1492,0),0))</f>
        <v/>
      </c>
      <c r="E239" s="497">
        <f ca="1">IF(B239="+","Unit",IF(ISERROR(OFFSET('HARGA SATUAN'!$E$6,MATCH(C239,'HARGA SATUAN'!$C$7:$C$1492,0),0)),"",OFFSET('HARGA SATUAN'!$E$6,MATCH(C239,'HARGA SATUAN'!$C$7:$C$1492,0),0)))</f>
        <v>0</v>
      </c>
      <c r="F239" s="583" t="str">
        <f t="shared" ca="1" si="11"/>
        <v/>
      </c>
      <c r="G239" s="493">
        <f ca="1">IF(ISERROR(OFFSET('HARGA SATUAN'!$I$6,MATCH(C239,'HARGA SATUAN'!$C$7:$C$1492,0),0)),"",OFFSET('HARGA SATUAN'!$I$6,MATCH(C239,'HARGA SATUAN'!$C$7:$C$1492,0),0))</f>
        <v>0</v>
      </c>
      <c r="H239" s="582" t="str">
        <f ca="1">IF(B239="","",#REF!)</f>
        <v/>
      </c>
      <c r="I239" s="582" t="str">
        <f ca="1">IF(B239="","",#REF!)</f>
        <v/>
      </c>
      <c r="J239" s="582" t="str">
        <f ca="1">IF(B239="","",#REF!)</f>
        <v/>
      </c>
      <c r="K239" s="582" t="str">
        <f ca="1">IF(B239="","",#REF!)</f>
        <v/>
      </c>
      <c r="L239" s="582" t="str">
        <f ca="1">IF(C239="","",#REF!)</f>
        <v/>
      </c>
    </row>
    <row r="240" spans="1:12">
      <c r="A240" s="558">
        <v>229</v>
      </c>
      <c r="B240" s="581" t="str">
        <f t="shared" ca="1" si="9"/>
        <v/>
      </c>
      <c r="C240" s="414" t="str">
        <f t="shared" ca="1" si="10"/>
        <v/>
      </c>
      <c r="D240" s="497" t="str">
        <f ca="1">IF(ISERROR(OFFSET('HARGA SATUAN'!$D$6,MATCH(C240,'HARGA SATUAN'!$C$7:$C$1492,0),0)),"",OFFSET('HARGA SATUAN'!$D$6,MATCH(C240,'HARGA SATUAN'!$C$7:$C$1492,0),0))</f>
        <v/>
      </c>
      <c r="E240" s="497">
        <f ca="1">IF(B240="+","Unit",IF(ISERROR(OFFSET('HARGA SATUAN'!$E$6,MATCH(C240,'HARGA SATUAN'!$C$7:$C$1492,0),0)),"",OFFSET('HARGA SATUAN'!$E$6,MATCH(C240,'HARGA SATUAN'!$C$7:$C$1492,0),0)))</f>
        <v>0</v>
      </c>
      <c r="F240" s="583" t="str">
        <f t="shared" ca="1" si="11"/>
        <v/>
      </c>
      <c r="G240" s="493">
        <f ca="1">IF(ISERROR(OFFSET('HARGA SATUAN'!$I$6,MATCH(C240,'HARGA SATUAN'!$C$7:$C$1492,0),0)),"",OFFSET('HARGA SATUAN'!$I$6,MATCH(C240,'HARGA SATUAN'!$C$7:$C$1492,0),0))</f>
        <v>0</v>
      </c>
      <c r="H240" s="582" t="str">
        <f ca="1">IF(B240="","",#REF!)</f>
        <v/>
      </c>
      <c r="I240" s="582" t="str">
        <f ca="1">IF(B240="","",#REF!)</f>
        <v/>
      </c>
      <c r="J240" s="582" t="str">
        <f ca="1">IF(B240="","",#REF!)</f>
        <v/>
      </c>
      <c r="K240" s="582" t="str">
        <f ca="1">IF(B240="","",#REF!)</f>
        <v/>
      </c>
      <c r="L240" s="582" t="str">
        <f ca="1">IF(C240="","",#REF!)</f>
        <v/>
      </c>
    </row>
    <row r="241" spans="1:12">
      <c r="A241" s="558">
        <v>230</v>
      </c>
      <c r="B241" s="581" t="str">
        <f t="shared" ca="1" si="9"/>
        <v/>
      </c>
      <c r="C241" s="414" t="str">
        <f t="shared" ca="1" si="10"/>
        <v/>
      </c>
      <c r="D241" s="497" t="str">
        <f ca="1">IF(ISERROR(OFFSET('HARGA SATUAN'!$D$6,MATCH(C241,'HARGA SATUAN'!$C$7:$C$1492,0),0)),"",OFFSET('HARGA SATUAN'!$D$6,MATCH(C241,'HARGA SATUAN'!$C$7:$C$1492,0),0))</f>
        <v/>
      </c>
      <c r="E241" s="497">
        <f ca="1">IF(B241="+","Unit",IF(ISERROR(OFFSET('HARGA SATUAN'!$E$6,MATCH(C241,'HARGA SATUAN'!$C$7:$C$1492,0),0)),"",OFFSET('HARGA SATUAN'!$E$6,MATCH(C241,'HARGA SATUAN'!$C$7:$C$1492,0),0)))</f>
        <v>0</v>
      </c>
      <c r="F241" s="583" t="str">
        <f t="shared" ca="1" si="11"/>
        <v/>
      </c>
      <c r="G241" s="493">
        <f ca="1">IF(ISERROR(OFFSET('HARGA SATUAN'!$I$6,MATCH(C241,'HARGA SATUAN'!$C$7:$C$1492,0),0)),"",OFFSET('HARGA SATUAN'!$I$6,MATCH(C241,'HARGA SATUAN'!$C$7:$C$1492,0),0))</f>
        <v>0</v>
      </c>
      <c r="H241" s="582" t="str">
        <f ca="1">IF(B241="","",#REF!)</f>
        <v/>
      </c>
      <c r="I241" s="582" t="str">
        <f ca="1">IF(B241="","",#REF!)</f>
        <v/>
      </c>
      <c r="J241" s="582" t="str">
        <f ca="1">IF(B241="","",#REF!)</f>
        <v/>
      </c>
      <c r="K241" s="582" t="str">
        <f ca="1">IF(B241="","",#REF!)</f>
        <v/>
      </c>
      <c r="L241" s="582" t="str">
        <f ca="1">IF(C241="","",#REF!)</f>
        <v/>
      </c>
    </row>
    <row r="242" spans="1:12">
      <c r="A242" s="558">
        <v>231</v>
      </c>
      <c r="B242" s="581" t="str">
        <f t="shared" ca="1" si="9"/>
        <v/>
      </c>
      <c r="C242" s="414" t="str">
        <f t="shared" ca="1" si="10"/>
        <v/>
      </c>
      <c r="D242" s="497" t="str">
        <f ca="1">IF(ISERROR(OFFSET('HARGA SATUAN'!$D$6,MATCH(C242,'HARGA SATUAN'!$C$7:$C$1492,0),0)),"",OFFSET('HARGA SATUAN'!$D$6,MATCH(C242,'HARGA SATUAN'!$C$7:$C$1492,0),0))</f>
        <v/>
      </c>
      <c r="E242" s="497">
        <f ca="1">IF(B242="+","Unit",IF(ISERROR(OFFSET('HARGA SATUAN'!$E$6,MATCH(C242,'HARGA SATUAN'!$C$7:$C$1492,0),0)),"",OFFSET('HARGA SATUAN'!$E$6,MATCH(C242,'HARGA SATUAN'!$C$7:$C$1492,0),0)))</f>
        <v>0</v>
      </c>
      <c r="F242" s="583" t="str">
        <f t="shared" ca="1" si="11"/>
        <v/>
      </c>
      <c r="G242" s="493">
        <f ca="1">IF(ISERROR(OFFSET('HARGA SATUAN'!$I$6,MATCH(C242,'HARGA SATUAN'!$C$7:$C$1492,0),0)),"",OFFSET('HARGA SATUAN'!$I$6,MATCH(C242,'HARGA SATUAN'!$C$7:$C$1492,0),0))</f>
        <v>0</v>
      </c>
      <c r="H242" s="582" t="str">
        <f ca="1">IF(B242="","",#REF!)</f>
        <v/>
      </c>
      <c r="I242" s="582" t="str">
        <f ca="1">IF(B242="","",#REF!)</f>
        <v/>
      </c>
      <c r="J242" s="582" t="str">
        <f ca="1">IF(B242="","",#REF!)</f>
        <v/>
      </c>
      <c r="K242" s="582" t="str">
        <f ca="1">IF(B242="","",#REF!)</f>
        <v/>
      </c>
      <c r="L242" s="582" t="str">
        <f ca="1">IF(C242="","",#REF!)</f>
        <v/>
      </c>
    </row>
    <row r="243" spans="1:12">
      <c r="A243" s="558">
        <v>232</v>
      </c>
      <c r="B243" s="581" t="str">
        <f t="shared" ca="1" si="9"/>
        <v/>
      </c>
      <c r="C243" s="414" t="str">
        <f t="shared" ca="1" si="10"/>
        <v/>
      </c>
      <c r="D243" s="497" t="str">
        <f ca="1">IF(ISERROR(OFFSET('HARGA SATUAN'!$D$6,MATCH(C243,'HARGA SATUAN'!$C$7:$C$1492,0),0)),"",OFFSET('HARGA SATUAN'!$D$6,MATCH(C243,'HARGA SATUAN'!$C$7:$C$1492,0),0))</f>
        <v/>
      </c>
      <c r="E243" s="497">
        <f ca="1">IF(B243="+","Unit",IF(ISERROR(OFFSET('HARGA SATUAN'!$E$6,MATCH(C243,'HARGA SATUAN'!$C$7:$C$1492,0),0)),"",OFFSET('HARGA SATUAN'!$E$6,MATCH(C243,'HARGA SATUAN'!$C$7:$C$1492,0),0)))</f>
        <v>0</v>
      </c>
      <c r="F243" s="583" t="str">
        <f t="shared" ca="1" si="11"/>
        <v/>
      </c>
      <c r="G243" s="493">
        <f ca="1">IF(ISERROR(OFFSET('HARGA SATUAN'!$I$6,MATCH(C243,'HARGA SATUAN'!$C$7:$C$1492,0),0)),"",OFFSET('HARGA SATUAN'!$I$6,MATCH(C243,'HARGA SATUAN'!$C$7:$C$1492,0),0))</f>
        <v>0</v>
      </c>
      <c r="H243" s="582" t="str">
        <f ca="1">IF(B243="","",#REF!)</f>
        <v/>
      </c>
      <c r="I243" s="582" t="str">
        <f ca="1">IF(B243="","",#REF!)</f>
        <v/>
      </c>
      <c r="J243" s="582" t="str">
        <f ca="1">IF(B243="","",#REF!)</f>
        <v/>
      </c>
      <c r="K243" s="582" t="str">
        <f ca="1">IF(B243="","",#REF!)</f>
        <v/>
      </c>
      <c r="L243" s="582" t="str">
        <f ca="1">IF(C243="","",#REF!)</f>
        <v/>
      </c>
    </row>
    <row r="244" spans="1:12">
      <c r="A244" s="558">
        <v>233</v>
      </c>
      <c r="B244" s="581" t="str">
        <f t="shared" ca="1" si="9"/>
        <v/>
      </c>
      <c r="C244" s="414" t="str">
        <f t="shared" ca="1" si="10"/>
        <v/>
      </c>
      <c r="D244" s="497" t="str">
        <f ca="1">IF(ISERROR(OFFSET('HARGA SATUAN'!$D$6,MATCH(C244,'HARGA SATUAN'!$C$7:$C$1492,0),0)),"",OFFSET('HARGA SATUAN'!$D$6,MATCH(C244,'HARGA SATUAN'!$C$7:$C$1492,0),0))</f>
        <v/>
      </c>
      <c r="E244" s="497">
        <f ca="1">IF(B244="+","Unit",IF(ISERROR(OFFSET('HARGA SATUAN'!$E$6,MATCH(C244,'HARGA SATUAN'!$C$7:$C$1492,0),0)),"",OFFSET('HARGA SATUAN'!$E$6,MATCH(C244,'HARGA SATUAN'!$C$7:$C$1492,0),0)))</f>
        <v>0</v>
      </c>
      <c r="F244" s="583" t="str">
        <f t="shared" ca="1" si="11"/>
        <v/>
      </c>
      <c r="G244" s="493">
        <f ca="1">IF(ISERROR(OFFSET('HARGA SATUAN'!$I$6,MATCH(C244,'HARGA SATUAN'!$C$7:$C$1492,0),0)),"",OFFSET('HARGA SATUAN'!$I$6,MATCH(C244,'HARGA SATUAN'!$C$7:$C$1492,0),0))</f>
        <v>0</v>
      </c>
      <c r="H244" s="582" t="str">
        <f ca="1">IF(B244="","",#REF!)</f>
        <v/>
      </c>
      <c r="I244" s="582" t="str">
        <f ca="1">IF(B244="","",#REF!)</f>
        <v/>
      </c>
      <c r="J244" s="582" t="str">
        <f ca="1">IF(B244="","",#REF!)</f>
        <v/>
      </c>
      <c r="K244" s="582" t="str">
        <f ca="1">IF(B244="","",#REF!)</f>
        <v/>
      </c>
      <c r="L244" s="582" t="str">
        <f ca="1">IF(C244="","",#REF!)</f>
        <v/>
      </c>
    </row>
    <row r="245" spans="1:12">
      <c r="A245" s="558">
        <v>234</v>
      </c>
      <c r="B245" s="581" t="str">
        <f t="shared" ca="1" si="9"/>
        <v/>
      </c>
      <c r="C245" s="414" t="str">
        <f t="shared" ca="1" si="10"/>
        <v/>
      </c>
      <c r="D245" s="497" t="str">
        <f ca="1">IF(ISERROR(OFFSET('HARGA SATUAN'!$D$6,MATCH(C245,'HARGA SATUAN'!$C$7:$C$1492,0),0)),"",OFFSET('HARGA SATUAN'!$D$6,MATCH(C245,'HARGA SATUAN'!$C$7:$C$1492,0),0))</f>
        <v/>
      </c>
      <c r="E245" s="497">
        <f ca="1">IF(B245="+","Unit",IF(ISERROR(OFFSET('HARGA SATUAN'!$E$6,MATCH(C245,'HARGA SATUAN'!$C$7:$C$1492,0),0)),"",OFFSET('HARGA SATUAN'!$E$6,MATCH(C245,'HARGA SATUAN'!$C$7:$C$1492,0),0)))</f>
        <v>0</v>
      </c>
      <c r="F245" s="583" t="str">
        <f t="shared" ca="1" si="11"/>
        <v/>
      </c>
      <c r="G245" s="493">
        <f ca="1">IF(ISERROR(OFFSET('HARGA SATUAN'!$I$6,MATCH(C245,'HARGA SATUAN'!$C$7:$C$1492,0),0)),"",OFFSET('HARGA SATUAN'!$I$6,MATCH(C245,'HARGA SATUAN'!$C$7:$C$1492,0),0))</f>
        <v>0</v>
      </c>
      <c r="H245" s="582" t="str">
        <f ca="1">IF(B245="","",#REF!)</f>
        <v/>
      </c>
      <c r="I245" s="582" t="str">
        <f ca="1">IF(B245="","",#REF!)</f>
        <v/>
      </c>
      <c r="J245" s="582" t="str">
        <f ca="1">IF(B245="","",#REF!)</f>
        <v/>
      </c>
      <c r="K245" s="582" t="str">
        <f ca="1">IF(B245="","",#REF!)</f>
        <v/>
      </c>
      <c r="L245" s="582" t="str">
        <f ca="1">IF(C245="","",#REF!)</f>
        <v/>
      </c>
    </row>
    <row r="246" spans="1:12">
      <c r="A246" s="558">
        <v>235</v>
      </c>
      <c r="B246" s="581" t="str">
        <f t="shared" ca="1" si="9"/>
        <v/>
      </c>
      <c r="C246" s="414" t="str">
        <f t="shared" ca="1" si="10"/>
        <v/>
      </c>
      <c r="D246" s="497" t="str">
        <f ca="1">IF(ISERROR(OFFSET('HARGA SATUAN'!$D$6,MATCH(C246,'HARGA SATUAN'!$C$7:$C$1492,0),0)),"",OFFSET('HARGA SATUAN'!$D$6,MATCH(C246,'HARGA SATUAN'!$C$7:$C$1492,0),0))</f>
        <v/>
      </c>
      <c r="E246" s="497">
        <f ca="1">IF(B246="+","Unit",IF(ISERROR(OFFSET('HARGA SATUAN'!$E$6,MATCH(C246,'HARGA SATUAN'!$C$7:$C$1492,0),0)),"",OFFSET('HARGA SATUAN'!$E$6,MATCH(C246,'HARGA SATUAN'!$C$7:$C$1492,0),0)))</f>
        <v>0</v>
      </c>
      <c r="F246" s="583" t="str">
        <f t="shared" ca="1" si="11"/>
        <v/>
      </c>
      <c r="G246" s="493">
        <f ca="1">IF(ISERROR(OFFSET('HARGA SATUAN'!$I$6,MATCH(C246,'HARGA SATUAN'!$C$7:$C$1492,0),0)),"",OFFSET('HARGA SATUAN'!$I$6,MATCH(C246,'HARGA SATUAN'!$C$7:$C$1492,0),0))</f>
        <v>0</v>
      </c>
      <c r="H246" s="582" t="str">
        <f ca="1">IF(B246="","",#REF!)</f>
        <v/>
      </c>
      <c r="I246" s="582" t="str">
        <f ca="1">IF(B246="","",#REF!)</f>
        <v/>
      </c>
      <c r="J246" s="582" t="str">
        <f ca="1">IF(B246="","",#REF!)</f>
        <v/>
      </c>
      <c r="K246" s="582" t="str">
        <f ca="1">IF(B246="","",#REF!)</f>
        <v/>
      </c>
      <c r="L246" s="582" t="str">
        <f ca="1">IF(C246="","",#REF!)</f>
        <v/>
      </c>
    </row>
    <row r="247" spans="1:12">
      <c r="A247" s="558">
        <v>236</v>
      </c>
      <c r="B247" s="581" t="str">
        <f t="shared" ca="1" si="9"/>
        <v/>
      </c>
      <c r="C247" s="414" t="str">
        <f t="shared" ca="1" si="10"/>
        <v/>
      </c>
      <c r="D247" s="497" t="str">
        <f ca="1">IF(ISERROR(OFFSET('HARGA SATUAN'!$D$6,MATCH(C247,'HARGA SATUAN'!$C$7:$C$1492,0),0)),"",OFFSET('HARGA SATUAN'!$D$6,MATCH(C247,'HARGA SATUAN'!$C$7:$C$1492,0),0))</f>
        <v/>
      </c>
      <c r="E247" s="497">
        <f ca="1">IF(B247="+","Unit",IF(ISERROR(OFFSET('HARGA SATUAN'!$E$6,MATCH(C247,'HARGA SATUAN'!$C$7:$C$1492,0),0)),"",OFFSET('HARGA SATUAN'!$E$6,MATCH(C247,'HARGA SATUAN'!$C$7:$C$1492,0),0)))</f>
        <v>0</v>
      </c>
      <c r="F247" s="583" t="str">
        <f t="shared" ca="1" si="11"/>
        <v/>
      </c>
      <c r="G247" s="493">
        <f ca="1">IF(ISERROR(OFFSET('HARGA SATUAN'!$I$6,MATCH(C247,'HARGA SATUAN'!$C$7:$C$1492,0),0)),"",OFFSET('HARGA SATUAN'!$I$6,MATCH(C247,'HARGA SATUAN'!$C$7:$C$1492,0),0))</f>
        <v>0</v>
      </c>
      <c r="H247" s="582" t="str">
        <f ca="1">IF(B247="","",#REF!)</f>
        <v/>
      </c>
      <c r="I247" s="582" t="str">
        <f ca="1">IF(B247="","",#REF!)</f>
        <v/>
      </c>
      <c r="J247" s="582" t="str">
        <f ca="1">IF(B247="","",#REF!)</f>
        <v/>
      </c>
      <c r="K247" s="582" t="str">
        <f ca="1">IF(B247="","",#REF!)</f>
        <v/>
      </c>
      <c r="L247" s="582" t="str">
        <f ca="1">IF(C247="","",#REF!)</f>
        <v/>
      </c>
    </row>
    <row r="248" spans="1:12">
      <c r="A248" s="558">
        <v>237</v>
      </c>
      <c r="B248" s="581" t="str">
        <f t="shared" ca="1" si="9"/>
        <v/>
      </c>
      <c r="C248" s="414" t="str">
        <f t="shared" ca="1" si="10"/>
        <v/>
      </c>
      <c r="D248" s="497" t="str">
        <f ca="1">IF(ISERROR(OFFSET('HARGA SATUAN'!$D$6,MATCH(C248,'HARGA SATUAN'!$C$7:$C$1492,0),0)),"",OFFSET('HARGA SATUAN'!$D$6,MATCH(C248,'HARGA SATUAN'!$C$7:$C$1492,0),0))</f>
        <v/>
      </c>
      <c r="E248" s="497">
        <f ca="1">IF(B248="+","Unit",IF(ISERROR(OFFSET('HARGA SATUAN'!$E$6,MATCH(C248,'HARGA SATUAN'!$C$7:$C$1492,0),0)),"",OFFSET('HARGA SATUAN'!$E$6,MATCH(C248,'HARGA SATUAN'!$C$7:$C$1492,0),0)))</f>
        <v>0</v>
      </c>
      <c r="F248" s="583" t="str">
        <f t="shared" ca="1" si="11"/>
        <v/>
      </c>
      <c r="G248" s="493">
        <f ca="1">IF(ISERROR(OFFSET('HARGA SATUAN'!$I$6,MATCH(C248,'HARGA SATUAN'!$C$7:$C$1492,0),0)),"",OFFSET('HARGA SATUAN'!$I$6,MATCH(C248,'HARGA SATUAN'!$C$7:$C$1492,0),0))</f>
        <v>0</v>
      </c>
      <c r="H248" s="582" t="str">
        <f ca="1">IF(B248="","",#REF!)</f>
        <v/>
      </c>
      <c r="I248" s="582" t="str">
        <f ca="1">IF(B248="","",#REF!)</f>
        <v/>
      </c>
      <c r="J248" s="582" t="str">
        <f ca="1">IF(B248="","",#REF!)</f>
        <v/>
      </c>
      <c r="K248" s="582" t="str">
        <f ca="1">IF(B248="","",#REF!)</f>
        <v/>
      </c>
      <c r="L248" s="582" t="str">
        <f ca="1">IF(C248="","",#REF!)</f>
        <v/>
      </c>
    </row>
    <row r="249" spans="1:12">
      <c r="A249" s="558">
        <v>238</v>
      </c>
      <c r="B249" s="581" t="str">
        <f t="shared" ca="1" si="9"/>
        <v/>
      </c>
      <c r="C249" s="414" t="str">
        <f t="shared" ca="1" si="10"/>
        <v/>
      </c>
      <c r="D249" s="497" t="str">
        <f ca="1">IF(ISERROR(OFFSET('HARGA SATUAN'!$D$6,MATCH(C249,'HARGA SATUAN'!$C$7:$C$1492,0),0)),"",OFFSET('HARGA SATUAN'!$D$6,MATCH(C249,'HARGA SATUAN'!$C$7:$C$1492,0),0))</f>
        <v/>
      </c>
      <c r="E249" s="497">
        <f ca="1">IF(B249="+","Unit",IF(ISERROR(OFFSET('HARGA SATUAN'!$E$6,MATCH(C249,'HARGA SATUAN'!$C$7:$C$1492,0),0)),"",OFFSET('HARGA SATUAN'!$E$6,MATCH(C249,'HARGA SATUAN'!$C$7:$C$1492,0),0)))</f>
        <v>0</v>
      </c>
      <c r="F249" s="583" t="str">
        <f t="shared" ca="1" si="11"/>
        <v/>
      </c>
      <c r="G249" s="493">
        <f ca="1">IF(ISERROR(OFFSET('HARGA SATUAN'!$I$6,MATCH(C249,'HARGA SATUAN'!$C$7:$C$1492,0),0)),"",OFFSET('HARGA SATUAN'!$I$6,MATCH(C249,'HARGA SATUAN'!$C$7:$C$1492,0),0))</f>
        <v>0</v>
      </c>
      <c r="H249" s="582" t="str">
        <f ca="1">IF(B249="","",#REF!)</f>
        <v/>
      </c>
      <c r="I249" s="582" t="str">
        <f ca="1">IF(B249="","",#REF!)</f>
        <v/>
      </c>
      <c r="J249" s="582" t="str">
        <f ca="1">IF(B249="","",#REF!)</f>
        <v/>
      </c>
      <c r="K249" s="582" t="str">
        <f ca="1">IF(B249="","",#REF!)</f>
        <v/>
      </c>
      <c r="L249" s="582" t="str">
        <f ca="1">IF(C249="","",#REF!)</f>
        <v/>
      </c>
    </row>
    <row r="250" spans="1:12">
      <c r="A250" s="558">
        <v>239</v>
      </c>
      <c r="B250" s="581" t="str">
        <f t="shared" ca="1" si="9"/>
        <v/>
      </c>
      <c r="C250" s="414" t="str">
        <f t="shared" ca="1" si="10"/>
        <v/>
      </c>
      <c r="D250" s="497" t="str">
        <f ca="1">IF(ISERROR(OFFSET('HARGA SATUAN'!$D$6,MATCH(C250,'HARGA SATUAN'!$C$7:$C$1492,0),0)),"",OFFSET('HARGA SATUAN'!$D$6,MATCH(C250,'HARGA SATUAN'!$C$7:$C$1492,0),0))</f>
        <v/>
      </c>
      <c r="E250" s="497">
        <f ca="1">IF(B250="+","Unit",IF(ISERROR(OFFSET('HARGA SATUAN'!$E$6,MATCH(C250,'HARGA SATUAN'!$C$7:$C$1492,0),0)),"",OFFSET('HARGA SATUAN'!$E$6,MATCH(C250,'HARGA SATUAN'!$C$7:$C$1492,0),0)))</f>
        <v>0</v>
      </c>
      <c r="F250" s="583" t="str">
        <f t="shared" ca="1" si="11"/>
        <v/>
      </c>
      <c r="G250" s="493">
        <f ca="1">IF(ISERROR(OFFSET('HARGA SATUAN'!$I$6,MATCH(C250,'HARGA SATUAN'!$C$7:$C$1492,0),0)),"",OFFSET('HARGA SATUAN'!$I$6,MATCH(C250,'HARGA SATUAN'!$C$7:$C$1492,0),0))</f>
        <v>0</v>
      </c>
      <c r="H250" s="582" t="str">
        <f ca="1">IF(B250="","",#REF!)</f>
        <v/>
      </c>
      <c r="I250" s="582" t="str">
        <f ca="1">IF(B250="","",#REF!)</f>
        <v/>
      </c>
      <c r="J250" s="582" t="str">
        <f ca="1">IF(B250="","",#REF!)</f>
        <v/>
      </c>
      <c r="K250" s="582" t="str">
        <f ca="1">IF(B250="","",#REF!)</f>
        <v/>
      </c>
      <c r="L250" s="582" t="str">
        <f ca="1">IF(C250="","",#REF!)</f>
        <v/>
      </c>
    </row>
    <row r="251" spans="1:12">
      <c r="A251" s="558">
        <v>240</v>
      </c>
      <c r="B251" s="581" t="str">
        <f t="shared" ca="1" si="9"/>
        <v/>
      </c>
      <c r="C251" s="414" t="str">
        <f t="shared" ca="1" si="10"/>
        <v/>
      </c>
      <c r="D251" s="497" t="str">
        <f ca="1">IF(ISERROR(OFFSET('HARGA SATUAN'!$D$6,MATCH(C251,'HARGA SATUAN'!$C$7:$C$1492,0),0)),"",OFFSET('HARGA SATUAN'!$D$6,MATCH(C251,'HARGA SATUAN'!$C$7:$C$1492,0),0))</f>
        <v/>
      </c>
      <c r="E251" s="497">
        <f ca="1">IF(B251="+","Unit",IF(ISERROR(OFFSET('HARGA SATUAN'!$E$6,MATCH(C251,'HARGA SATUAN'!$C$7:$C$1492,0),0)),"",OFFSET('HARGA SATUAN'!$E$6,MATCH(C251,'HARGA SATUAN'!$C$7:$C$1492,0),0)))</f>
        <v>0</v>
      </c>
      <c r="F251" s="583" t="str">
        <f t="shared" ca="1" si="11"/>
        <v/>
      </c>
      <c r="G251" s="493">
        <f ca="1">IF(ISERROR(OFFSET('HARGA SATUAN'!$I$6,MATCH(C251,'HARGA SATUAN'!$C$7:$C$1492,0),0)),"",OFFSET('HARGA SATUAN'!$I$6,MATCH(C251,'HARGA SATUAN'!$C$7:$C$1492,0),0))</f>
        <v>0</v>
      </c>
      <c r="H251" s="582" t="str">
        <f ca="1">IF(B251="","",#REF!)</f>
        <v/>
      </c>
      <c r="I251" s="582" t="str">
        <f ca="1">IF(B251="","",#REF!)</f>
        <v/>
      </c>
      <c r="J251" s="582" t="str">
        <f ca="1">IF(B251="","",#REF!)</f>
        <v/>
      </c>
      <c r="K251" s="582" t="str">
        <f ca="1">IF(B251="","",#REF!)</f>
        <v/>
      </c>
      <c r="L251" s="582" t="str">
        <f ca="1">IF(C251="","",#REF!)</f>
        <v/>
      </c>
    </row>
    <row r="252" spans="1:12">
      <c r="A252" s="558">
        <v>241</v>
      </c>
      <c r="B252" s="581" t="str">
        <f t="shared" ca="1" si="9"/>
        <v/>
      </c>
      <c r="C252" s="414" t="str">
        <f t="shared" ca="1" si="10"/>
        <v/>
      </c>
      <c r="D252" s="497" t="str">
        <f ca="1">IF(ISERROR(OFFSET('HARGA SATUAN'!$D$6,MATCH(C252,'HARGA SATUAN'!$C$7:$C$1492,0),0)),"",OFFSET('HARGA SATUAN'!$D$6,MATCH(C252,'HARGA SATUAN'!$C$7:$C$1492,0),0))</f>
        <v/>
      </c>
      <c r="E252" s="497">
        <f ca="1">IF(B252="+","Unit",IF(ISERROR(OFFSET('HARGA SATUAN'!$E$6,MATCH(C252,'HARGA SATUAN'!$C$7:$C$1492,0),0)),"",OFFSET('HARGA SATUAN'!$E$6,MATCH(C252,'HARGA SATUAN'!$C$7:$C$1492,0),0)))</f>
        <v>0</v>
      </c>
      <c r="F252" s="583" t="str">
        <f t="shared" ca="1" si="11"/>
        <v/>
      </c>
      <c r="G252" s="493">
        <f ca="1">IF(ISERROR(OFFSET('HARGA SATUAN'!$I$6,MATCH(C252,'HARGA SATUAN'!$C$7:$C$1492,0),0)),"",OFFSET('HARGA SATUAN'!$I$6,MATCH(C252,'HARGA SATUAN'!$C$7:$C$1492,0),0))</f>
        <v>0</v>
      </c>
      <c r="H252" s="582" t="str">
        <f ca="1">IF(B252="","",#REF!)</f>
        <v/>
      </c>
      <c r="I252" s="582" t="str">
        <f ca="1">IF(B252="","",#REF!)</f>
        <v/>
      </c>
      <c r="J252" s="582" t="str">
        <f ca="1">IF(B252="","",#REF!)</f>
        <v/>
      </c>
      <c r="K252" s="582" t="str">
        <f ca="1">IF(B252="","",#REF!)</f>
        <v/>
      </c>
      <c r="L252" s="582" t="str">
        <f ca="1">IF(C252="","",#REF!)</f>
        <v/>
      </c>
    </row>
    <row r="253" spans="1:12">
      <c r="A253" s="558">
        <v>242</v>
      </c>
      <c r="B253" s="581" t="str">
        <f t="shared" ca="1" si="9"/>
        <v/>
      </c>
      <c r="C253" s="414" t="str">
        <f t="shared" ca="1" si="10"/>
        <v/>
      </c>
      <c r="D253" s="497" t="str">
        <f ca="1">IF(ISERROR(OFFSET('HARGA SATUAN'!$D$6,MATCH(C253,'HARGA SATUAN'!$C$7:$C$1492,0),0)),"",OFFSET('HARGA SATUAN'!$D$6,MATCH(C253,'HARGA SATUAN'!$C$7:$C$1492,0),0))</f>
        <v/>
      </c>
      <c r="E253" s="497">
        <f ca="1">IF(B253="+","Unit",IF(ISERROR(OFFSET('HARGA SATUAN'!$E$6,MATCH(C253,'HARGA SATUAN'!$C$7:$C$1492,0),0)),"",OFFSET('HARGA SATUAN'!$E$6,MATCH(C253,'HARGA SATUAN'!$C$7:$C$1492,0),0)))</f>
        <v>0</v>
      </c>
      <c r="F253" s="583" t="str">
        <f t="shared" ca="1" si="11"/>
        <v/>
      </c>
      <c r="G253" s="493">
        <f ca="1">IF(ISERROR(OFFSET('HARGA SATUAN'!$I$6,MATCH(C253,'HARGA SATUAN'!$C$7:$C$1492,0),0)),"",OFFSET('HARGA SATUAN'!$I$6,MATCH(C253,'HARGA SATUAN'!$C$7:$C$1492,0),0))</f>
        <v>0</v>
      </c>
      <c r="H253" s="582" t="str">
        <f ca="1">IF(B253="","",#REF!)</f>
        <v/>
      </c>
      <c r="I253" s="582" t="str">
        <f ca="1">IF(B253="","",#REF!)</f>
        <v/>
      </c>
      <c r="J253" s="582" t="str">
        <f ca="1">IF(B253="","",#REF!)</f>
        <v/>
      </c>
      <c r="K253" s="582" t="str">
        <f ca="1">IF(B253="","",#REF!)</f>
        <v/>
      </c>
      <c r="L253" s="582" t="str">
        <f ca="1">IF(C253="","",#REF!)</f>
        <v/>
      </c>
    </row>
    <row r="254" spans="1:12">
      <c r="A254" s="558">
        <v>243</v>
      </c>
      <c r="B254" s="581" t="str">
        <f t="shared" ca="1" si="9"/>
        <v/>
      </c>
      <c r="C254" s="414" t="str">
        <f t="shared" ca="1" si="10"/>
        <v/>
      </c>
      <c r="D254" s="497" t="str">
        <f ca="1">IF(ISERROR(OFFSET('HARGA SATUAN'!$D$6,MATCH(C254,'HARGA SATUAN'!$C$7:$C$1492,0),0)),"",OFFSET('HARGA SATUAN'!$D$6,MATCH(C254,'HARGA SATUAN'!$C$7:$C$1492,0),0))</f>
        <v/>
      </c>
      <c r="E254" s="497">
        <f ca="1">IF(B254="+","Unit",IF(ISERROR(OFFSET('HARGA SATUAN'!$E$6,MATCH(C254,'HARGA SATUAN'!$C$7:$C$1492,0),0)),"",OFFSET('HARGA SATUAN'!$E$6,MATCH(C254,'HARGA SATUAN'!$C$7:$C$1492,0),0)))</f>
        <v>0</v>
      </c>
      <c r="F254" s="583" t="str">
        <f t="shared" ca="1" si="11"/>
        <v/>
      </c>
      <c r="G254" s="493">
        <f ca="1">IF(ISERROR(OFFSET('HARGA SATUAN'!$I$6,MATCH(C254,'HARGA SATUAN'!$C$7:$C$1492,0),0)),"",OFFSET('HARGA SATUAN'!$I$6,MATCH(C254,'HARGA SATUAN'!$C$7:$C$1492,0),0))</f>
        <v>0</v>
      </c>
      <c r="H254" s="582" t="str">
        <f ca="1">IF(B254="","",#REF!)</f>
        <v/>
      </c>
      <c r="I254" s="582" t="str">
        <f ca="1">IF(B254="","",#REF!)</f>
        <v/>
      </c>
      <c r="J254" s="582" t="str">
        <f ca="1">IF(B254="","",#REF!)</f>
        <v/>
      </c>
      <c r="K254" s="582" t="str">
        <f ca="1">IF(B254="","",#REF!)</f>
        <v/>
      </c>
      <c r="L254" s="582" t="str">
        <f ca="1">IF(C254="","",#REF!)</f>
        <v/>
      </c>
    </row>
    <row r="255" spans="1:12">
      <c r="A255" s="558">
        <v>244</v>
      </c>
      <c r="B255" s="581" t="str">
        <f t="shared" ca="1" si="9"/>
        <v/>
      </c>
      <c r="C255" s="414" t="str">
        <f t="shared" ca="1" si="10"/>
        <v/>
      </c>
      <c r="D255" s="497" t="str">
        <f ca="1">IF(ISERROR(OFFSET('HARGA SATUAN'!$D$6,MATCH(C255,'HARGA SATUAN'!$C$7:$C$1492,0),0)),"",OFFSET('HARGA SATUAN'!$D$6,MATCH(C255,'HARGA SATUAN'!$C$7:$C$1492,0),0))</f>
        <v/>
      </c>
      <c r="E255" s="497">
        <f ca="1">IF(B255="+","Unit",IF(ISERROR(OFFSET('HARGA SATUAN'!$E$6,MATCH(C255,'HARGA SATUAN'!$C$7:$C$1492,0),0)),"",OFFSET('HARGA SATUAN'!$E$6,MATCH(C255,'HARGA SATUAN'!$C$7:$C$1492,0),0)))</f>
        <v>0</v>
      </c>
      <c r="F255" s="583" t="str">
        <f t="shared" ca="1" si="11"/>
        <v/>
      </c>
      <c r="G255" s="493">
        <f ca="1">IF(ISERROR(OFFSET('HARGA SATUAN'!$I$6,MATCH(C255,'HARGA SATUAN'!$C$7:$C$1492,0),0)),"",OFFSET('HARGA SATUAN'!$I$6,MATCH(C255,'HARGA SATUAN'!$C$7:$C$1492,0),0))</f>
        <v>0</v>
      </c>
      <c r="H255" s="582" t="str">
        <f ca="1">IF(B255="","",#REF!)</f>
        <v/>
      </c>
      <c r="I255" s="582" t="str">
        <f ca="1">IF(B255="","",#REF!)</f>
        <v/>
      </c>
      <c r="J255" s="582" t="str">
        <f ca="1">IF(B255="","",#REF!)</f>
        <v/>
      </c>
      <c r="K255" s="582" t="str">
        <f ca="1">IF(B255="","",#REF!)</f>
        <v/>
      </c>
      <c r="L255" s="582" t="str">
        <f ca="1">IF(C255="","",#REF!)</f>
        <v/>
      </c>
    </row>
    <row r="256" spans="1:12">
      <c r="A256" s="558">
        <v>245</v>
      </c>
      <c r="B256" s="581" t="str">
        <f t="shared" ca="1" si="9"/>
        <v/>
      </c>
      <c r="C256" s="414" t="str">
        <f t="shared" ca="1" si="10"/>
        <v/>
      </c>
      <c r="D256" s="497" t="str">
        <f ca="1">IF(ISERROR(OFFSET('HARGA SATUAN'!$D$6,MATCH(C256,'HARGA SATUAN'!$C$7:$C$1492,0),0)),"",OFFSET('HARGA SATUAN'!$D$6,MATCH(C256,'HARGA SATUAN'!$C$7:$C$1492,0),0))</f>
        <v/>
      </c>
      <c r="E256" s="497">
        <f ca="1">IF(B256="+","Unit",IF(ISERROR(OFFSET('HARGA SATUAN'!$E$6,MATCH(C256,'HARGA SATUAN'!$C$7:$C$1492,0),0)),"",OFFSET('HARGA SATUAN'!$E$6,MATCH(C256,'HARGA SATUAN'!$C$7:$C$1492,0),0)))</f>
        <v>0</v>
      </c>
      <c r="F256" s="583" t="str">
        <f t="shared" ca="1" si="11"/>
        <v/>
      </c>
      <c r="G256" s="493">
        <f ca="1">IF(ISERROR(OFFSET('HARGA SATUAN'!$I$6,MATCH(C256,'HARGA SATUAN'!$C$7:$C$1492,0),0)),"",OFFSET('HARGA SATUAN'!$I$6,MATCH(C256,'HARGA SATUAN'!$C$7:$C$1492,0),0))</f>
        <v>0</v>
      </c>
      <c r="H256" s="582" t="str">
        <f ca="1">IF(B256="","",#REF!)</f>
        <v/>
      </c>
      <c r="I256" s="582" t="str">
        <f ca="1">IF(B256="","",#REF!)</f>
        <v/>
      </c>
      <c r="J256" s="582" t="str">
        <f ca="1">IF(B256="","",#REF!)</f>
        <v/>
      </c>
      <c r="K256" s="582" t="str">
        <f ca="1">IF(B256="","",#REF!)</f>
        <v/>
      </c>
      <c r="L256" s="582" t="str">
        <f ca="1">IF(C256="","",#REF!)</f>
        <v/>
      </c>
    </row>
    <row r="257" spans="1:12">
      <c r="A257" s="558">
        <v>246</v>
      </c>
      <c r="B257" s="581" t="str">
        <f t="shared" ca="1" si="9"/>
        <v/>
      </c>
      <c r="C257" s="414" t="str">
        <f t="shared" ca="1" si="10"/>
        <v/>
      </c>
      <c r="D257" s="497" t="str">
        <f ca="1">IF(ISERROR(OFFSET('HARGA SATUAN'!$D$6,MATCH(C257,'HARGA SATUAN'!$C$7:$C$1492,0),0)),"",OFFSET('HARGA SATUAN'!$D$6,MATCH(C257,'HARGA SATUAN'!$C$7:$C$1492,0),0))</f>
        <v/>
      </c>
      <c r="E257" s="497">
        <f ca="1">IF(B257="+","Unit",IF(ISERROR(OFFSET('HARGA SATUAN'!$E$6,MATCH(C257,'HARGA SATUAN'!$C$7:$C$1492,0),0)),"",OFFSET('HARGA SATUAN'!$E$6,MATCH(C257,'HARGA SATUAN'!$C$7:$C$1492,0),0)))</f>
        <v>0</v>
      </c>
      <c r="F257" s="583" t="str">
        <f t="shared" ca="1" si="11"/>
        <v/>
      </c>
      <c r="G257" s="493">
        <f ca="1">IF(ISERROR(OFFSET('HARGA SATUAN'!$I$6,MATCH(C257,'HARGA SATUAN'!$C$7:$C$1492,0),0)),"",OFFSET('HARGA SATUAN'!$I$6,MATCH(C257,'HARGA SATUAN'!$C$7:$C$1492,0),0))</f>
        <v>0</v>
      </c>
      <c r="H257" s="582" t="str">
        <f ca="1">IF(B257="","",#REF!)</f>
        <v/>
      </c>
      <c r="I257" s="582" t="str">
        <f ca="1">IF(B257="","",#REF!)</f>
        <v/>
      </c>
      <c r="J257" s="582" t="str">
        <f ca="1">IF(B257="","",#REF!)</f>
        <v/>
      </c>
      <c r="K257" s="582" t="str">
        <f ca="1">IF(B257="","",#REF!)</f>
        <v/>
      </c>
      <c r="L257" s="582" t="str">
        <f ca="1">IF(C257="","",#REF!)</f>
        <v/>
      </c>
    </row>
    <row r="258" spans="1:12">
      <c r="A258" s="558">
        <v>247</v>
      </c>
      <c r="B258" s="581" t="str">
        <f t="shared" ca="1" si="9"/>
        <v/>
      </c>
      <c r="C258" s="414" t="str">
        <f t="shared" ca="1" si="10"/>
        <v/>
      </c>
      <c r="D258" s="497" t="str">
        <f ca="1">IF(ISERROR(OFFSET('HARGA SATUAN'!$D$6,MATCH(C258,'HARGA SATUAN'!$C$7:$C$1492,0),0)),"",OFFSET('HARGA SATUAN'!$D$6,MATCH(C258,'HARGA SATUAN'!$C$7:$C$1492,0),0))</f>
        <v/>
      </c>
      <c r="E258" s="497">
        <f ca="1">IF(B258="+","Unit",IF(ISERROR(OFFSET('HARGA SATUAN'!$E$6,MATCH(C258,'HARGA SATUAN'!$C$7:$C$1492,0),0)),"",OFFSET('HARGA SATUAN'!$E$6,MATCH(C258,'HARGA SATUAN'!$C$7:$C$1492,0),0)))</f>
        <v>0</v>
      </c>
      <c r="F258" s="583" t="str">
        <f t="shared" ca="1" si="11"/>
        <v/>
      </c>
      <c r="G258" s="493">
        <f ca="1">IF(ISERROR(OFFSET('HARGA SATUAN'!$I$6,MATCH(C258,'HARGA SATUAN'!$C$7:$C$1492,0),0)),"",OFFSET('HARGA SATUAN'!$I$6,MATCH(C258,'HARGA SATUAN'!$C$7:$C$1492,0),0))</f>
        <v>0</v>
      </c>
      <c r="H258" s="582" t="str">
        <f ca="1">IF(B258="","",#REF!)</f>
        <v/>
      </c>
      <c r="I258" s="582" t="str">
        <f ca="1">IF(B258="","",#REF!)</f>
        <v/>
      </c>
      <c r="J258" s="582" t="str">
        <f ca="1">IF(B258="","",#REF!)</f>
        <v/>
      </c>
      <c r="K258" s="582" t="str">
        <f ca="1">IF(B258="","",#REF!)</f>
        <v/>
      </c>
      <c r="L258" s="582" t="str">
        <f ca="1">IF(C258="","",#REF!)</f>
        <v/>
      </c>
    </row>
    <row r="259" spans="1:12">
      <c r="A259" s="558">
        <v>248</v>
      </c>
      <c r="B259" s="581" t="str">
        <f t="shared" ca="1" si="9"/>
        <v/>
      </c>
      <c r="C259" s="414" t="str">
        <f t="shared" ca="1" si="10"/>
        <v/>
      </c>
      <c r="D259" s="497" t="str">
        <f ca="1">IF(ISERROR(OFFSET('HARGA SATUAN'!$D$6,MATCH(C259,'HARGA SATUAN'!$C$7:$C$1492,0),0)),"",OFFSET('HARGA SATUAN'!$D$6,MATCH(C259,'HARGA SATUAN'!$C$7:$C$1492,0),0))</f>
        <v/>
      </c>
      <c r="E259" s="497">
        <f ca="1">IF(B259="+","Unit",IF(ISERROR(OFFSET('HARGA SATUAN'!$E$6,MATCH(C259,'HARGA SATUAN'!$C$7:$C$1492,0),0)),"",OFFSET('HARGA SATUAN'!$E$6,MATCH(C259,'HARGA SATUAN'!$C$7:$C$1492,0),0)))</f>
        <v>0</v>
      </c>
      <c r="F259" s="583" t="str">
        <f t="shared" ca="1" si="11"/>
        <v/>
      </c>
      <c r="G259" s="493">
        <f ca="1">IF(ISERROR(OFFSET('HARGA SATUAN'!$I$6,MATCH(C259,'HARGA SATUAN'!$C$7:$C$1492,0),0)),"",OFFSET('HARGA SATUAN'!$I$6,MATCH(C259,'HARGA SATUAN'!$C$7:$C$1492,0),0))</f>
        <v>0</v>
      </c>
      <c r="H259" s="582" t="str">
        <f ca="1">IF(B259="","",#REF!)</f>
        <v/>
      </c>
      <c r="I259" s="582" t="str">
        <f ca="1">IF(B259="","",#REF!)</f>
        <v/>
      </c>
      <c r="J259" s="582" t="str">
        <f ca="1">IF(B259="","",#REF!)</f>
        <v/>
      </c>
      <c r="K259" s="582" t="str">
        <f ca="1">IF(B259="","",#REF!)</f>
        <v/>
      </c>
      <c r="L259" s="582" t="str">
        <f ca="1">IF(C259="","",#REF!)</f>
        <v/>
      </c>
    </row>
    <row r="260" spans="1:12">
      <c r="A260" s="558">
        <v>249</v>
      </c>
      <c r="B260" s="581" t="str">
        <f t="shared" ca="1" si="9"/>
        <v/>
      </c>
      <c r="C260" s="414" t="str">
        <f t="shared" ca="1" si="10"/>
        <v/>
      </c>
      <c r="D260" s="497" t="str">
        <f ca="1">IF(ISERROR(OFFSET('HARGA SATUAN'!$D$6,MATCH(C260,'HARGA SATUAN'!$C$7:$C$1492,0),0)),"",OFFSET('HARGA SATUAN'!$D$6,MATCH(C260,'HARGA SATUAN'!$C$7:$C$1492,0),0))</f>
        <v/>
      </c>
      <c r="E260" s="497">
        <f ca="1">IF(B260="+","Unit",IF(ISERROR(OFFSET('HARGA SATUAN'!$E$6,MATCH(C260,'HARGA SATUAN'!$C$7:$C$1492,0),0)),"",OFFSET('HARGA SATUAN'!$E$6,MATCH(C260,'HARGA SATUAN'!$C$7:$C$1492,0),0)))</f>
        <v>0</v>
      </c>
      <c r="F260" s="583" t="str">
        <f t="shared" ca="1" si="11"/>
        <v/>
      </c>
      <c r="G260" s="493">
        <f ca="1">IF(ISERROR(OFFSET('HARGA SATUAN'!$I$6,MATCH(C260,'HARGA SATUAN'!$C$7:$C$1492,0),0)),"",OFFSET('HARGA SATUAN'!$I$6,MATCH(C260,'HARGA SATUAN'!$C$7:$C$1492,0),0))</f>
        <v>0</v>
      </c>
      <c r="H260" s="582" t="str">
        <f ca="1">IF(B260="","",#REF!)</f>
        <v/>
      </c>
      <c r="I260" s="582" t="str">
        <f ca="1">IF(B260="","",#REF!)</f>
        <v/>
      </c>
      <c r="J260" s="582" t="str">
        <f ca="1">IF(B260="","",#REF!)</f>
        <v/>
      </c>
      <c r="K260" s="582" t="str">
        <f ca="1">IF(B260="","",#REF!)</f>
        <v/>
      </c>
      <c r="L260" s="582" t="str">
        <f ca="1">IF(C260="","",#REF!)</f>
        <v/>
      </c>
    </row>
    <row r="261" spans="1:12">
      <c r="A261" s="558">
        <v>250</v>
      </c>
      <c r="B261" s="581" t="str">
        <f t="shared" ca="1" si="9"/>
        <v/>
      </c>
      <c r="C261" s="414" t="str">
        <f t="shared" ca="1" si="10"/>
        <v/>
      </c>
      <c r="D261" s="497" t="str">
        <f ca="1">IF(ISERROR(OFFSET('HARGA SATUAN'!$D$6,MATCH(C261,'HARGA SATUAN'!$C$7:$C$1492,0),0)),"",OFFSET('HARGA SATUAN'!$D$6,MATCH(C261,'HARGA SATUAN'!$C$7:$C$1492,0),0))</f>
        <v/>
      </c>
      <c r="E261" s="497">
        <f ca="1">IF(B261="+","Unit",IF(ISERROR(OFFSET('HARGA SATUAN'!$E$6,MATCH(C261,'HARGA SATUAN'!$C$7:$C$1492,0),0)),"",OFFSET('HARGA SATUAN'!$E$6,MATCH(C261,'HARGA SATUAN'!$C$7:$C$1492,0),0)))</f>
        <v>0</v>
      </c>
      <c r="F261" s="583" t="str">
        <f t="shared" ca="1" si="11"/>
        <v/>
      </c>
      <c r="G261" s="493">
        <f ca="1">IF(ISERROR(OFFSET('HARGA SATUAN'!$I$6,MATCH(C261,'HARGA SATUAN'!$C$7:$C$1492,0),0)),"",OFFSET('HARGA SATUAN'!$I$6,MATCH(C261,'HARGA SATUAN'!$C$7:$C$1492,0),0))</f>
        <v>0</v>
      </c>
      <c r="H261" s="582" t="str">
        <f ca="1">IF(B261="","",#REF!)</f>
        <v/>
      </c>
      <c r="I261" s="582" t="str">
        <f ca="1">IF(B261="","",#REF!)</f>
        <v/>
      </c>
      <c r="J261" s="582" t="str">
        <f ca="1">IF(B261="","",#REF!)</f>
        <v/>
      </c>
      <c r="K261" s="582" t="str">
        <f ca="1">IF(B261="","",#REF!)</f>
        <v/>
      </c>
      <c r="L261" s="582" t="str">
        <f ca="1">IF(C261="","",#REF!)</f>
        <v/>
      </c>
    </row>
    <row r="262" spans="1:12">
      <c r="A262" s="558">
        <v>251</v>
      </c>
      <c r="B262" s="581" t="str">
        <f t="shared" ca="1" si="9"/>
        <v/>
      </c>
      <c r="C262" s="414" t="str">
        <f t="shared" ca="1" si="10"/>
        <v/>
      </c>
      <c r="D262" s="497" t="str">
        <f ca="1">IF(ISERROR(OFFSET('HARGA SATUAN'!$D$6,MATCH(C262,'HARGA SATUAN'!$C$7:$C$1492,0),0)),"",OFFSET('HARGA SATUAN'!$D$6,MATCH(C262,'HARGA SATUAN'!$C$7:$C$1492,0),0))</f>
        <v/>
      </c>
      <c r="E262" s="497">
        <f ca="1">IF(B262="+","Unit",IF(ISERROR(OFFSET('HARGA SATUAN'!$E$6,MATCH(C262,'HARGA SATUAN'!$C$7:$C$1492,0),0)),"",OFFSET('HARGA SATUAN'!$E$6,MATCH(C262,'HARGA SATUAN'!$C$7:$C$1492,0),0)))</f>
        <v>0</v>
      </c>
      <c r="F262" s="583" t="str">
        <f t="shared" ca="1" si="11"/>
        <v/>
      </c>
      <c r="G262" s="493">
        <f ca="1">IF(ISERROR(OFFSET('HARGA SATUAN'!$I$6,MATCH(C262,'HARGA SATUAN'!$C$7:$C$1492,0),0)),"",OFFSET('HARGA SATUAN'!$I$6,MATCH(C262,'HARGA SATUAN'!$C$7:$C$1492,0),0))</f>
        <v>0</v>
      </c>
      <c r="H262" s="582" t="str">
        <f ca="1">IF(B262="","",#REF!)</f>
        <v/>
      </c>
      <c r="I262" s="582" t="str">
        <f ca="1">IF(B262="","",#REF!)</f>
        <v/>
      </c>
      <c r="J262" s="582" t="str">
        <f ca="1">IF(B262="","",#REF!)</f>
        <v/>
      </c>
      <c r="K262" s="582" t="str">
        <f ca="1">IF(B262="","",#REF!)</f>
        <v/>
      </c>
      <c r="L262" s="582" t="str">
        <f ca="1">IF(C262="","",#REF!)</f>
        <v/>
      </c>
    </row>
    <row r="263" spans="1:12">
      <c r="A263" s="558">
        <v>252</v>
      </c>
      <c r="B263" s="581" t="str">
        <f t="shared" ca="1" si="9"/>
        <v/>
      </c>
      <c r="C263" s="414" t="str">
        <f t="shared" ca="1" si="10"/>
        <v/>
      </c>
      <c r="D263" s="497" t="str">
        <f ca="1">IF(ISERROR(OFFSET('HARGA SATUAN'!$D$6,MATCH(C263,'HARGA SATUAN'!$C$7:$C$1492,0),0)),"",OFFSET('HARGA SATUAN'!$D$6,MATCH(C263,'HARGA SATUAN'!$C$7:$C$1492,0),0))</f>
        <v/>
      </c>
      <c r="E263" s="497">
        <f ca="1">IF(B263="+","Unit",IF(ISERROR(OFFSET('HARGA SATUAN'!$E$6,MATCH(C263,'HARGA SATUAN'!$C$7:$C$1492,0),0)),"",OFFSET('HARGA SATUAN'!$E$6,MATCH(C263,'HARGA SATUAN'!$C$7:$C$1492,0),0)))</f>
        <v>0</v>
      </c>
      <c r="F263" s="583" t="str">
        <f t="shared" ca="1" si="11"/>
        <v/>
      </c>
      <c r="G263" s="493">
        <f ca="1">IF(ISERROR(OFFSET('HARGA SATUAN'!$I$6,MATCH(C263,'HARGA SATUAN'!$C$7:$C$1492,0),0)),"",OFFSET('HARGA SATUAN'!$I$6,MATCH(C263,'HARGA SATUAN'!$C$7:$C$1492,0),0))</f>
        <v>0</v>
      </c>
      <c r="H263" s="582" t="str">
        <f ca="1">IF(B263="","",#REF!)</f>
        <v/>
      </c>
      <c r="I263" s="582" t="str">
        <f ca="1">IF(B263="","",#REF!)</f>
        <v/>
      </c>
      <c r="J263" s="582" t="str">
        <f ca="1">IF(B263="","",#REF!)</f>
        <v/>
      </c>
      <c r="K263" s="582" t="str">
        <f ca="1">IF(B263="","",#REF!)</f>
        <v/>
      </c>
      <c r="L263" s="582" t="str">
        <f ca="1">IF(C263="","",#REF!)</f>
        <v/>
      </c>
    </row>
    <row r="264" spans="1:12">
      <c r="A264" s="558">
        <v>253</v>
      </c>
      <c r="B264" s="581" t="str">
        <f t="shared" ca="1" si="9"/>
        <v/>
      </c>
      <c r="C264" s="414" t="str">
        <f t="shared" ca="1" si="10"/>
        <v/>
      </c>
      <c r="D264" s="497" t="str">
        <f ca="1">IF(ISERROR(OFFSET('HARGA SATUAN'!$D$6,MATCH(C264,'HARGA SATUAN'!$C$7:$C$1492,0),0)),"",OFFSET('HARGA SATUAN'!$D$6,MATCH(C264,'HARGA SATUAN'!$C$7:$C$1492,0),0))</f>
        <v/>
      </c>
      <c r="E264" s="497">
        <f ca="1">IF(B264="+","Unit",IF(ISERROR(OFFSET('HARGA SATUAN'!$E$6,MATCH(C264,'HARGA SATUAN'!$C$7:$C$1492,0),0)),"",OFFSET('HARGA SATUAN'!$E$6,MATCH(C264,'HARGA SATUAN'!$C$7:$C$1492,0),0)))</f>
        <v>0</v>
      </c>
      <c r="F264" s="583" t="str">
        <f t="shared" ca="1" si="11"/>
        <v/>
      </c>
      <c r="G264" s="493">
        <f ca="1">IF(ISERROR(OFFSET('HARGA SATUAN'!$I$6,MATCH(C264,'HARGA SATUAN'!$C$7:$C$1492,0),0)),"",OFFSET('HARGA SATUAN'!$I$6,MATCH(C264,'HARGA SATUAN'!$C$7:$C$1492,0),0))</f>
        <v>0</v>
      </c>
      <c r="H264" s="582" t="str">
        <f ca="1">IF(B264="","",#REF!)</f>
        <v/>
      </c>
      <c r="I264" s="582" t="str">
        <f ca="1">IF(B264="","",#REF!)</f>
        <v/>
      </c>
      <c r="J264" s="582" t="str">
        <f ca="1">IF(B264="","",#REF!)</f>
        <v/>
      </c>
      <c r="K264" s="582" t="str">
        <f ca="1">IF(B264="","",#REF!)</f>
        <v/>
      </c>
      <c r="L264" s="582" t="str">
        <f ca="1">IF(C264="","",#REF!)</f>
        <v/>
      </c>
    </row>
    <row r="265" spans="1:12">
      <c r="A265" s="558">
        <v>254</v>
      </c>
      <c r="B265" s="581" t="str">
        <f t="shared" ca="1" si="9"/>
        <v/>
      </c>
      <c r="C265" s="414" t="str">
        <f t="shared" ca="1" si="10"/>
        <v/>
      </c>
      <c r="D265" s="497" t="str">
        <f ca="1">IF(ISERROR(OFFSET('HARGA SATUAN'!$D$6,MATCH(C265,'HARGA SATUAN'!$C$7:$C$1492,0),0)),"",OFFSET('HARGA SATUAN'!$D$6,MATCH(C265,'HARGA SATUAN'!$C$7:$C$1492,0),0))</f>
        <v/>
      </c>
      <c r="E265" s="497">
        <f ca="1">IF(B265="+","Unit",IF(ISERROR(OFFSET('HARGA SATUAN'!$E$6,MATCH(C265,'HARGA SATUAN'!$C$7:$C$1492,0),0)),"",OFFSET('HARGA SATUAN'!$E$6,MATCH(C265,'HARGA SATUAN'!$C$7:$C$1492,0),0)))</f>
        <v>0</v>
      </c>
      <c r="F265" s="583" t="str">
        <f t="shared" ca="1" si="11"/>
        <v/>
      </c>
      <c r="G265" s="493">
        <f ca="1">IF(ISERROR(OFFSET('HARGA SATUAN'!$I$6,MATCH(C265,'HARGA SATUAN'!$C$7:$C$1492,0),0)),"",OFFSET('HARGA SATUAN'!$I$6,MATCH(C265,'HARGA SATUAN'!$C$7:$C$1492,0),0))</f>
        <v>0</v>
      </c>
      <c r="H265" s="582" t="str">
        <f ca="1">IF(B265="","",#REF!)</f>
        <v/>
      </c>
      <c r="I265" s="582" t="str">
        <f ca="1">IF(B265="","",#REF!)</f>
        <v/>
      </c>
      <c r="J265" s="582" t="str">
        <f ca="1">IF(B265="","",#REF!)</f>
        <v/>
      </c>
      <c r="K265" s="582" t="str">
        <f ca="1">IF(B265="","",#REF!)</f>
        <v/>
      </c>
      <c r="L265" s="582" t="str">
        <f ca="1">IF(C265="","",#REF!)</f>
        <v/>
      </c>
    </row>
    <row r="266" spans="1:12">
      <c r="A266" s="558">
        <v>255</v>
      </c>
      <c r="B266" s="581" t="str">
        <f t="shared" ca="1" si="9"/>
        <v/>
      </c>
      <c r="C266" s="414" t="str">
        <f t="shared" ca="1" si="10"/>
        <v/>
      </c>
      <c r="D266" s="497" t="str">
        <f ca="1">IF(ISERROR(OFFSET('HARGA SATUAN'!$D$6,MATCH(C266,'HARGA SATUAN'!$C$7:$C$1492,0),0)),"",OFFSET('HARGA SATUAN'!$D$6,MATCH(C266,'HARGA SATUAN'!$C$7:$C$1492,0),0))</f>
        <v/>
      </c>
      <c r="E266" s="497">
        <f ca="1">IF(B266="+","Unit",IF(ISERROR(OFFSET('HARGA SATUAN'!$E$6,MATCH(C266,'HARGA SATUAN'!$C$7:$C$1492,0),0)),"",OFFSET('HARGA SATUAN'!$E$6,MATCH(C266,'HARGA SATUAN'!$C$7:$C$1492,0),0)))</f>
        <v>0</v>
      </c>
      <c r="F266" s="583" t="str">
        <f t="shared" ca="1" si="11"/>
        <v/>
      </c>
      <c r="G266" s="493">
        <f ca="1">IF(ISERROR(OFFSET('HARGA SATUAN'!$I$6,MATCH(C266,'HARGA SATUAN'!$C$7:$C$1492,0),0)),"",OFFSET('HARGA SATUAN'!$I$6,MATCH(C266,'HARGA SATUAN'!$C$7:$C$1492,0),0))</f>
        <v>0</v>
      </c>
      <c r="H266" s="582" t="str">
        <f ca="1">IF(B266="","",#REF!)</f>
        <v/>
      </c>
      <c r="I266" s="582" t="str">
        <f ca="1">IF(B266="","",#REF!)</f>
        <v/>
      </c>
      <c r="J266" s="582" t="str">
        <f ca="1">IF(B266="","",#REF!)</f>
        <v/>
      </c>
      <c r="K266" s="582" t="str">
        <f ca="1">IF(B266="","",#REF!)</f>
        <v/>
      </c>
      <c r="L266" s="582" t="str">
        <f ca="1">IF(C266="","",#REF!)</f>
        <v/>
      </c>
    </row>
    <row r="267" spans="1:12">
      <c r="A267" s="558">
        <v>256</v>
      </c>
      <c r="B267" s="581" t="str">
        <f t="shared" ca="1" si="9"/>
        <v/>
      </c>
      <c r="C267" s="414" t="str">
        <f t="shared" ca="1" si="10"/>
        <v/>
      </c>
      <c r="D267" s="497" t="str">
        <f ca="1">IF(ISERROR(OFFSET('HARGA SATUAN'!$D$6,MATCH(C267,'HARGA SATUAN'!$C$7:$C$1492,0),0)),"",OFFSET('HARGA SATUAN'!$D$6,MATCH(C267,'HARGA SATUAN'!$C$7:$C$1492,0),0))</f>
        <v/>
      </c>
      <c r="E267" s="497">
        <f ca="1">IF(B267="+","Unit",IF(ISERROR(OFFSET('HARGA SATUAN'!$E$6,MATCH(C267,'HARGA SATUAN'!$C$7:$C$1492,0),0)),"",OFFSET('HARGA SATUAN'!$E$6,MATCH(C267,'HARGA SATUAN'!$C$7:$C$1492,0),0)))</f>
        <v>0</v>
      </c>
      <c r="F267" s="583" t="str">
        <f t="shared" ca="1" si="11"/>
        <v/>
      </c>
      <c r="G267" s="493">
        <f ca="1">IF(ISERROR(OFFSET('HARGA SATUAN'!$I$6,MATCH(C267,'HARGA SATUAN'!$C$7:$C$1492,0),0)),"",OFFSET('HARGA SATUAN'!$I$6,MATCH(C267,'HARGA SATUAN'!$C$7:$C$1492,0),0))</f>
        <v>0</v>
      </c>
      <c r="H267" s="582" t="str">
        <f ca="1">IF(B267="","",#REF!)</f>
        <v/>
      </c>
      <c r="I267" s="582" t="str">
        <f ca="1">IF(B267="","",#REF!)</f>
        <v/>
      </c>
      <c r="J267" s="582" t="str">
        <f ca="1">IF(B267="","",#REF!)</f>
        <v/>
      </c>
      <c r="K267" s="582" t="str">
        <f ca="1">IF(B267="","",#REF!)</f>
        <v/>
      </c>
      <c r="L267" s="582" t="str">
        <f ca="1">IF(C267="","",#REF!)</f>
        <v/>
      </c>
    </row>
    <row r="268" spans="1:12">
      <c r="A268" s="558">
        <v>257</v>
      </c>
      <c r="B268" s="581" t="str">
        <f t="shared" ca="1" si="9"/>
        <v/>
      </c>
      <c r="C268" s="414" t="str">
        <f t="shared" ca="1" si="10"/>
        <v/>
      </c>
      <c r="D268" s="497" t="str">
        <f ca="1">IF(ISERROR(OFFSET('HARGA SATUAN'!$D$6,MATCH(C268,'HARGA SATUAN'!$C$7:$C$1492,0),0)),"",OFFSET('HARGA SATUAN'!$D$6,MATCH(C268,'HARGA SATUAN'!$C$7:$C$1492,0),0))</f>
        <v/>
      </c>
      <c r="E268" s="497">
        <f ca="1">IF(B268="+","Unit",IF(ISERROR(OFFSET('HARGA SATUAN'!$E$6,MATCH(C268,'HARGA SATUAN'!$C$7:$C$1492,0),0)),"",OFFSET('HARGA SATUAN'!$E$6,MATCH(C268,'HARGA SATUAN'!$C$7:$C$1492,0),0)))</f>
        <v>0</v>
      </c>
      <c r="F268" s="583" t="str">
        <f t="shared" ca="1" si="11"/>
        <v/>
      </c>
      <c r="G268" s="493">
        <f ca="1">IF(ISERROR(OFFSET('HARGA SATUAN'!$I$6,MATCH(C268,'HARGA SATUAN'!$C$7:$C$1492,0),0)),"",OFFSET('HARGA SATUAN'!$I$6,MATCH(C268,'HARGA SATUAN'!$C$7:$C$1492,0),0))</f>
        <v>0</v>
      </c>
      <c r="H268" s="582" t="str">
        <f ca="1">IF(B268="","",#REF!)</f>
        <v/>
      </c>
      <c r="I268" s="582" t="str">
        <f ca="1">IF(B268="","",#REF!)</f>
        <v/>
      </c>
      <c r="J268" s="582" t="str">
        <f ca="1">IF(B268="","",#REF!)</f>
        <v/>
      </c>
      <c r="K268" s="582" t="str">
        <f ca="1">IF(B268="","",#REF!)</f>
        <v/>
      </c>
      <c r="L268" s="582" t="str">
        <f ca="1">IF(C268="","",#REF!)</f>
        <v/>
      </c>
    </row>
    <row r="269" spans="1:12">
      <c r="A269" s="558">
        <v>258</v>
      </c>
      <c r="B269" s="581" t="str">
        <f t="shared" ref="B269:B332" ca="1" si="12">IF(C269="","",A269)</f>
        <v/>
      </c>
      <c r="C269" s="414" t="str">
        <f t="shared" ref="C269:C332" ca="1" si="13">IF(ISERROR(OFFSET($C$713,MATCH(A269,$F$714:$F$1320,0),0)),"",OFFSET($C$713,MATCH(A269,$F$714:$F$1320,0),0))</f>
        <v/>
      </c>
      <c r="D269" s="497" t="str">
        <f ca="1">IF(ISERROR(OFFSET('HARGA SATUAN'!$D$6,MATCH(C269,'HARGA SATUAN'!$C$7:$C$1492,0),0)),"",OFFSET('HARGA SATUAN'!$D$6,MATCH(C269,'HARGA SATUAN'!$C$7:$C$1492,0),0))</f>
        <v/>
      </c>
      <c r="E269" s="497">
        <f ca="1">IF(B269="+","Unit",IF(ISERROR(OFFSET('HARGA SATUAN'!$E$6,MATCH(C269,'HARGA SATUAN'!$C$7:$C$1492,0),0)),"",OFFSET('HARGA SATUAN'!$E$6,MATCH(C269,'HARGA SATUAN'!$C$7:$C$1492,0),0)))</f>
        <v>0</v>
      </c>
      <c r="F269" s="583" t="str">
        <f t="shared" ref="F269:F332" ca="1" si="14">IF(ISERROR(OFFSET($D$713,MATCH(A269,$F$714:$F$1320,0),0)),"",OFFSET($D$713,MATCH(A269,$F$714:$F$1320,0),0))</f>
        <v/>
      </c>
      <c r="G269" s="493">
        <f ca="1">IF(ISERROR(OFFSET('HARGA SATUAN'!$I$6,MATCH(C269,'HARGA SATUAN'!$C$7:$C$1492,0),0)),"",OFFSET('HARGA SATUAN'!$I$6,MATCH(C269,'HARGA SATUAN'!$C$7:$C$1492,0),0))</f>
        <v>0</v>
      </c>
      <c r="H269" s="582" t="str">
        <f ca="1">IF(B269="","",#REF!)</f>
        <v/>
      </c>
      <c r="I269" s="582" t="str">
        <f ca="1">IF(B269="","",#REF!)</f>
        <v/>
      </c>
      <c r="J269" s="582" t="str">
        <f ca="1">IF(B269="","",#REF!)</f>
        <v/>
      </c>
      <c r="K269" s="582" t="str">
        <f ca="1">IF(B269="","",#REF!)</f>
        <v/>
      </c>
      <c r="L269" s="582" t="str">
        <f ca="1">IF(C269="","",#REF!)</f>
        <v/>
      </c>
    </row>
    <row r="270" spans="1:12">
      <c r="A270" s="558">
        <v>259</v>
      </c>
      <c r="B270" s="581" t="str">
        <f t="shared" ca="1" si="12"/>
        <v/>
      </c>
      <c r="C270" s="414" t="str">
        <f t="shared" ca="1" si="13"/>
        <v/>
      </c>
      <c r="D270" s="497" t="str">
        <f ca="1">IF(ISERROR(OFFSET('HARGA SATUAN'!$D$6,MATCH(C270,'HARGA SATUAN'!$C$7:$C$1492,0),0)),"",OFFSET('HARGA SATUAN'!$D$6,MATCH(C270,'HARGA SATUAN'!$C$7:$C$1492,0),0))</f>
        <v/>
      </c>
      <c r="E270" s="497">
        <f ca="1">IF(B270="+","Unit",IF(ISERROR(OFFSET('HARGA SATUAN'!$E$6,MATCH(C270,'HARGA SATUAN'!$C$7:$C$1492,0),0)),"",OFFSET('HARGA SATUAN'!$E$6,MATCH(C270,'HARGA SATUAN'!$C$7:$C$1492,0),0)))</f>
        <v>0</v>
      </c>
      <c r="F270" s="583" t="str">
        <f t="shared" ca="1" si="14"/>
        <v/>
      </c>
      <c r="G270" s="493">
        <f ca="1">IF(ISERROR(OFFSET('HARGA SATUAN'!$I$6,MATCH(C270,'HARGA SATUAN'!$C$7:$C$1492,0),0)),"",OFFSET('HARGA SATUAN'!$I$6,MATCH(C270,'HARGA SATUAN'!$C$7:$C$1492,0),0))</f>
        <v>0</v>
      </c>
      <c r="H270" s="582" t="str">
        <f ca="1">IF(B270="","",#REF!)</f>
        <v/>
      </c>
      <c r="I270" s="582" t="str">
        <f ca="1">IF(B270="","",#REF!)</f>
        <v/>
      </c>
      <c r="J270" s="582" t="str">
        <f ca="1">IF(B270="","",#REF!)</f>
        <v/>
      </c>
      <c r="K270" s="582" t="str">
        <f ca="1">IF(B270="","",#REF!)</f>
        <v/>
      </c>
      <c r="L270" s="582" t="str">
        <f ca="1">IF(C270="","",#REF!)</f>
        <v/>
      </c>
    </row>
    <row r="271" spans="1:12">
      <c r="A271" s="558">
        <v>260</v>
      </c>
      <c r="B271" s="581" t="str">
        <f t="shared" ca="1" si="12"/>
        <v/>
      </c>
      <c r="C271" s="414" t="str">
        <f t="shared" ca="1" si="13"/>
        <v/>
      </c>
      <c r="D271" s="497" t="str">
        <f ca="1">IF(ISERROR(OFFSET('HARGA SATUAN'!$D$6,MATCH(C271,'HARGA SATUAN'!$C$7:$C$1492,0),0)),"",OFFSET('HARGA SATUAN'!$D$6,MATCH(C271,'HARGA SATUAN'!$C$7:$C$1492,0),0))</f>
        <v/>
      </c>
      <c r="E271" s="497">
        <f ca="1">IF(B271="+","Unit",IF(ISERROR(OFFSET('HARGA SATUAN'!$E$6,MATCH(C271,'HARGA SATUAN'!$C$7:$C$1492,0),0)),"",OFFSET('HARGA SATUAN'!$E$6,MATCH(C271,'HARGA SATUAN'!$C$7:$C$1492,0),0)))</f>
        <v>0</v>
      </c>
      <c r="F271" s="583" t="str">
        <f t="shared" ca="1" si="14"/>
        <v/>
      </c>
      <c r="G271" s="493">
        <f ca="1">IF(ISERROR(OFFSET('HARGA SATUAN'!$I$6,MATCH(C271,'HARGA SATUAN'!$C$7:$C$1492,0),0)),"",OFFSET('HARGA SATUAN'!$I$6,MATCH(C271,'HARGA SATUAN'!$C$7:$C$1492,0),0))</f>
        <v>0</v>
      </c>
      <c r="H271" s="582" t="str">
        <f ca="1">IF(B271="","",#REF!)</f>
        <v/>
      </c>
      <c r="I271" s="582" t="str">
        <f ca="1">IF(B271="","",#REF!)</f>
        <v/>
      </c>
      <c r="J271" s="582" t="str">
        <f ca="1">IF(B271="","",#REF!)</f>
        <v/>
      </c>
      <c r="K271" s="582" t="str">
        <f ca="1">IF(B271="","",#REF!)</f>
        <v/>
      </c>
      <c r="L271" s="582" t="str">
        <f ca="1">IF(C271="","",#REF!)</f>
        <v/>
      </c>
    </row>
    <row r="272" spans="1:12">
      <c r="A272" s="558">
        <v>261</v>
      </c>
      <c r="B272" s="581" t="str">
        <f t="shared" ca="1" si="12"/>
        <v/>
      </c>
      <c r="C272" s="414" t="str">
        <f t="shared" ca="1" si="13"/>
        <v/>
      </c>
      <c r="D272" s="497" t="str">
        <f ca="1">IF(ISERROR(OFFSET('HARGA SATUAN'!$D$6,MATCH(C272,'HARGA SATUAN'!$C$7:$C$1492,0),0)),"",OFFSET('HARGA SATUAN'!$D$6,MATCH(C272,'HARGA SATUAN'!$C$7:$C$1492,0),0))</f>
        <v/>
      </c>
      <c r="E272" s="497">
        <f ca="1">IF(B272="+","Unit",IF(ISERROR(OFFSET('HARGA SATUAN'!$E$6,MATCH(C272,'HARGA SATUAN'!$C$7:$C$1492,0),0)),"",OFFSET('HARGA SATUAN'!$E$6,MATCH(C272,'HARGA SATUAN'!$C$7:$C$1492,0),0)))</f>
        <v>0</v>
      </c>
      <c r="F272" s="583" t="str">
        <f t="shared" ca="1" si="14"/>
        <v/>
      </c>
      <c r="G272" s="493">
        <f ca="1">IF(ISERROR(OFFSET('HARGA SATUAN'!$I$6,MATCH(C272,'HARGA SATUAN'!$C$7:$C$1492,0),0)),"",OFFSET('HARGA SATUAN'!$I$6,MATCH(C272,'HARGA SATUAN'!$C$7:$C$1492,0),0))</f>
        <v>0</v>
      </c>
      <c r="H272" s="582" t="str">
        <f ca="1">IF(B272="","",#REF!)</f>
        <v/>
      </c>
      <c r="I272" s="582" t="str">
        <f ca="1">IF(B272="","",#REF!)</f>
        <v/>
      </c>
      <c r="J272" s="582" t="str">
        <f ca="1">IF(B272="","",#REF!)</f>
        <v/>
      </c>
      <c r="K272" s="582" t="str">
        <f ca="1">IF(B272="","",#REF!)</f>
        <v/>
      </c>
      <c r="L272" s="582" t="str">
        <f ca="1">IF(C272="","",#REF!)</f>
        <v/>
      </c>
    </row>
    <row r="273" spans="1:12">
      <c r="A273" s="558">
        <v>262</v>
      </c>
      <c r="B273" s="581" t="str">
        <f t="shared" ca="1" si="12"/>
        <v/>
      </c>
      <c r="C273" s="414" t="str">
        <f t="shared" ca="1" si="13"/>
        <v/>
      </c>
      <c r="D273" s="497" t="str">
        <f ca="1">IF(ISERROR(OFFSET('HARGA SATUAN'!$D$6,MATCH(C273,'HARGA SATUAN'!$C$7:$C$1492,0),0)),"",OFFSET('HARGA SATUAN'!$D$6,MATCH(C273,'HARGA SATUAN'!$C$7:$C$1492,0),0))</f>
        <v/>
      </c>
      <c r="E273" s="497">
        <f ca="1">IF(B273="+","Unit",IF(ISERROR(OFFSET('HARGA SATUAN'!$E$6,MATCH(C273,'HARGA SATUAN'!$C$7:$C$1492,0),0)),"",OFFSET('HARGA SATUAN'!$E$6,MATCH(C273,'HARGA SATUAN'!$C$7:$C$1492,0),0)))</f>
        <v>0</v>
      </c>
      <c r="F273" s="583" t="str">
        <f t="shared" ca="1" si="14"/>
        <v/>
      </c>
      <c r="G273" s="493">
        <f ca="1">IF(ISERROR(OFFSET('HARGA SATUAN'!$I$6,MATCH(C273,'HARGA SATUAN'!$C$7:$C$1492,0),0)),"",OFFSET('HARGA SATUAN'!$I$6,MATCH(C273,'HARGA SATUAN'!$C$7:$C$1492,0),0))</f>
        <v>0</v>
      </c>
      <c r="H273" s="582" t="str">
        <f ca="1">IF(B273="","",#REF!)</f>
        <v/>
      </c>
      <c r="I273" s="582" t="str">
        <f ca="1">IF(B273="","",#REF!)</f>
        <v/>
      </c>
      <c r="J273" s="582" t="str">
        <f ca="1">IF(B273="","",#REF!)</f>
        <v/>
      </c>
      <c r="K273" s="582" t="str">
        <f ca="1">IF(B273="","",#REF!)</f>
        <v/>
      </c>
      <c r="L273" s="582" t="str">
        <f ca="1">IF(C273="","",#REF!)</f>
        <v/>
      </c>
    </row>
    <row r="274" spans="1:12">
      <c r="A274" s="558">
        <v>263</v>
      </c>
      <c r="B274" s="581" t="str">
        <f t="shared" ca="1" si="12"/>
        <v/>
      </c>
      <c r="C274" s="414" t="str">
        <f t="shared" ca="1" si="13"/>
        <v/>
      </c>
      <c r="D274" s="497" t="str">
        <f ca="1">IF(ISERROR(OFFSET('HARGA SATUAN'!$D$6,MATCH(C274,'HARGA SATUAN'!$C$7:$C$1492,0),0)),"",OFFSET('HARGA SATUAN'!$D$6,MATCH(C274,'HARGA SATUAN'!$C$7:$C$1492,0),0))</f>
        <v/>
      </c>
      <c r="E274" s="497">
        <f ca="1">IF(B274="+","Unit",IF(ISERROR(OFFSET('HARGA SATUAN'!$E$6,MATCH(C274,'HARGA SATUAN'!$C$7:$C$1492,0),0)),"",OFFSET('HARGA SATUAN'!$E$6,MATCH(C274,'HARGA SATUAN'!$C$7:$C$1492,0),0)))</f>
        <v>0</v>
      </c>
      <c r="F274" s="583" t="str">
        <f t="shared" ca="1" si="14"/>
        <v/>
      </c>
      <c r="G274" s="493">
        <f ca="1">IF(ISERROR(OFFSET('HARGA SATUAN'!$I$6,MATCH(C274,'HARGA SATUAN'!$C$7:$C$1492,0),0)),"",OFFSET('HARGA SATUAN'!$I$6,MATCH(C274,'HARGA SATUAN'!$C$7:$C$1492,0),0))</f>
        <v>0</v>
      </c>
      <c r="H274" s="582" t="str">
        <f ca="1">IF(B274="","",#REF!)</f>
        <v/>
      </c>
      <c r="I274" s="582" t="str">
        <f ca="1">IF(B274="","",#REF!)</f>
        <v/>
      </c>
      <c r="J274" s="582" t="str">
        <f ca="1">IF(B274="","",#REF!)</f>
        <v/>
      </c>
      <c r="K274" s="582" t="str">
        <f ca="1">IF(B274="","",#REF!)</f>
        <v/>
      </c>
      <c r="L274" s="582" t="str">
        <f ca="1">IF(C274="","",#REF!)</f>
        <v/>
      </c>
    </row>
    <row r="275" spans="1:12">
      <c r="A275" s="558">
        <v>264</v>
      </c>
      <c r="B275" s="581" t="str">
        <f t="shared" ca="1" si="12"/>
        <v/>
      </c>
      <c r="C275" s="414" t="str">
        <f t="shared" ca="1" si="13"/>
        <v/>
      </c>
      <c r="D275" s="497" t="str">
        <f ca="1">IF(ISERROR(OFFSET('HARGA SATUAN'!$D$6,MATCH(C275,'HARGA SATUAN'!$C$7:$C$1492,0),0)),"",OFFSET('HARGA SATUAN'!$D$6,MATCH(C275,'HARGA SATUAN'!$C$7:$C$1492,0),0))</f>
        <v/>
      </c>
      <c r="E275" s="497">
        <f ca="1">IF(B275="+","Unit",IF(ISERROR(OFFSET('HARGA SATUAN'!$E$6,MATCH(C275,'HARGA SATUAN'!$C$7:$C$1492,0),0)),"",OFFSET('HARGA SATUAN'!$E$6,MATCH(C275,'HARGA SATUAN'!$C$7:$C$1492,0),0)))</f>
        <v>0</v>
      </c>
      <c r="F275" s="583" t="str">
        <f t="shared" ca="1" si="14"/>
        <v/>
      </c>
      <c r="G275" s="493">
        <f ca="1">IF(ISERROR(OFFSET('HARGA SATUAN'!$I$6,MATCH(C275,'HARGA SATUAN'!$C$7:$C$1492,0),0)),"",OFFSET('HARGA SATUAN'!$I$6,MATCH(C275,'HARGA SATUAN'!$C$7:$C$1492,0),0))</f>
        <v>0</v>
      </c>
      <c r="H275" s="582" t="str">
        <f ca="1">IF(B275="","",#REF!)</f>
        <v/>
      </c>
      <c r="I275" s="582" t="str">
        <f ca="1">IF(B275="","",#REF!)</f>
        <v/>
      </c>
      <c r="J275" s="582" t="str">
        <f ca="1">IF(B275="","",#REF!)</f>
        <v/>
      </c>
      <c r="K275" s="582" t="str">
        <f ca="1">IF(B275="","",#REF!)</f>
        <v/>
      </c>
      <c r="L275" s="582" t="str">
        <f ca="1">IF(C275="","",#REF!)</f>
        <v/>
      </c>
    </row>
    <row r="276" spans="1:12">
      <c r="A276" s="558">
        <v>265</v>
      </c>
      <c r="B276" s="581" t="str">
        <f t="shared" ca="1" si="12"/>
        <v/>
      </c>
      <c r="C276" s="414" t="str">
        <f t="shared" ca="1" si="13"/>
        <v/>
      </c>
      <c r="D276" s="497" t="str">
        <f ca="1">IF(ISERROR(OFFSET('HARGA SATUAN'!$D$6,MATCH(C276,'HARGA SATUAN'!$C$7:$C$1492,0),0)),"",OFFSET('HARGA SATUAN'!$D$6,MATCH(C276,'HARGA SATUAN'!$C$7:$C$1492,0),0))</f>
        <v/>
      </c>
      <c r="E276" s="497">
        <f ca="1">IF(B276="+","Unit",IF(ISERROR(OFFSET('HARGA SATUAN'!$E$6,MATCH(C276,'HARGA SATUAN'!$C$7:$C$1492,0),0)),"",OFFSET('HARGA SATUAN'!$E$6,MATCH(C276,'HARGA SATUAN'!$C$7:$C$1492,0),0)))</f>
        <v>0</v>
      </c>
      <c r="F276" s="583" t="str">
        <f t="shared" ca="1" si="14"/>
        <v/>
      </c>
      <c r="G276" s="493">
        <f ca="1">IF(ISERROR(OFFSET('HARGA SATUAN'!$I$6,MATCH(C276,'HARGA SATUAN'!$C$7:$C$1492,0),0)),"",OFFSET('HARGA SATUAN'!$I$6,MATCH(C276,'HARGA SATUAN'!$C$7:$C$1492,0),0))</f>
        <v>0</v>
      </c>
      <c r="H276" s="582" t="str">
        <f ca="1">IF(B276="","",#REF!)</f>
        <v/>
      </c>
      <c r="I276" s="582" t="str">
        <f ca="1">IF(B276="","",#REF!)</f>
        <v/>
      </c>
      <c r="J276" s="582" t="str">
        <f ca="1">IF(B276="","",#REF!)</f>
        <v/>
      </c>
      <c r="K276" s="582" t="str">
        <f ca="1">IF(B276="","",#REF!)</f>
        <v/>
      </c>
      <c r="L276" s="582" t="str">
        <f ca="1">IF(C276="","",#REF!)</f>
        <v/>
      </c>
    </row>
    <row r="277" spans="1:12">
      <c r="A277" s="558">
        <v>266</v>
      </c>
      <c r="B277" s="581" t="str">
        <f t="shared" ca="1" si="12"/>
        <v/>
      </c>
      <c r="C277" s="414" t="str">
        <f t="shared" ca="1" si="13"/>
        <v/>
      </c>
      <c r="D277" s="497" t="str">
        <f ca="1">IF(ISERROR(OFFSET('HARGA SATUAN'!$D$6,MATCH(C277,'HARGA SATUAN'!$C$7:$C$1492,0),0)),"",OFFSET('HARGA SATUAN'!$D$6,MATCH(C277,'HARGA SATUAN'!$C$7:$C$1492,0),0))</f>
        <v/>
      </c>
      <c r="E277" s="497">
        <f ca="1">IF(B277="+","Unit",IF(ISERROR(OFFSET('HARGA SATUAN'!$E$6,MATCH(C277,'HARGA SATUAN'!$C$7:$C$1492,0),0)),"",OFFSET('HARGA SATUAN'!$E$6,MATCH(C277,'HARGA SATUAN'!$C$7:$C$1492,0),0)))</f>
        <v>0</v>
      </c>
      <c r="F277" s="583" t="str">
        <f t="shared" ca="1" si="14"/>
        <v/>
      </c>
      <c r="G277" s="493">
        <f ca="1">IF(ISERROR(OFFSET('HARGA SATUAN'!$I$6,MATCH(C277,'HARGA SATUAN'!$C$7:$C$1492,0),0)),"",OFFSET('HARGA SATUAN'!$I$6,MATCH(C277,'HARGA SATUAN'!$C$7:$C$1492,0),0))</f>
        <v>0</v>
      </c>
      <c r="H277" s="582" t="str">
        <f ca="1">IF(B277="","",#REF!)</f>
        <v/>
      </c>
      <c r="I277" s="582" t="str">
        <f ca="1">IF(B277="","",#REF!)</f>
        <v/>
      </c>
      <c r="J277" s="582" t="str">
        <f ca="1">IF(B277="","",#REF!)</f>
        <v/>
      </c>
      <c r="K277" s="582" t="str">
        <f ca="1">IF(B277="","",#REF!)</f>
        <v/>
      </c>
      <c r="L277" s="582" t="str">
        <f ca="1">IF(C277="","",#REF!)</f>
        <v/>
      </c>
    </row>
    <row r="278" spans="1:12">
      <c r="A278" s="558">
        <v>267</v>
      </c>
      <c r="B278" s="581" t="str">
        <f t="shared" ca="1" si="12"/>
        <v/>
      </c>
      <c r="C278" s="414" t="str">
        <f t="shared" ca="1" si="13"/>
        <v/>
      </c>
      <c r="D278" s="497" t="str">
        <f ca="1">IF(ISERROR(OFFSET('HARGA SATUAN'!$D$6,MATCH(C278,'HARGA SATUAN'!$C$7:$C$1492,0),0)),"",OFFSET('HARGA SATUAN'!$D$6,MATCH(C278,'HARGA SATUAN'!$C$7:$C$1492,0),0))</f>
        <v/>
      </c>
      <c r="E278" s="497">
        <f ca="1">IF(B278="+","Unit",IF(ISERROR(OFFSET('HARGA SATUAN'!$E$6,MATCH(C278,'HARGA SATUAN'!$C$7:$C$1492,0),0)),"",OFFSET('HARGA SATUAN'!$E$6,MATCH(C278,'HARGA SATUAN'!$C$7:$C$1492,0),0)))</f>
        <v>0</v>
      </c>
      <c r="F278" s="583" t="str">
        <f t="shared" ca="1" si="14"/>
        <v/>
      </c>
      <c r="G278" s="493">
        <f ca="1">IF(ISERROR(OFFSET('HARGA SATUAN'!$I$6,MATCH(C278,'HARGA SATUAN'!$C$7:$C$1492,0),0)),"",OFFSET('HARGA SATUAN'!$I$6,MATCH(C278,'HARGA SATUAN'!$C$7:$C$1492,0),0))</f>
        <v>0</v>
      </c>
      <c r="H278" s="582" t="str">
        <f ca="1">IF(B278="","",#REF!)</f>
        <v/>
      </c>
      <c r="I278" s="582" t="str">
        <f ca="1">IF(B278="","",#REF!)</f>
        <v/>
      </c>
      <c r="J278" s="582" t="str">
        <f ca="1">IF(B278="","",#REF!)</f>
        <v/>
      </c>
      <c r="K278" s="582" t="str">
        <f ca="1">IF(B278="","",#REF!)</f>
        <v/>
      </c>
      <c r="L278" s="582" t="str">
        <f ca="1">IF(C278="","",#REF!)</f>
        <v/>
      </c>
    </row>
    <row r="279" spans="1:12">
      <c r="A279" s="558">
        <v>268</v>
      </c>
      <c r="B279" s="581" t="str">
        <f t="shared" ca="1" si="12"/>
        <v/>
      </c>
      <c r="C279" s="414" t="str">
        <f t="shared" ca="1" si="13"/>
        <v/>
      </c>
      <c r="D279" s="497" t="str">
        <f ca="1">IF(ISERROR(OFFSET('HARGA SATUAN'!$D$6,MATCH(C279,'HARGA SATUAN'!$C$7:$C$1492,0),0)),"",OFFSET('HARGA SATUAN'!$D$6,MATCH(C279,'HARGA SATUAN'!$C$7:$C$1492,0),0))</f>
        <v/>
      </c>
      <c r="E279" s="497">
        <f ca="1">IF(B279="+","Unit",IF(ISERROR(OFFSET('HARGA SATUAN'!$E$6,MATCH(C279,'HARGA SATUAN'!$C$7:$C$1492,0),0)),"",OFFSET('HARGA SATUAN'!$E$6,MATCH(C279,'HARGA SATUAN'!$C$7:$C$1492,0),0)))</f>
        <v>0</v>
      </c>
      <c r="F279" s="583" t="str">
        <f t="shared" ca="1" si="14"/>
        <v/>
      </c>
      <c r="G279" s="493">
        <f ca="1">IF(ISERROR(OFFSET('HARGA SATUAN'!$I$6,MATCH(C279,'HARGA SATUAN'!$C$7:$C$1492,0),0)),"",OFFSET('HARGA SATUAN'!$I$6,MATCH(C279,'HARGA SATUAN'!$C$7:$C$1492,0),0))</f>
        <v>0</v>
      </c>
      <c r="H279" s="582" t="str">
        <f ca="1">IF(B279="","",#REF!)</f>
        <v/>
      </c>
      <c r="I279" s="582" t="str">
        <f ca="1">IF(B279="","",#REF!)</f>
        <v/>
      </c>
      <c r="J279" s="582" t="str">
        <f ca="1">IF(B279="","",#REF!)</f>
        <v/>
      </c>
      <c r="K279" s="582" t="str">
        <f ca="1">IF(B279="","",#REF!)</f>
        <v/>
      </c>
      <c r="L279" s="582" t="str">
        <f ca="1">IF(C279="","",#REF!)</f>
        <v/>
      </c>
    </row>
    <row r="280" spans="1:12">
      <c r="A280" s="558">
        <v>269</v>
      </c>
      <c r="B280" s="581" t="str">
        <f t="shared" ca="1" si="12"/>
        <v/>
      </c>
      <c r="C280" s="414" t="str">
        <f t="shared" ca="1" si="13"/>
        <v/>
      </c>
      <c r="D280" s="497" t="str">
        <f ca="1">IF(ISERROR(OFFSET('HARGA SATUAN'!$D$6,MATCH(C280,'HARGA SATUAN'!$C$7:$C$1492,0),0)),"",OFFSET('HARGA SATUAN'!$D$6,MATCH(C280,'HARGA SATUAN'!$C$7:$C$1492,0),0))</f>
        <v/>
      </c>
      <c r="E280" s="497">
        <f ca="1">IF(B280="+","Unit",IF(ISERROR(OFFSET('HARGA SATUAN'!$E$6,MATCH(C280,'HARGA SATUAN'!$C$7:$C$1492,0),0)),"",OFFSET('HARGA SATUAN'!$E$6,MATCH(C280,'HARGA SATUAN'!$C$7:$C$1492,0),0)))</f>
        <v>0</v>
      </c>
      <c r="F280" s="583" t="str">
        <f t="shared" ca="1" si="14"/>
        <v/>
      </c>
      <c r="G280" s="493">
        <f ca="1">IF(ISERROR(OFFSET('HARGA SATUAN'!$I$6,MATCH(C280,'HARGA SATUAN'!$C$7:$C$1492,0),0)),"",OFFSET('HARGA SATUAN'!$I$6,MATCH(C280,'HARGA SATUAN'!$C$7:$C$1492,0),0))</f>
        <v>0</v>
      </c>
      <c r="H280" s="582" t="str">
        <f ca="1">IF(B280="","",#REF!)</f>
        <v/>
      </c>
      <c r="I280" s="582" t="str">
        <f ca="1">IF(B280="","",#REF!)</f>
        <v/>
      </c>
      <c r="J280" s="582" t="str">
        <f ca="1">IF(B280="","",#REF!)</f>
        <v/>
      </c>
      <c r="K280" s="582" t="str">
        <f ca="1">IF(B280="","",#REF!)</f>
        <v/>
      </c>
      <c r="L280" s="582" t="str">
        <f ca="1">IF(C280="","",#REF!)</f>
        <v/>
      </c>
    </row>
    <row r="281" spans="1:12">
      <c r="A281" s="558">
        <v>270</v>
      </c>
      <c r="B281" s="581" t="str">
        <f t="shared" ca="1" si="12"/>
        <v/>
      </c>
      <c r="C281" s="414" t="str">
        <f t="shared" ca="1" si="13"/>
        <v/>
      </c>
      <c r="D281" s="497" t="str">
        <f ca="1">IF(ISERROR(OFFSET('HARGA SATUAN'!$D$6,MATCH(C281,'HARGA SATUAN'!$C$7:$C$1492,0),0)),"",OFFSET('HARGA SATUAN'!$D$6,MATCH(C281,'HARGA SATUAN'!$C$7:$C$1492,0),0))</f>
        <v/>
      </c>
      <c r="E281" s="497">
        <f ca="1">IF(B281="+","Unit",IF(ISERROR(OFFSET('HARGA SATUAN'!$E$6,MATCH(C281,'HARGA SATUAN'!$C$7:$C$1492,0),0)),"",OFFSET('HARGA SATUAN'!$E$6,MATCH(C281,'HARGA SATUAN'!$C$7:$C$1492,0),0)))</f>
        <v>0</v>
      </c>
      <c r="F281" s="583" t="str">
        <f t="shared" ca="1" si="14"/>
        <v/>
      </c>
      <c r="G281" s="493">
        <f ca="1">IF(ISERROR(OFFSET('HARGA SATUAN'!$I$6,MATCH(C281,'HARGA SATUAN'!$C$7:$C$1492,0),0)),"",OFFSET('HARGA SATUAN'!$I$6,MATCH(C281,'HARGA SATUAN'!$C$7:$C$1492,0),0))</f>
        <v>0</v>
      </c>
      <c r="H281" s="582" t="str">
        <f ca="1">IF(B281="","",#REF!)</f>
        <v/>
      </c>
      <c r="I281" s="582" t="str">
        <f ca="1">IF(B281="","",#REF!)</f>
        <v/>
      </c>
      <c r="J281" s="582" t="str">
        <f ca="1">IF(B281="","",#REF!)</f>
        <v/>
      </c>
      <c r="K281" s="582" t="str">
        <f ca="1">IF(B281="","",#REF!)</f>
        <v/>
      </c>
      <c r="L281" s="582" t="str">
        <f ca="1">IF(C281="","",#REF!)</f>
        <v/>
      </c>
    </row>
    <row r="282" spans="1:12">
      <c r="A282" s="558">
        <v>271</v>
      </c>
      <c r="B282" s="581" t="str">
        <f t="shared" ca="1" si="12"/>
        <v/>
      </c>
      <c r="C282" s="414" t="str">
        <f t="shared" ca="1" si="13"/>
        <v/>
      </c>
      <c r="D282" s="497" t="str">
        <f ca="1">IF(ISERROR(OFFSET('HARGA SATUAN'!$D$6,MATCH(C282,'HARGA SATUAN'!$C$7:$C$1492,0),0)),"",OFFSET('HARGA SATUAN'!$D$6,MATCH(C282,'HARGA SATUAN'!$C$7:$C$1492,0),0))</f>
        <v/>
      </c>
      <c r="E282" s="497">
        <f ca="1">IF(B282="+","Unit",IF(ISERROR(OFFSET('HARGA SATUAN'!$E$6,MATCH(C282,'HARGA SATUAN'!$C$7:$C$1492,0),0)),"",OFFSET('HARGA SATUAN'!$E$6,MATCH(C282,'HARGA SATUAN'!$C$7:$C$1492,0),0)))</f>
        <v>0</v>
      </c>
      <c r="F282" s="583" t="str">
        <f t="shared" ca="1" si="14"/>
        <v/>
      </c>
      <c r="G282" s="493">
        <f ca="1">IF(ISERROR(OFFSET('HARGA SATUAN'!$I$6,MATCH(C282,'HARGA SATUAN'!$C$7:$C$1492,0),0)),"",OFFSET('HARGA SATUAN'!$I$6,MATCH(C282,'HARGA SATUAN'!$C$7:$C$1492,0),0))</f>
        <v>0</v>
      </c>
      <c r="H282" s="582" t="str">
        <f ca="1">IF(B282="","",#REF!)</f>
        <v/>
      </c>
      <c r="I282" s="582" t="str">
        <f ca="1">IF(B282="","",#REF!)</f>
        <v/>
      </c>
      <c r="J282" s="582" t="str">
        <f ca="1">IF(B282="","",#REF!)</f>
        <v/>
      </c>
      <c r="K282" s="582" t="str">
        <f ca="1">IF(B282="","",#REF!)</f>
        <v/>
      </c>
      <c r="L282" s="582" t="str">
        <f ca="1">IF(C282="","",#REF!)</f>
        <v/>
      </c>
    </row>
    <row r="283" spans="1:12">
      <c r="A283" s="558">
        <v>272</v>
      </c>
      <c r="B283" s="581" t="str">
        <f t="shared" ca="1" si="12"/>
        <v/>
      </c>
      <c r="C283" s="414" t="str">
        <f t="shared" ca="1" si="13"/>
        <v/>
      </c>
      <c r="D283" s="497" t="str">
        <f ca="1">IF(ISERROR(OFFSET('HARGA SATUAN'!$D$6,MATCH(C283,'HARGA SATUAN'!$C$7:$C$1492,0),0)),"",OFFSET('HARGA SATUAN'!$D$6,MATCH(C283,'HARGA SATUAN'!$C$7:$C$1492,0),0))</f>
        <v/>
      </c>
      <c r="E283" s="497">
        <f ca="1">IF(B283="+","Unit",IF(ISERROR(OFFSET('HARGA SATUAN'!$E$6,MATCH(C283,'HARGA SATUAN'!$C$7:$C$1492,0),0)),"",OFFSET('HARGA SATUAN'!$E$6,MATCH(C283,'HARGA SATUAN'!$C$7:$C$1492,0),0)))</f>
        <v>0</v>
      </c>
      <c r="F283" s="583" t="str">
        <f t="shared" ca="1" si="14"/>
        <v/>
      </c>
      <c r="G283" s="493">
        <f ca="1">IF(ISERROR(OFFSET('HARGA SATUAN'!$I$6,MATCH(C283,'HARGA SATUAN'!$C$7:$C$1492,0),0)),"",OFFSET('HARGA SATUAN'!$I$6,MATCH(C283,'HARGA SATUAN'!$C$7:$C$1492,0),0))</f>
        <v>0</v>
      </c>
      <c r="H283" s="582" t="str">
        <f ca="1">IF(B283="","",#REF!)</f>
        <v/>
      </c>
      <c r="I283" s="582" t="str">
        <f ca="1">IF(B283="","",#REF!)</f>
        <v/>
      </c>
      <c r="J283" s="582" t="str">
        <f ca="1">IF(B283="","",#REF!)</f>
        <v/>
      </c>
      <c r="K283" s="582" t="str">
        <f ca="1">IF(B283="","",#REF!)</f>
        <v/>
      </c>
      <c r="L283" s="582" t="str">
        <f ca="1">IF(C283="","",#REF!)</f>
        <v/>
      </c>
    </row>
    <row r="284" spans="1:12">
      <c r="A284" s="558">
        <v>273</v>
      </c>
      <c r="B284" s="581" t="str">
        <f t="shared" ca="1" si="12"/>
        <v/>
      </c>
      <c r="C284" s="414" t="str">
        <f t="shared" ca="1" si="13"/>
        <v/>
      </c>
      <c r="D284" s="497" t="str">
        <f ca="1">IF(ISERROR(OFFSET('HARGA SATUAN'!$D$6,MATCH(C284,'HARGA SATUAN'!$C$7:$C$1492,0),0)),"",OFFSET('HARGA SATUAN'!$D$6,MATCH(C284,'HARGA SATUAN'!$C$7:$C$1492,0),0))</f>
        <v/>
      </c>
      <c r="E284" s="497">
        <f ca="1">IF(B284="+","Unit",IF(ISERROR(OFFSET('HARGA SATUAN'!$E$6,MATCH(C284,'HARGA SATUAN'!$C$7:$C$1492,0),0)),"",OFFSET('HARGA SATUAN'!$E$6,MATCH(C284,'HARGA SATUAN'!$C$7:$C$1492,0),0)))</f>
        <v>0</v>
      </c>
      <c r="F284" s="583" t="str">
        <f t="shared" ca="1" si="14"/>
        <v/>
      </c>
      <c r="G284" s="493">
        <f ca="1">IF(ISERROR(OFFSET('HARGA SATUAN'!$I$6,MATCH(C284,'HARGA SATUAN'!$C$7:$C$1492,0),0)),"",OFFSET('HARGA SATUAN'!$I$6,MATCH(C284,'HARGA SATUAN'!$C$7:$C$1492,0),0))</f>
        <v>0</v>
      </c>
      <c r="H284" s="582" t="str">
        <f ca="1">IF(B284="","",#REF!)</f>
        <v/>
      </c>
      <c r="I284" s="582" t="str">
        <f ca="1">IF(B284="","",#REF!)</f>
        <v/>
      </c>
      <c r="J284" s="582" t="str">
        <f ca="1">IF(B284="","",#REF!)</f>
        <v/>
      </c>
      <c r="K284" s="582" t="str">
        <f ca="1">IF(B284="","",#REF!)</f>
        <v/>
      </c>
      <c r="L284" s="582" t="str">
        <f ca="1">IF(C284="","",#REF!)</f>
        <v/>
      </c>
    </row>
    <row r="285" spans="1:12">
      <c r="A285" s="558">
        <v>274</v>
      </c>
      <c r="B285" s="581" t="str">
        <f t="shared" ca="1" si="12"/>
        <v/>
      </c>
      <c r="C285" s="414" t="str">
        <f t="shared" ca="1" si="13"/>
        <v/>
      </c>
      <c r="D285" s="497" t="str">
        <f ca="1">IF(ISERROR(OFFSET('HARGA SATUAN'!$D$6,MATCH(C285,'HARGA SATUAN'!$C$7:$C$1492,0),0)),"",OFFSET('HARGA SATUAN'!$D$6,MATCH(C285,'HARGA SATUAN'!$C$7:$C$1492,0),0))</f>
        <v/>
      </c>
      <c r="E285" s="497">
        <f ca="1">IF(B285="+","Unit",IF(ISERROR(OFFSET('HARGA SATUAN'!$E$6,MATCH(C285,'HARGA SATUAN'!$C$7:$C$1492,0),0)),"",OFFSET('HARGA SATUAN'!$E$6,MATCH(C285,'HARGA SATUAN'!$C$7:$C$1492,0),0)))</f>
        <v>0</v>
      </c>
      <c r="F285" s="583" t="str">
        <f t="shared" ca="1" si="14"/>
        <v/>
      </c>
      <c r="G285" s="493">
        <f ca="1">IF(ISERROR(OFFSET('HARGA SATUAN'!$I$6,MATCH(C285,'HARGA SATUAN'!$C$7:$C$1492,0),0)),"",OFFSET('HARGA SATUAN'!$I$6,MATCH(C285,'HARGA SATUAN'!$C$7:$C$1492,0),0))</f>
        <v>0</v>
      </c>
      <c r="H285" s="582" t="str">
        <f ca="1">IF(B285="","",#REF!)</f>
        <v/>
      </c>
      <c r="I285" s="582" t="str">
        <f ca="1">IF(B285="","",#REF!)</f>
        <v/>
      </c>
      <c r="J285" s="582" t="str">
        <f ca="1">IF(B285="","",#REF!)</f>
        <v/>
      </c>
      <c r="K285" s="582" t="str">
        <f ca="1">IF(B285="","",#REF!)</f>
        <v/>
      </c>
      <c r="L285" s="582" t="str">
        <f ca="1">IF(C285="","",#REF!)</f>
        <v/>
      </c>
    </row>
    <row r="286" spans="1:12">
      <c r="A286" s="558">
        <v>275</v>
      </c>
      <c r="B286" s="581" t="str">
        <f t="shared" ca="1" si="12"/>
        <v/>
      </c>
      <c r="C286" s="414" t="str">
        <f t="shared" ca="1" si="13"/>
        <v/>
      </c>
      <c r="D286" s="497" t="str">
        <f ca="1">IF(ISERROR(OFFSET('HARGA SATUAN'!$D$6,MATCH(C286,'HARGA SATUAN'!$C$7:$C$1492,0),0)),"",OFFSET('HARGA SATUAN'!$D$6,MATCH(C286,'HARGA SATUAN'!$C$7:$C$1492,0),0))</f>
        <v/>
      </c>
      <c r="E286" s="497">
        <f ca="1">IF(B286="+","Unit",IF(ISERROR(OFFSET('HARGA SATUAN'!$E$6,MATCH(C286,'HARGA SATUAN'!$C$7:$C$1492,0),0)),"",OFFSET('HARGA SATUAN'!$E$6,MATCH(C286,'HARGA SATUAN'!$C$7:$C$1492,0),0)))</f>
        <v>0</v>
      </c>
      <c r="F286" s="583" t="str">
        <f t="shared" ca="1" si="14"/>
        <v/>
      </c>
      <c r="G286" s="493">
        <f ca="1">IF(ISERROR(OFFSET('HARGA SATUAN'!$I$6,MATCH(C286,'HARGA SATUAN'!$C$7:$C$1492,0),0)),"",OFFSET('HARGA SATUAN'!$I$6,MATCH(C286,'HARGA SATUAN'!$C$7:$C$1492,0),0))</f>
        <v>0</v>
      </c>
      <c r="H286" s="582" t="str">
        <f ca="1">IF(B286="","",#REF!)</f>
        <v/>
      </c>
      <c r="I286" s="582" t="str">
        <f ca="1">IF(B286="","",#REF!)</f>
        <v/>
      </c>
      <c r="J286" s="582" t="str">
        <f ca="1">IF(B286="","",#REF!)</f>
        <v/>
      </c>
      <c r="K286" s="582" t="str">
        <f ca="1">IF(B286="","",#REF!)</f>
        <v/>
      </c>
      <c r="L286" s="582" t="str">
        <f ca="1">IF(C286="","",#REF!)</f>
        <v/>
      </c>
    </row>
    <row r="287" spans="1:12">
      <c r="A287" s="558">
        <v>276</v>
      </c>
      <c r="B287" s="581" t="str">
        <f t="shared" ca="1" si="12"/>
        <v/>
      </c>
      <c r="C287" s="414" t="str">
        <f t="shared" ca="1" si="13"/>
        <v/>
      </c>
      <c r="D287" s="497" t="str">
        <f ca="1">IF(ISERROR(OFFSET('HARGA SATUAN'!$D$6,MATCH(C287,'HARGA SATUAN'!$C$7:$C$1492,0),0)),"",OFFSET('HARGA SATUAN'!$D$6,MATCH(C287,'HARGA SATUAN'!$C$7:$C$1492,0),0))</f>
        <v/>
      </c>
      <c r="E287" s="497">
        <f ca="1">IF(B287="+","Unit",IF(ISERROR(OFFSET('HARGA SATUAN'!$E$6,MATCH(C287,'HARGA SATUAN'!$C$7:$C$1492,0),0)),"",OFFSET('HARGA SATUAN'!$E$6,MATCH(C287,'HARGA SATUAN'!$C$7:$C$1492,0),0)))</f>
        <v>0</v>
      </c>
      <c r="F287" s="583" t="str">
        <f t="shared" ca="1" si="14"/>
        <v/>
      </c>
      <c r="G287" s="493">
        <f ca="1">IF(ISERROR(OFFSET('HARGA SATUAN'!$I$6,MATCH(C287,'HARGA SATUAN'!$C$7:$C$1492,0),0)),"",OFFSET('HARGA SATUAN'!$I$6,MATCH(C287,'HARGA SATUAN'!$C$7:$C$1492,0),0))</f>
        <v>0</v>
      </c>
      <c r="H287" s="582" t="str">
        <f ca="1">IF(B287="","",#REF!)</f>
        <v/>
      </c>
      <c r="I287" s="582" t="str">
        <f ca="1">IF(B287="","",#REF!)</f>
        <v/>
      </c>
      <c r="J287" s="582" t="str">
        <f ca="1">IF(B287="","",#REF!)</f>
        <v/>
      </c>
      <c r="K287" s="582" t="str">
        <f ca="1">IF(B287="","",#REF!)</f>
        <v/>
      </c>
      <c r="L287" s="582" t="str">
        <f ca="1">IF(C287="","",#REF!)</f>
        <v/>
      </c>
    </row>
    <row r="288" spans="1:12">
      <c r="A288" s="558">
        <v>277</v>
      </c>
      <c r="B288" s="581" t="str">
        <f t="shared" ca="1" si="12"/>
        <v/>
      </c>
      <c r="C288" s="414" t="str">
        <f t="shared" ca="1" si="13"/>
        <v/>
      </c>
      <c r="D288" s="497" t="str">
        <f ca="1">IF(ISERROR(OFFSET('HARGA SATUAN'!$D$6,MATCH(C288,'HARGA SATUAN'!$C$7:$C$1492,0),0)),"",OFFSET('HARGA SATUAN'!$D$6,MATCH(C288,'HARGA SATUAN'!$C$7:$C$1492,0),0))</f>
        <v/>
      </c>
      <c r="E288" s="497">
        <f ca="1">IF(B288="+","Unit",IF(ISERROR(OFFSET('HARGA SATUAN'!$E$6,MATCH(C288,'HARGA SATUAN'!$C$7:$C$1492,0),0)),"",OFFSET('HARGA SATUAN'!$E$6,MATCH(C288,'HARGA SATUAN'!$C$7:$C$1492,0),0)))</f>
        <v>0</v>
      </c>
      <c r="F288" s="583" t="str">
        <f t="shared" ca="1" si="14"/>
        <v/>
      </c>
      <c r="G288" s="493">
        <f ca="1">IF(ISERROR(OFFSET('HARGA SATUAN'!$I$6,MATCH(C288,'HARGA SATUAN'!$C$7:$C$1492,0),0)),"",OFFSET('HARGA SATUAN'!$I$6,MATCH(C288,'HARGA SATUAN'!$C$7:$C$1492,0),0))</f>
        <v>0</v>
      </c>
      <c r="H288" s="582" t="str">
        <f ca="1">IF(B288="","",#REF!)</f>
        <v/>
      </c>
      <c r="I288" s="582" t="str">
        <f ca="1">IF(B288="","",#REF!)</f>
        <v/>
      </c>
      <c r="J288" s="582" t="str">
        <f ca="1">IF(B288="","",#REF!)</f>
        <v/>
      </c>
      <c r="K288" s="582" t="str">
        <f ca="1">IF(B288="","",#REF!)</f>
        <v/>
      </c>
      <c r="L288" s="582" t="str">
        <f ca="1">IF(C288="","",#REF!)</f>
        <v/>
      </c>
    </row>
    <row r="289" spans="1:12">
      <c r="A289" s="558">
        <v>278</v>
      </c>
      <c r="B289" s="581" t="str">
        <f t="shared" ca="1" si="12"/>
        <v/>
      </c>
      <c r="C289" s="414" t="str">
        <f t="shared" ca="1" si="13"/>
        <v/>
      </c>
      <c r="D289" s="497" t="str">
        <f ca="1">IF(ISERROR(OFFSET('HARGA SATUAN'!$D$6,MATCH(C289,'HARGA SATUAN'!$C$7:$C$1492,0),0)),"",OFFSET('HARGA SATUAN'!$D$6,MATCH(C289,'HARGA SATUAN'!$C$7:$C$1492,0),0))</f>
        <v/>
      </c>
      <c r="E289" s="497">
        <f ca="1">IF(B289="+","Unit",IF(ISERROR(OFFSET('HARGA SATUAN'!$E$6,MATCH(C289,'HARGA SATUAN'!$C$7:$C$1492,0),0)),"",OFFSET('HARGA SATUAN'!$E$6,MATCH(C289,'HARGA SATUAN'!$C$7:$C$1492,0),0)))</f>
        <v>0</v>
      </c>
      <c r="F289" s="583" t="str">
        <f t="shared" ca="1" si="14"/>
        <v/>
      </c>
      <c r="G289" s="493">
        <f ca="1">IF(ISERROR(OFFSET('HARGA SATUAN'!$I$6,MATCH(C289,'HARGA SATUAN'!$C$7:$C$1492,0),0)),"",OFFSET('HARGA SATUAN'!$I$6,MATCH(C289,'HARGA SATUAN'!$C$7:$C$1492,0),0))</f>
        <v>0</v>
      </c>
      <c r="H289" s="582" t="str">
        <f ca="1">IF(B289="","",#REF!)</f>
        <v/>
      </c>
      <c r="I289" s="582" t="str">
        <f ca="1">IF(B289="","",#REF!)</f>
        <v/>
      </c>
      <c r="J289" s="582" t="str">
        <f ca="1">IF(B289="","",#REF!)</f>
        <v/>
      </c>
      <c r="K289" s="582" t="str">
        <f ca="1">IF(B289="","",#REF!)</f>
        <v/>
      </c>
      <c r="L289" s="582" t="str">
        <f ca="1">IF(C289="","",#REF!)</f>
        <v/>
      </c>
    </row>
    <row r="290" spans="1:12">
      <c r="A290" s="558">
        <v>279</v>
      </c>
      <c r="B290" s="581" t="str">
        <f t="shared" ca="1" si="12"/>
        <v/>
      </c>
      <c r="C290" s="414" t="str">
        <f t="shared" ca="1" si="13"/>
        <v/>
      </c>
      <c r="D290" s="497" t="str">
        <f ca="1">IF(ISERROR(OFFSET('HARGA SATUAN'!$D$6,MATCH(C290,'HARGA SATUAN'!$C$7:$C$1492,0),0)),"",OFFSET('HARGA SATUAN'!$D$6,MATCH(C290,'HARGA SATUAN'!$C$7:$C$1492,0),0))</f>
        <v/>
      </c>
      <c r="E290" s="497">
        <f ca="1">IF(B290="+","Unit",IF(ISERROR(OFFSET('HARGA SATUAN'!$E$6,MATCH(C290,'HARGA SATUAN'!$C$7:$C$1492,0),0)),"",OFFSET('HARGA SATUAN'!$E$6,MATCH(C290,'HARGA SATUAN'!$C$7:$C$1492,0),0)))</f>
        <v>0</v>
      </c>
      <c r="F290" s="583" t="str">
        <f t="shared" ca="1" si="14"/>
        <v/>
      </c>
      <c r="G290" s="493">
        <f ca="1">IF(ISERROR(OFFSET('HARGA SATUAN'!$I$6,MATCH(C290,'HARGA SATUAN'!$C$7:$C$1492,0),0)),"",OFFSET('HARGA SATUAN'!$I$6,MATCH(C290,'HARGA SATUAN'!$C$7:$C$1492,0),0))</f>
        <v>0</v>
      </c>
      <c r="H290" s="582" t="str">
        <f ca="1">IF(B290="","",#REF!)</f>
        <v/>
      </c>
      <c r="I290" s="582" t="str">
        <f ca="1">IF(B290="","",#REF!)</f>
        <v/>
      </c>
      <c r="J290" s="582" t="str">
        <f ca="1">IF(B290="","",#REF!)</f>
        <v/>
      </c>
      <c r="K290" s="582" t="str">
        <f ca="1">IF(B290="","",#REF!)</f>
        <v/>
      </c>
      <c r="L290" s="582" t="str">
        <f ca="1">IF(C290="","",#REF!)</f>
        <v/>
      </c>
    </row>
    <row r="291" spans="1:12">
      <c r="A291" s="558">
        <v>280</v>
      </c>
      <c r="B291" s="581" t="str">
        <f t="shared" ca="1" si="12"/>
        <v/>
      </c>
      <c r="C291" s="414" t="str">
        <f t="shared" ca="1" si="13"/>
        <v/>
      </c>
      <c r="D291" s="497" t="str">
        <f ca="1">IF(ISERROR(OFFSET('HARGA SATUAN'!$D$6,MATCH(C291,'HARGA SATUAN'!$C$7:$C$1492,0),0)),"",OFFSET('HARGA SATUAN'!$D$6,MATCH(C291,'HARGA SATUAN'!$C$7:$C$1492,0),0))</f>
        <v/>
      </c>
      <c r="E291" s="497">
        <f ca="1">IF(B291="+","Unit",IF(ISERROR(OFFSET('HARGA SATUAN'!$E$6,MATCH(C291,'HARGA SATUAN'!$C$7:$C$1492,0),0)),"",OFFSET('HARGA SATUAN'!$E$6,MATCH(C291,'HARGA SATUAN'!$C$7:$C$1492,0),0)))</f>
        <v>0</v>
      </c>
      <c r="F291" s="583" t="str">
        <f t="shared" ca="1" si="14"/>
        <v/>
      </c>
      <c r="G291" s="493">
        <f ca="1">IF(ISERROR(OFFSET('HARGA SATUAN'!$I$6,MATCH(C291,'HARGA SATUAN'!$C$7:$C$1492,0),0)),"",OFFSET('HARGA SATUAN'!$I$6,MATCH(C291,'HARGA SATUAN'!$C$7:$C$1492,0),0))</f>
        <v>0</v>
      </c>
      <c r="H291" s="582" t="str">
        <f ca="1">IF(B291="","",#REF!)</f>
        <v/>
      </c>
      <c r="I291" s="582" t="str">
        <f ca="1">IF(B291="","",#REF!)</f>
        <v/>
      </c>
      <c r="J291" s="582" t="str">
        <f ca="1">IF(B291="","",#REF!)</f>
        <v/>
      </c>
      <c r="K291" s="582" t="str">
        <f ca="1">IF(B291="","",#REF!)</f>
        <v/>
      </c>
      <c r="L291" s="582" t="str">
        <f ca="1">IF(C291="","",#REF!)</f>
        <v/>
      </c>
    </row>
    <row r="292" spans="1:12">
      <c r="A292" s="558">
        <v>281</v>
      </c>
      <c r="B292" s="581" t="str">
        <f t="shared" ca="1" si="12"/>
        <v/>
      </c>
      <c r="C292" s="414" t="str">
        <f t="shared" ca="1" si="13"/>
        <v/>
      </c>
      <c r="D292" s="497" t="str">
        <f ca="1">IF(ISERROR(OFFSET('HARGA SATUAN'!$D$6,MATCH(C292,'HARGA SATUAN'!$C$7:$C$1492,0),0)),"",OFFSET('HARGA SATUAN'!$D$6,MATCH(C292,'HARGA SATUAN'!$C$7:$C$1492,0),0))</f>
        <v/>
      </c>
      <c r="E292" s="497">
        <f ca="1">IF(B292="+","Unit",IF(ISERROR(OFFSET('HARGA SATUAN'!$E$6,MATCH(C292,'HARGA SATUAN'!$C$7:$C$1492,0),0)),"",OFFSET('HARGA SATUAN'!$E$6,MATCH(C292,'HARGA SATUAN'!$C$7:$C$1492,0),0)))</f>
        <v>0</v>
      </c>
      <c r="F292" s="583" t="str">
        <f t="shared" ca="1" si="14"/>
        <v/>
      </c>
      <c r="G292" s="493">
        <f ca="1">IF(ISERROR(OFFSET('HARGA SATUAN'!$I$6,MATCH(C292,'HARGA SATUAN'!$C$7:$C$1492,0),0)),"",OFFSET('HARGA SATUAN'!$I$6,MATCH(C292,'HARGA SATUAN'!$C$7:$C$1492,0),0))</f>
        <v>0</v>
      </c>
      <c r="H292" s="582" t="str">
        <f ca="1">IF(B292="","",#REF!)</f>
        <v/>
      </c>
      <c r="I292" s="582" t="str">
        <f ca="1">IF(B292="","",#REF!)</f>
        <v/>
      </c>
      <c r="J292" s="582" t="str">
        <f ca="1">IF(B292="","",#REF!)</f>
        <v/>
      </c>
      <c r="K292" s="582" t="str">
        <f ca="1">IF(B292="","",#REF!)</f>
        <v/>
      </c>
      <c r="L292" s="582" t="str">
        <f ca="1">IF(C292="","",#REF!)</f>
        <v/>
      </c>
    </row>
    <row r="293" spans="1:12">
      <c r="A293" s="558">
        <v>282</v>
      </c>
      <c r="B293" s="581" t="str">
        <f t="shared" ca="1" si="12"/>
        <v/>
      </c>
      <c r="C293" s="414" t="str">
        <f t="shared" ca="1" si="13"/>
        <v/>
      </c>
      <c r="D293" s="497" t="str">
        <f ca="1">IF(ISERROR(OFFSET('HARGA SATUAN'!$D$6,MATCH(C293,'HARGA SATUAN'!$C$7:$C$1492,0),0)),"",OFFSET('HARGA SATUAN'!$D$6,MATCH(C293,'HARGA SATUAN'!$C$7:$C$1492,0),0))</f>
        <v/>
      </c>
      <c r="E293" s="497">
        <f ca="1">IF(B293="+","Unit",IF(ISERROR(OFFSET('HARGA SATUAN'!$E$6,MATCH(C293,'HARGA SATUAN'!$C$7:$C$1492,0),0)),"",OFFSET('HARGA SATUAN'!$E$6,MATCH(C293,'HARGA SATUAN'!$C$7:$C$1492,0),0)))</f>
        <v>0</v>
      </c>
      <c r="F293" s="583" t="str">
        <f t="shared" ca="1" si="14"/>
        <v/>
      </c>
      <c r="G293" s="493">
        <f ca="1">IF(ISERROR(OFFSET('HARGA SATUAN'!$I$6,MATCH(C293,'HARGA SATUAN'!$C$7:$C$1492,0),0)),"",OFFSET('HARGA SATUAN'!$I$6,MATCH(C293,'HARGA SATUAN'!$C$7:$C$1492,0),0))</f>
        <v>0</v>
      </c>
      <c r="H293" s="582" t="str">
        <f ca="1">IF(B293="","",#REF!)</f>
        <v/>
      </c>
      <c r="I293" s="582" t="str">
        <f ca="1">IF(B293="","",#REF!)</f>
        <v/>
      </c>
      <c r="J293" s="582" t="str">
        <f ca="1">IF(B293="","",#REF!)</f>
        <v/>
      </c>
      <c r="K293" s="582" t="str">
        <f ca="1">IF(B293="","",#REF!)</f>
        <v/>
      </c>
      <c r="L293" s="582" t="str">
        <f ca="1">IF(C293="","",#REF!)</f>
        <v/>
      </c>
    </row>
    <row r="294" spans="1:12">
      <c r="A294" s="558">
        <v>283</v>
      </c>
      <c r="B294" s="581" t="str">
        <f t="shared" ca="1" si="12"/>
        <v/>
      </c>
      <c r="C294" s="414" t="str">
        <f t="shared" ca="1" si="13"/>
        <v/>
      </c>
      <c r="D294" s="497" t="str">
        <f ca="1">IF(ISERROR(OFFSET('HARGA SATUAN'!$D$6,MATCH(C294,'HARGA SATUAN'!$C$7:$C$1492,0),0)),"",OFFSET('HARGA SATUAN'!$D$6,MATCH(C294,'HARGA SATUAN'!$C$7:$C$1492,0),0))</f>
        <v/>
      </c>
      <c r="E294" s="497">
        <f ca="1">IF(B294="+","Unit",IF(ISERROR(OFFSET('HARGA SATUAN'!$E$6,MATCH(C294,'HARGA SATUAN'!$C$7:$C$1492,0),0)),"",OFFSET('HARGA SATUAN'!$E$6,MATCH(C294,'HARGA SATUAN'!$C$7:$C$1492,0),0)))</f>
        <v>0</v>
      </c>
      <c r="F294" s="583" t="str">
        <f t="shared" ca="1" si="14"/>
        <v/>
      </c>
      <c r="G294" s="493">
        <f ca="1">IF(ISERROR(OFFSET('HARGA SATUAN'!$I$6,MATCH(C294,'HARGA SATUAN'!$C$7:$C$1492,0),0)),"",OFFSET('HARGA SATUAN'!$I$6,MATCH(C294,'HARGA SATUAN'!$C$7:$C$1492,0),0))</f>
        <v>0</v>
      </c>
      <c r="H294" s="582" t="str">
        <f ca="1">IF(B294="","",#REF!)</f>
        <v/>
      </c>
      <c r="I294" s="582" t="str">
        <f ca="1">IF(B294="","",#REF!)</f>
        <v/>
      </c>
      <c r="J294" s="582" t="str">
        <f ca="1">IF(B294="","",#REF!)</f>
        <v/>
      </c>
      <c r="K294" s="582" t="str">
        <f ca="1">IF(B294="","",#REF!)</f>
        <v/>
      </c>
      <c r="L294" s="582" t="str">
        <f ca="1">IF(C294="","",#REF!)</f>
        <v/>
      </c>
    </row>
    <row r="295" spans="1:12">
      <c r="A295" s="558">
        <v>284</v>
      </c>
      <c r="B295" s="581" t="str">
        <f t="shared" ca="1" si="12"/>
        <v/>
      </c>
      <c r="C295" s="414" t="str">
        <f t="shared" ca="1" si="13"/>
        <v/>
      </c>
      <c r="D295" s="497" t="str">
        <f ca="1">IF(ISERROR(OFFSET('HARGA SATUAN'!$D$6,MATCH(C295,'HARGA SATUAN'!$C$7:$C$1492,0),0)),"",OFFSET('HARGA SATUAN'!$D$6,MATCH(C295,'HARGA SATUAN'!$C$7:$C$1492,0),0))</f>
        <v/>
      </c>
      <c r="E295" s="497">
        <f ca="1">IF(B295="+","Unit",IF(ISERROR(OFFSET('HARGA SATUAN'!$E$6,MATCH(C295,'HARGA SATUAN'!$C$7:$C$1492,0),0)),"",OFFSET('HARGA SATUAN'!$E$6,MATCH(C295,'HARGA SATUAN'!$C$7:$C$1492,0),0)))</f>
        <v>0</v>
      </c>
      <c r="F295" s="583" t="str">
        <f t="shared" ca="1" si="14"/>
        <v/>
      </c>
      <c r="G295" s="493">
        <f ca="1">IF(ISERROR(OFFSET('HARGA SATUAN'!$I$6,MATCH(C295,'HARGA SATUAN'!$C$7:$C$1492,0),0)),"",OFFSET('HARGA SATUAN'!$I$6,MATCH(C295,'HARGA SATUAN'!$C$7:$C$1492,0),0))</f>
        <v>0</v>
      </c>
      <c r="H295" s="582" t="str">
        <f ca="1">IF(B295="","",#REF!)</f>
        <v/>
      </c>
      <c r="I295" s="582" t="str">
        <f ca="1">IF(B295="","",#REF!)</f>
        <v/>
      </c>
      <c r="J295" s="582" t="str">
        <f ca="1">IF(B295="","",#REF!)</f>
        <v/>
      </c>
      <c r="K295" s="582" t="str">
        <f ca="1">IF(B295="","",#REF!)</f>
        <v/>
      </c>
      <c r="L295" s="582" t="str">
        <f ca="1">IF(C295="","",#REF!)</f>
        <v/>
      </c>
    </row>
    <row r="296" spans="1:12">
      <c r="A296" s="558">
        <v>285</v>
      </c>
      <c r="B296" s="581" t="str">
        <f t="shared" ca="1" si="12"/>
        <v/>
      </c>
      <c r="C296" s="414" t="str">
        <f t="shared" ca="1" si="13"/>
        <v/>
      </c>
      <c r="D296" s="497" t="str">
        <f ca="1">IF(ISERROR(OFFSET('HARGA SATUAN'!$D$6,MATCH(C296,'HARGA SATUAN'!$C$7:$C$1492,0),0)),"",OFFSET('HARGA SATUAN'!$D$6,MATCH(C296,'HARGA SATUAN'!$C$7:$C$1492,0),0))</f>
        <v/>
      </c>
      <c r="E296" s="497">
        <f ca="1">IF(B296="+","Unit",IF(ISERROR(OFFSET('HARGA SATUAN'!$E$6,MATCH(C296,'HARGA SATUAN'!$C$7:$C$1492,0),0)),"",OFFSET('HARGA SATUAN'!$E$6,MATCH(C296,'HARGA SATUAN'!$C$7:$C$1492,0),0)))</f>
        <v>0</v>
      </c>
      <c r="F296" s="583" t="str">
        <f t="shared" ca="1" si="14"/>
        <v/>
      </c>
      <c r="G296" s="493">
        <f ca="1">IF(ISERROR(OFFSET('HARGA SATUAN'!$I$6,MATCH(C296,'HARGA SATUAN'!$C$7:$C$1492,0),0)),"",OFFSET('HARGA SATUAN'!$I$6,MATCH(C296,'HARGA SATUAN'!$C$7:$C$1492,0),0))</f>
        <v>0</v>
      </c>
      <c r="H296" s="582" t="str">
        <f ca="1">IF(B296="","",#REF!)</f>
        <v/>
      </c>
      <c r="I296" s="582" t="str">
        <f ca="1">IF(B296="","",#REF!)</f>
        <v/>
      </c>
      <c r="J296" s="582" t="str">
        <f ca="1">IF(B296="","",#REF!)</f>
        <v/>
      </c>
      <c r="K296" s="582" t="str">
        <f ca="1">IF(B296="","",#REF!)</f>
        <v/>
      </c>
      <c r="L296" s="582" t="str">
        <f ca="1">IF(C296="","",#REF!)</f>
        <v/>
      </c>
    </row>
    <row r="297" spans="1:12">
      <c r="A297" s="558">
        <v>286</v>
      </c>
      <c r="B297" s="581" t="str">
        <f t="shared" ca="1" si="12"/>
        <v/>
      </c>
      <c r="C297" s="414" t="str">
        <f t="shared" ca="1" si="13"/>
        <v/>
      </c>
      <c r="D297" s="497" t="str">
        <f ca="1">IF(ISERROR(OFFSET('HARGA SATUAN'!$D$6,MATCH(C297,'HARGA SATUAN'!$C$7:$C$1492,0),0)),"",OFFSET('HARGA SATUAN'!$D$6,MATCH(C297,'HARGA SATUAN'!$C$7:$C$1492,0),0))</f>
        <v/>
      </c>
      <c r="E297" s="497">
        <f ca="1">IF(B297="+","Unit",IF(ISERROR(OFFSET('HARGA SATUAN'!$E$6,MATCH(C297,'HARGA SATUAN'!$C$7:$C$1492,0),0)),"",OFFSET('HARGA SATUAN'!$E$6,MATCH(C297,'HARGA SATUAN'!$C$7:$C$1492,0),0)))</f>
        <v>0</v>
      </c>
      <c r="F297" s="583" t="str">
        <f t="shared" ca="1" si="14"/>
        <v/>
      </c>
      <c r="G297" s="493">
        <f ca="1">IF(ISERROR(OFFSET('HARGA SATUAN'!$I$6,MATCH(C297,'HARGA SATUAN'!$C$7:$C$1492,0),0)),"",OFFSET('HARGA SATUAN'!$I$6,MATCH(C297,'HARGA SATUAN'!$C$7:$C$1492,0),0))</f>
        <v>0</v>
      </c>
      <c r="H297" s="582" t="str">
        <f ca="1">IF(B297="","",#REF!)</f>
        <v/>
      </c>
      <c r="I297" s="582" t="str">
        <f ca="1">IF(B297="","",#REF!)</f>
        <v/>
      </c>
      <c r="J297" s="582" t="str">
        <f ca="1">IF(B297="","",#REF!)</f>
        <v/>
      </c>
      <c r="K297" s="582" t="str">
        <f ca="1">IF(B297="","",#REF!)</f>
        <v/>
      </c>
      <c r="L297" s="582" t="str">
        <f ca="1">IF(C297="","",#REF!)</f>
        <v/>
      </c>
    </row>
    <row r="298" spans="1:12">
      <c r="A298" s="558">
        <v>287</v>
      </c>
      <c r="B298" s="581" t="str">
        <f t="shared" ca="1" si="12"/>
        <v/>
      </c>
      <c r="C298" s="414" t="str">
        <f t="shared" ca="1" si="13"/>
        <v/>
      </c>
      <c r="D298" s="497" t="str">
        <f ca="1">IF(ISERROR(OFFSET('HARGA SATUAN'!$D$6,MATCH(C298,'HARGA SATUAN'!$C$7:$C$1492,0),0)),"",OFFSET('HARGA SATUAN'!$D$6,MATCH(C298,'HARGA SATUAN'!$C$7:$C$1492,0),0))</f>
        <v/>
      </c>
      <c r="E298" s="497">
        <f ca="1">IF(B298="+","Unit",IF(ISERROR(OFFSET('HARGA SATUAN'!$E$6,MATCH(C298,'HARGA SATUAN'!$C$7:$C$1492,0),0)),"",OFFSET('HARGA SATUAN'!$E$6,MATCH(C298,'HARGA SATUAN'!$C$7:$C$1492,0),0)))</f>
        <v>0</v>
      </c>
      <c r="F298" s="583" t="str">
        <f t="shared" ca="1" si="14"/>
        <v/>
      </c>
      <c r="G298" s="493">
        <f ca="1">IF(ISERROR(OFFSET('HARGA SATUAN'!$I$6,MATCH(C298,'HARGA SATUAN'!$C$7:$C$1492,0),0)),"",OFFSET('HARGA SATUAN'!$I$6,MATCH(C298,'HARGA SATUAN'!$C$7:$C$1492,0),0))</f>
        <v>0</v>
      </c>
      <c r="H298" s="582" t="str">
        <f ca="1">IF(B298="","",#REF!)</f>
        <v/>
      </c>
      <c r="I298" s="582" t="str">
        <f ca="1">IF(B298="","",#REF!)</f>
        <v/>
      </c>
      <c r="J298" s="582" t="str">
        <f ca="1">IF(B298="","",#REF!)</f>
        <v/>
      </c>
      <c r="K298" s="582" t="str">
        <f ca="1">IF(B298="","",#REF!)</f>
        <v/>
      </c>
      <c r="L298" s="582" t="str">
        <f ca="1">IF(C298="","",#REF!)</f>
        <v/>
      </c>
    </row>
    <row r="299" spans="1:12">
      <c r="A299" s="558">
        <v>288</v>
      </c>
      <c r="B299" s="581" t="str">
        <f t="shared" ca="1" si="12"/>
        <v/>
      </c>
      <c r="C299" s="414" t="str">
        <f t="shared" ca="1" si="13"/>
        <v/>
      </c>
      <c r="D299" s="497" t="str">
        <f ca="1">IF(ISERROR(OFFSET('HARGA SATUAN'!$D$6,MATCH(C299,'HARGA SATUAN'!$C$7:$C$1492,0),0)),"",OFFSET('HARGA SATUAN'!$D$6,MATCH(C299,'HARGA SATUAN'!$C$7:$C$1492,0),0))</f>
        <v/>
      </c>
      <c r="E299" s="497">
        <f ca="1">IF(B299="+","Unit",IF(ISERROR(OFFSET('HARGA SATUAN'!$E$6,MATCH(C299,'HARGA SATUAN'!$C$7:$C$1492,0),0)),"",OFFSET('HARGA SATUAN'!$E$6,MATCH(C299,'HARGA SATUAN'!$C$7:$C$1492,0),0)))</f>
        <v>0</v>
      </c>
      <c r="F299" s="583" t="str">
        <f t="shared" ca="1" si="14"/>
        <v/>
      </c>
      <c r="G299" s="493">
        <f ca="1">IF(ISERROR(OFFSET('HARGA SATUAN'!$I$6,MATCH(C299,'HARGA SATUAN'!$C$7:$C$1492,0),0)),"",OFFSET('HARGA SATUAN'!$I$6,MATCH(C299,'HARGA SATUAN'!$C$7:$C$1492,0),0))</f>
        <v>0</v>
      </c>
      <c r="H299" s="582" t="str">
        <f ca="1">IF(B299="","",#REF!)</f>
        <v/>
      </c>
      <c r="I299" s="582" t="str">
        <f ca="1">IF(B299="","",#REF!)</f>
        <v/>
      </c>
      <c r="J299" s="582" t="str">
        <f ca="1">IF(B299="","",#REF!)</f>
        <v/>
      </c>
      <c r="K299" s="582" t="str">
        <f ca="1">IF(B299="","",#REF!)</f>
        <v/>
      </c>
      <c r="L299" s="582" t="str">
        <f ca="1">IF(C299="","",#REF!)</f>
        <v/>
      </c>
    </row>
    <row r="300" spans="1:12">
      <c r="A300" s="558">
        <v>289</v>
      </c>
      <c r="B300" s="581" t="str">
        <f t="shared" ca="1" si="12"/>
        <v/>
      </c>
      <c r="C300" s="414" t="str">
        <f t="shared" ca="1" si="13"/>
        <v/>
      </c>
      <c r="D300" s="497" t="str">
        <f ca="1">IF(ISERROR(OFFSET('HARGA SATUAN'!$D$6,MATCH(C300,'HARGA SATUAN'!$C$7:$C$1492,0),0)),"",OFFSET('HARGA SATUAN'!$D$6,MATCH(C300,'HARGA SATUAN'!$C$7:$C$1492,0),0))</f>
        <v/>
      </c>
      <c r="E300" s="497">
        <f ca="1">IF(B300="+","Unit",IF(ISERROR(OFFSET('HARGA SATUAN'!$E$6,MATCH(C300,'HARGA SATUAN'!$C$7:$C$1492,0),0)),"",OFFSET('HARGA SATUAN'!$E$6,MATCH(C300,'HARGA SATUAN'!$C$7:$C$1492,0),0)))</f>
        <v>0</v>
      </c>
      <c r="F300" s="583" t="str">
        <f t="shared" ca="1" si="14"/>
        <v/>
      </c>
      <c r="G300" s="493">
        <f ca="1">IF(ISERROR(OFFSET('HARGA SATUAN'!$I$6,MATCH(C300,'HARGA SATUAN'!$C$7:$C$1492,0),0)),"",OFFSET('HARGA SATUAN'!$I$6,MATCH(C300,'HARGA SATUAN'!$C$7:$C$1492,0),0))</f>
        <v>0</v>
      </c>
      <c r="H300" s="582" t="str">
        <f ca="1">IF(B300="","",#REF!)</f>
        <v/>
      </c>
      <c r="I300" s="582" t="str">
        <f ca="1">IF(B300="","",#REF!)</f>
        <v/>
      </c>
      <c r="J300" s="582" t="str">
        <f ca="1">IF(B300="","",#REF!)</f>
        <v/>
      </c>
      <c r="K300" s="582" t="str">
        <f ca="1">IF(B300="","",#REF!)</f>
        <v/>
      </c>
      <c r="L300" s="582" t="str">
        <f ca="1">IF(C300="","",#REF!)</f>
        <v/>
      </c>
    </row>
    <row r="301" spans="1:12">
      <c r="A301" s="558">
        <v>290</v>
      </c>
      <c r="B301" s="581" t="str">
        <f t="shared" ca="1" si="12"/>
        <v/>
      </c>
      <c r="C301" s="414" t="str">
        <f t="shared" ca="1" si="13"/>
        <v/>
      </c>
      <c r="D301" s="497" t="str">
        <f ca="1">IF(ISERROR(OFFSET('HARGA SATUAN'!$D$6,MATCH(C301,'HARGA SATUAN'!$C$7:$C$1492,0),0)),"",OFFSET('HARGA SATUAN'!$D$6,MATCH(C301,'HARGA SATUAN'!$C$7:$C$1492,0),0))</f>
        <v/>
      </c>
      <c r="E301" s="497">
        <f ca="1">IF(B301="+","Unit",IF(ISERROR(OFFSET('HARGA SATUAN'!$E$6,MATCH(C301,'HARGA SATUAN'!$C$7:$C$1492,0),0)),"",OFFSET('HARGA SATUAN'!$E$6,MATCH(C301,'HARGA SATUAN'!$C$7:$C$1492,0),0)))</f>
        <v>0</v>
      </c>
      <c r="F301" s="583" t="str">
        <f t="shared" ca="1" si="14"/>
        <v/>
      </c>
      <c r="G301" s="493">
        <f ca="1">IF(ISERROR(OFFSET('HARGA SATUAN'!$I$6,MATCH(C301,'HARGA SATUAN'!$C$7:$C$1492,0),0)),"",OFFSET('HARGA SATUAN'!$I$6,MATCH(C301,'HARGA SATUAN'!$C$7:$C$1492,0),0))</f>
        <v>0</v>
      </c>
      <c r="H301" s="582" t="str">
        <f ca="1">IF(B301="","",#REF!)</f>
        <v/>
      </c>
      <c r="I301" s="582" t="str">
        <f ca="1">IF(B301="","",#REF!)</f>
        <v/>
      </c>
      <c r="J301" s="582" t="str">
        <f ca="1">IF(B301="","",#REF!)</f>
        <v/>
      </c>
      <c r="K301" s="582" t="str">
        <f ca="1">IF(B301="","",#REF!)</f>
        <v/>
      </c>
      <c r="L301" s="582" t="str">
        <f ca="1">IF(C301="","",#REF!)</f>
        <v/>
      </c>
    </row>
    <row r="302" spans="1:12">
      <c r="A302" s="558">
        <v>291</v>
      </c>
      <c r="B302" s="581" t="str">
        <f t="shared" ca="1" si="12"/>
        <v/>
      </c>
      <c r="C302" s="414" t="str">
        <f t="shared" ca="1" si="13"/>
        <v/>
      </c>
      <c r="D302" s="497" t="str">
        <f ca="1">IF(ISERROR(OFFSET('HARGA SATUAN'!$D$6,MATCH(C302,'HARGA SATUAN'!$C$7:$C$1492,0),0)),"",OFFSET('HARGA SATUAN'!$D$6,MATCH(C302,'HARGA SATUAN'!$C$7:$C$1492,0),0))</f>
        <v/>
      </c>
      <c r="E302" s="497">
        <f ca="1">IF(B302="+","Unit",IF(ISERROR(OFFSET('HARGA SATUAN'!$E$6,MATCH(C302,'HARGA SATUAN'!$C$7:$C$1492,0),0)),"",OFFSET('HARGA SATUAN'!$E$6,MATCH(C302,'HARGA SATUAN'!$C$7:$C$1492,0),0)))</f>
        <v>0</v>
      </c>
      <c r="F302" s="583" t="str">
        <f t="shared" ca="1" si="14"/>
        <v/>
      </c>
      <c r="G302" s="493">
        <f ca="1">IF(ISERROR(OFFSET('HARGA SATUAN'!$I$6,MATCH(C302,'HARGA SATUAN'!$C$7:$C$1492,0),0)),"",OFFSET('HARGA SATUAN'!$I$6,MATCH(C302,'HARGA SATUAN'!$C$7:$C$1492,0),0))</f>
        <v>0</v>
      </c>
      <c r="H302" s="582" t="str">
        <f ca="1">IF(B302="","",#REF!)</f>
        <v/>
      </c>
      <c r="I302" s="582" t="str">
        <f ca="1">IF(B302="","",#REF!)</f>
        <v/>
      </c>
      <c r="J302" s="582" t="str">
        <f ca="1">IF(B302="","",#REF!)</f>
        <v/>
      </c>
      <c r="K302" s="582" t="str">
        <f ca="1">IF(B302="","",#REF!)</f>
        <v/>
      </c>
      <c r="L302" s="582" t="str">
        <f ca="1">IF(C302="","",#REF!)</f>
        <v/>
      </c>
    </row>
    <row r="303" spans="1:12">
      <c r="A303" s="558">
        <v>292</v>
      </c>
      <c r="B303" s="581" t="str">
        <f t="shared" ca="1" si="12"/>
        <v/>
      </c>
      <c r="C303" s="414" t="str">
        <f t="shared" ca="1" si="13"/>
        <v/>
      </c>
      <c r="D303" s="497" t="str">
        <f ca="1">IF(ISERROR(OFFSET('HARGA SATUAN'!$D$6,MATCH(C303,'HARGA SATUAN'!$C$7:$C$1492,0),0)),"",OFFSET('HARGA SATUAN'!$D$6,MATCH(C303,'HARGA SATUAN'!$C$7:$C$1492,0),0))</f>
        <v/>
      </c>
      <c r="E303" s="497">
        <f ca="1">IF(B303="+","Unit",IF(ISERROR(OFFSET('HARGA SATUAN'!$E$6,MATCH(C303,'HARGA SATUAN'!$C$7:$C$1492,0),0)),"",OFFSET('HARGA SATUAN'!$E$6,MATCH(C303,'HARGA SATUAN'!$C$7:$C$1492,0),0)))</f>
        <v>0</v>
      </c>
      <c r="F303" s="583" t="str">
        <f t="shared" ca="1" si="14"/>
        <v/>
      </c>
      <c r="G303" s="493">
        <f ca="1">IF(ISERROR(OFFSET('HARGA SATUAN'!$I$6,MATCH(C303,'HARGA SATUAN'!$C$7:$C$1492,0),0)),"",OFFSET('HARGA SATUAN'!$I$6,MATCH(C303,'HARGA SATUAN'!$C$7:$C$1492,0),0))</f>
        <v>0</v>
      </c>
      <c r="H303" s="582" t="str">
        <f ca="1">IF(B303="","",#REF!)</f>
        <v/>
      </c>
      <c r="I303" s="582" t="str">
        <f ca="1">IF(B303="","",#REF!)</f>
        <v/>
      </c>
      <c r="J303" s="582" t="str">
        <f ca="1">IF(B303="","",#REF!)</f>
        <v/>
      </c>
      <c r="K303" s="582" t="str">
        <f ca="1">IF(B303="","",#REF!)</f>
        <v/>
      </c>
      <c r="L303" s="582" t="str">
        <f ca="1">IF(C303="","",#REF!)</f>
        <v/>
      </c>
    </row>
    <row r="304" spans="1:12">
      <c r="A304" s="558">
        <v>293</v>
      </c>
      <c r="B304" s="581" t="str">
        <f t="shared" ca="1" si="12"/>
        <v/>
      </c>
      <c r="C304" s="414" t="str">
        <f t="shared" ca="1" si="13"/>
        <v/>
      </c>
      <c r="D304" s="497" t="str">
        <f ca="1">IF(ISERROR(OFFSET('HARGA SATUAN'!$D$6,MATCH(C304,'HARGA SATUAN'!$C$7:$C$1492,0),0)),"",OFFSET('HARGA SATUAN'!$D$6,MATCH(C304,'HARGA SATUAN'!$C$7:$C$1492,0),0))</f>
        <v/>
      </c>
      <c r="E304" s="497">
        <f ca="1">IF(B304="+","Unit",IF(ISERROR(OFFSET('HARGA SATUAN'!$E$6,MATCH(C304,'HARGA SATUAN'!$C$7:$C$1492,0),0)),"",OFFSET('HARGA SATUAN'!$E$6,MATCH(C304,'HARGA SATUAN'!$C$7:$C$1492,0),0)))</f>
        <v>0</v>
      </c>
      <c r="F304" s="583" t="str">
        <f t="shared" ca="1" si="14"/>
        <v/>
      </c>
      <c r="G304" s="493">
        <f ca="1">IF(ISERROR(OFFSET('HARGA SATUAN'!$I$6,MATCH(C304,'HARGA SATUAN'!$C$7:$C$1492,0),0)),"",OFFSET('HARGA SATUAN'!$I$6,MATCH(C304,'HARGA SATUAN'!$C$7:$C$1492,0),0))</f>
        <v>0</v>
      </c>
      <c r="H304" s="582" t="str">
        <f ca="1">IF(B304="","",#REF!)</f>
        <v/>
      </c>
      <c r="I304" s="582" t="str">
        <f ca="1">IF(B304="","",#REF!)</f>
        <v/>
      </c>
      <c r="J304" s="582" t="str">
        <f ca="1">IF(B304="","",#REF!)</f>
        <v/>
      </c>
      <c r="K304" s="582" t="str">
        <f ca="1">IF(B304="","",#REF!)</f>
        <v/>
      </c>
      <c r="L304" s="582" t="str">
        <f ca="1">IF(C304="","",#REF!)</f>
        <v/>
      </c>
    </row>
    <row r="305" spans="1:12">
      <c r="A305" s="558">
        <v>294</v>
      </c>
      <c r="B305" s="581" t="str">
        <f t="shared" ca="1" si="12"/>
        <v/>
      </c>
      <c r="C305" s="414" t="str">
        <f t="shared" ca="1" si="13"/>
        <v/>
      </c>
      <c r="D305" s="497" t="str">
        <f ca="1">IF(ISERROR(OFFSET('HARGA SATUAN'!$D$6,MATCH(C305,'HARGA SATUAN'!$C$7:$C$1492,0),0)),"",OFFSET('HARGA SATUAN'!$D$6,MATCH(C305,'HARGA SATUAN'!$C$7:$C$1492,0),0))</f>
        <v/>
      </c>
      <c r="E305" s="497">
        <f ca="1">IF(B305="+","Unit",IF(ISERROR(OFFSET('HARGA SATUAN'!$E$6,MATCH(C305,'HARGA SATUAN'!$C$7:$C$1492,0),0)),"",OFFSET('HARGA SATUAN'!$E$6,MATCH(C305,'HARGA SATUAN'!$C$7:$C$1492,0),0)))</f>
        <v>0</v>
      </c>
      <c r="F305" s="583" t="str">
        <f t="shared" ca="1" si="14"/>
        <v/>
      </c>
      <c r="G305" s="493">
        <f ca="1">IF(ISERROR(OFFSET('HARGA SATUAN'!$I$6,MATCH(C305,'HARGA SATUAN'!$C$7:$C$1492,0),0)),"",OFFSET('HARGA SATUAN'!$I$6,MATCH(C305,'HARGA SATUAN'!$C$7:$C$1492,0),0))</f>
        <v>0</v>
      </c>
      <c r="H305" s="582" t="str">
        <f ca="1">IF(B305="","",#REF!)</f>
        <v/>
      </c>
      <c r="I305" s="582" t="str">
        <f ca="1">IF(B305="","",#REF!)</f>
        <v/>
      </c>
      <c r="J305" s="582" t="str">
        <f ca="1">IF(B305="","",#REF!)</f>
        <v/>
      </c>
      <c r="K305" s="582" t="str">
        <f ca="1">IF(B305="","",#REF!)</f>
        <v/>
      </c>
      <c r="L305" s="582" t="str">
        <f ca="1">IF(C305="","",#REF!)</f>
        <v/>
      </c>
    </row>
    <row r="306" spans="1:12">
      <c r="A306" s="558">
        <v>295</v>
      </c>
      <c r="B306" s="581" t="str">
        <f t="shared" ca="1" si="12"/>
        <v/>
      </c>
      <c r="C306" s="414" t="str">
        <f t="shared" ca="1" si="13"/>
        <v/>
      </c>
      <c r="D306" s="497" t="str">
        <f ca="1">IF(ISERROR(OFFSET('HARGA SATUAN'!$D$6,MATCH(C306,'HARGA SATUAN'!$C$7:$C$1492,0),0)),"",OFFSET('HARGA SATUAN'!$D$6,MATCH(C306,'HARGA SATUAN'!$C$7:$C$1492,0),0))</f>
        <v/>
      </c>
      <c r="E306" s="497">
        <f ca="1">IF(B306="+","Unit",IF(ISERROR(OFFSET('HARGA SATUAN'!$E$6,MATCH(C306,'HARGA SATUAN'!$C$7:$C$1492,0),0)),"",OFFSET('HARGA SATUAN'!$E$6,MATCH(C306,'HARGA SATUAN'!$C$7:$C$1492,0),0)))</f>
        <v>0</v>
      </c>
      <c r="F306" s="583" t="str">
        <f t="shared" ca="1" si="14"/>
        <v/>
      </c>
      <c r="G306" s="493">
        <f ca="1">IF(ISERROR(OFFSET('HARGA SATUAN'!$I$6,MATCH(C306,'HARGA SATUAN'!$C$7:$C$1492,0),0)),"",OFFSET('HARGA SATUAN'!$I$6,MATCH(C306,'HARGA SATUAN'!$C$7:$C$1492,0),0))</f>
        <v>0</v>
      </c>
      <c r="H306" s="582" t="str">
        <f ca="1">IF(B306="","",#REF!)</f>
        <v/>
      </c>
      <c r="I306" s="582" t="str">
        <f ca="1">IF(B306="","",#REF!)</f>
        <v/>
      </c>
      <c r="J306" s="582" t="str">
        <f ca="1">IF(B306="","",#REF!)</f>
        <v/>
      </c>
      <c r="K306" s="582" t="str">
        <f ca="1">IF(B306="","",#REF!)</f>
        <v/>
      </c>
      <c r="L306" s="582" t="str">
        <f ca="1">IF(C306="","",#REF!)</f>
        <v/>
      </c>
    </row>
    <row r="307" spans="1:12">
      <c r="A307" s="558">
        <v>296</v>
      </c>
      <c r="B307" s="581" t="str">
        <f t="shared" ca="1" si="12"/>
        <v/>
      </c>
      <c r="C307" s="414" t="str">
        <f t="shared" ca="1" si="13"/>
        <v/>
      </c>
      <c r="D307" s="497" t="str">
        <f ca="1">IF(ISERROR(OFFSET('HARGA SATUAN'!$D$6,MATCH(C307,'HARGA SATUAN'!$C$7:$C$1492,0),0)),"",OFFSET('HARGA SATUAN'!$D$6,MATCH(C307,'HARGA SATUAN'!$C$7:$C$1492,0),0))</f>
        <v/>
      </c>
      <c r="E307" s="497">
        <f ca="1">IF(B307="+","Unit",IF(ISERROR(OFFSET('HARGA SATUAN'!$E$6,MATCH(C307,'HARGA SATUAN'!$C$7:$C$1492,0),0)),"",OFFSET('HARGA SATUAN'!$E$6,MATCH(C307,'HARGA SATUAN'!$C$7:$C$1492,0),0)))</f>
        <v>0</v>
      </c>
      <c r="F307" s="583" t="str">
        <f t="shared" ca="1" si="14"/>
        <v/>
      </c>
      <c r="G307" s="493">
        <f ca="1">IF(ISERROR(OFFSET('HARGA SATUAN'!$I$6,MATCH(C307,'HARGA SATUAN'!$C$7:$C$1492,0),0)),"",OFFSET('HARGA SATUAN'!$I$6,MATCH(C307,'HARGA SATUAN'!$C$7:$C$1492,0),0))</f>
        <v>0</v>
      </c>
      <c r="H307" s="582" t="str">
        <f ca="1">IF(B307="","",#REF!)</f>
        <v/>
      </c>
      <c r="I307" s="582" t="str">
        <f ca="1">IF(B307="","",#REF!)</f>
        <v/>
      </c>
      <c r="J307" s="582" t="str">
        <f ca="1">IF(B307="","",#REF!)</f>
        <v/>
      </c>
      <c r="K307" s="582" t="str">
        <f ca="1">IF(B307="","",#REF!)</f>
        <v/>
      </c>
      <c r="L307" s="582" t="str">
        <f ca="1">IF(C307="","",#REF!)</f>
        <v/>
      </c>
    </row>
    <row r="308" spans="1:12">
      <c r="A308" s="558">
        <v>297</v>
      </c>
      <c r="B308" s="581" t="str">
        <f t="shared" ca="1" si="12"/>
        <v/>
      </c>
      <c r="C308" s="414" t="str">
        <f t="shared" ca="1" si="13"/>
        <v/>
      </c>
      <c r="D308" s="497" t="str">
        <f ca="1">IF(ISERROR(OFFSET('HARGA SATUAN'!$D$6,MATCH(C308,'HARGA SATUAN'!$C$7:$C$1492,0),0)),"",OFFSET('HARGA SATUAN'!$D$6,MATCH(C308,'HARGA SATUAN'!$C$7:$C$1492,0),0))</f>
        <v/>
      </c>
      <c r="E308" s="497">
        <f ca="1">IF(B308="+","Unit",IF(ISERROR(OFFSET('HARGA SATUAN'!$E$6,MATCH(C308,'HARGA SATUAN'!$C$7:$C$1492,0),0)),"",OFFSET('HARGA SATUAN'!$E$6,MATCH(C308,'HARGA SATUAN'!$C$7:$C$1492,0),0)))</f>
        <v>0</v>
      </c>
      <c r="F308" s="583" t="str">
        <f t="shared" ca="1" si="14"/>
        <v/>
      </c>
      <c r="G308" s="493">
        <f ca="1">IF(ISERROR(OFFSET('HARGA SATUAN'!$I$6,MATCH(C308,'HARGA SATUAN'!$C$7:$C$1492,0),0)),"",OFFSET('HARGA SATUAN'!$I$6,MATCH(C308,'HARGA SATUAN'!$C$7:$C$1492,0),0))</f>
        <v>0</v>
      </c>
      <c r="H308" s="582" t="str">
        <f ca="1">IF(B308="","",#REF!)</f>
        <v/>
      </c>
      <c r="I308" s="582" t="str">
        <f ca="1">IF(B308="","",#REF!)</f>
        <v/>
      </c>
      <c r="J308" s="582" t="str">
        <f ca="1">IF(B308="","",#REF!)</f>
        <v/>
      </c>
      <c r="K308" s="582" t="str">
        <f ca="1">IF(B308="","",#REF!)</f>
        <v/>
      </c>
      <c r="L308" s="582" t="str">
        <f ca="1">IF(C308="","",#REF!)</f>
        <v/>
      </c>
    </row>
    <row r="309" spans="1:12">
      <c r="A309" s="558">
        <v>298</v>
      </c>
      <c r="B309" s="581" t="str">
        <f t="shared" ca="1" si="12"/>
        <v/>
      </c>
      <c r="C309" s="414" t="str">
        <f t="shared" ca="1" si="13"/>
        <v/>
      </c>
      <c r="D309" s="497" t="str">
        <f ca="1">IF(ISERROR(OFFSET('HARGA SATUAN'!$D$6,MATCH(C309,'HARGA SATUAN'!$C$7:$C$1492,0),0)),"",OFFSET('HARGA SATUAN'!$D$6,MATCH(C309,'HARGA SATUAN'!$C$7:$C$1492,0),0))</f>
        <v/>
      </c>
      <c r="E309" s="497">
        <f ca="1">IF(B309="+","Unit",IF(ISERROR(OFFSET('HARGA SATUAN'!$E$6,MATCH(C309,'HARGA SATUAN'!$C$7:$C$1492,0),0)),"",OFFSET('HARGA SATUAN'!$E$6,MATCH(C309,'HARGA SATUAN'!$C$7:$C$1492,0),0)))</f>
        <v>0</v>
      </c>
      <c r="F309" s="583" t="str">
        <f t="shared" ca="1" si="14"/>
        <v/>
      </c>
      <c r="G309" s="493">
        <f ca="1">IF(ISERROR(OFFSET('HARGA SATUAN'!$I$6,MATCH(C309,'HARGA SATUAN'!$C$7:$C$1492,0),0)),"",OFFSET('HARGA SATUAN'!$I$6,MATCH(C309,'HARGA SATUAN'!$C$7:$C$1492,0),0))</f>
        <v>0</v>
      </c>
      <c r="H309" s="582" t="str">
        <f ca="1">IF(B309="","",#REF!)</f>
        <v/>
      </c>
      <c r="I309" s="582" t="str">
        <f ca="1">IF(B309="","",#REF!)</f>
        <v/>
      </c>
      <c r="J309" s="582" t="str">
        <f ca="1">IF(B309="","",#REF!)</f>
        <v/>
      </c>
      <c r="K309" s="582" t="str">
        <f ca="1">IF(B309="","",#REF!)</f>
        <v/>
      </c>
      <c r="L309" s="582" t="str">
        <f ca="1">IF(C309="","",#REF!)</f>
        <v/>
      </c>
    </row>
    <row r="310" spans="1:12">
      <c r="A310" s="558">
        <v>299</v>
      </c>
      <c r="B310" s="581" t="str">
        <f t="shared" ca="1" si="12"/>
        <v/>
      </c>
      <c r="C310" s="414" t="str">
        <f t="shared" ca="1" si="13"/>
        <v/>
      </c>
      <c r="D310" s="497" t="str">
        <f ca="1">IF(ISERROR(OFFSET('HARGA SATUAN'!$D$6,MATCH(C310,'HARGA SATUAN'!$C$7:$C$1492,0),0)),"",OFFSET('HARGA SATUAN'!$D$6,MATCH(C310,'HARGA SATUAN'!$C$7:$C$1492,0),0))</f>
        <v/>
      </c>
      <c r="E310" s="497">
        <f ca="1">IF(B310="+","Unit",IF(ISERROR(OFFSET('HARGA SATUAN'!$E$6,MATCH(C310,'HARGA SATUAN'!$C$7:$C$1492,0),0)),"",OFFSET('HARGA SATUAN'!$E$6,MATCH(C310,'HARGA SATUAN'!$C$7:$C$1492,0),0)))</f>
        <v>0</v>
      </c>
      <c r="F310" s="583" t="str">
        <f t="shared" ca="1" si="14"/>
        <v/>
      </c>
      <c r="G310" s="493">
        <f ca="1">IF(ISERROR(OFFSET('HARGA SATUAN'!$I$6,MATCH(C310,'HARGA SATUAN'!$C$7:$C$1492,0),0)),"",OFFSET('HARGA SATUAN'!$I$6,MATCH(C310,'HARGA SATUAN'!$C$7:$C$1492,0),0))</f>
        <v>0</v>
      </c>
      <c r="H310" s="582" t="str">
        <f ca="1">IF(B310="","",#REF!)</f>
        <v/>
      </c>
      <c r="I310" s="582" t="str">
        <f ca="1">IF(B310="","",#REF!)</f>
        <v/>
      </c>
      <c r="J310" s="582" t="str">
        <f ca="1">IF(B310="","",#REF!)</f>
        <v/>
      </c>
      <c r="K310" s="582" t="str">
        <f ca="1">IF(B310="","",#REF!)</f>
        <v/>
      </c>
      <c r="L310" s="582" t="str">
        <f ca="1">IF(C310="","",#REF!)</f>
        <v/>
      </c>
    </row>
    <row r="311" spans="1:12">
      <c r="A311" s="558">
        <v>300</v>
      </c>
      <c r="B311" s="581" t="str">
        <f t="shared" ca="1" si="12"/>
        <v/>
      </c>
      <c r="C311" s="414" t="str">
        <f t="shared" ca="1" si="13"/>
        <v/>
      </c>
      <c r="D311" s="497" t="str">
        <f ca="1">IF(ISERROR(OFFSET('HARGA SATUAN'!$D$6,MATCH(C311,'HARGA SATUAN'!$C$7:$C$1492,0),0)),"",OFFSET('HARGA SATUAN'!$D$6,MATCH(C311,'HARGA SATUAN'!$C$7:$C$1492,0),0))</f>
        <v/>
      </c>
      <c r="E311" s="497">
        <f ca="1">IF(B311="+","Unit",IF(ISERROR(OFFSET('HARGA SATUAN'!$E$6,MATCH(C311,'HARGA SATUAN'!$C$7:$C$1492,0),0)),"",OFFSET('HARGA SATUAN'!$E$6,MATCH(C311,'HARGA SATUAN'!$C$7:$C$1492,0),0)))</f>
        <v>0</v>
      </c>
      <c r="F311" s="583" t="str">
        <f t="shared" ca="1" si="14"/>
        <v/>
      </c>
      <c r="G311" s="493">
        <f ca="1">IF(ISERROR(OFFSET('HARGA SATUAN'!$I$6,MATCH(C311,'HARGA SATUAN'!$C$7:$C$1492,0),0)),"",OFFSET('HARGA SATUAN'!$I$6,MATCH(C311,'HARGA SATUAN'!$C$7:$C$1492,0),0))</f>
        <v>0</v>
      </c>
      <c r="H311" s="582" t="str">
        <f ca="1">IF(B311="","",#REF!)</f>
        <v/>
      </c>
      <c r="I311" s="582" t="str">
        <f ca="1">IF(B311="","",#REF!)</f>
        <v/>
      </c>
      <c r="J311" s="582" t="str">
        <f ca="1">IF(B311="","",#REF!)</f>
        <v/>
      </c>
      <c r="K311" s="582" t="str">
        <f ca="1">IF(B311="","",#REF!)</f>
        <v/>
      </c>
      <c r="L311" s="582" t="str">
        <f ca="1">IF(C311="","",#REF!)</f>
        <v/>
      </c>
    </row>
    <row r="312" spans="1:12">
      <c r="A312" s="558">
        <v>301</v>
      </c>
      <c r="B312" s="581" t="str">
        <f t="shared" ca="1" si="12"/>
        <v/>
      </c>
      <c r="C312" s="414" t="str">
        <f t="shared" ca="1" si="13"/>
        <v/>
      </c>
      <c r="D312" s="497" t="str">
        <f ca="1">IF(ISERROR(OFFSET('HARGA SATUAN'!$D$6,MATCH(C312,'HARGA SATUAN'!$C$7:$C$1492,0),0)),"",OFFSET('HARGA SATUAN'!$D$6,MATCH(C312,'HARGA SATUAN'!$C$7:$C$1492,0),0))</f>
        <v/>
      </c>
      <c r="E312" s="497">
        <f ca="1">IF(B312="+","Unit",IF(ISERROR(OFFSET('HARGA SATUAN'!$E$6,MATCH(C312,'HARGA SATUAN'!$C$7:$C$1492,0),0)),"",OFFSET('HARGA SATUAN'!$E$6,MATCH(C312,'HARGA SATUAN'!$C$7:$C$1492,0),0)))</f>
        <v>0</v>
      </c>
      <c r="F312" s="583" t="str">
        <f t="shared" ca="1" si="14"/>
        <v/>
      </c>
      <c r="G312" s="493">
        <f ca="1">IF(ISERROR(OFFSET('HARGA SATUAN'!$I$6,MATCH(C312,'HARGA SATUAN'!$C$7:$C$1492,0),0)),"",OFFSET('HARGA SATUAN'!$I$6,MATCH(C312,'HARGA SATUAN'!$C$7:$C$1492,0),0))</f>
        <v>0</v>
      </c>
      <c r="H312" s="582" t="str">
        <f ca="1">IF(B312="","",#REF!)</f>
        <v/>
      </c>
      <c r="I312" s="582" t="str">
        <f ca="1">IF(B312="","",#REF!)</f>
        <v/>
      </c>
      <c r="J312" s="582" t="str">
        <f ca="1">IF(B312="","",#REF!)</f>
        <v/>
      </c>
      <c r="K312" s="582" t="str">
        <f ca="1">IF(B312="","",#REF!)</f>
        <v/>
      </c>
      <c r="L312" s="582" t="str">
        <f ca="1">IF(C312="","",#REF!)</f>
        <v/>
      </c>
    </row>
    <row r="313" spans="1:12">
      <c r="A313" s="558">
        <v>302</v>
      </c>
      <c r="B313" s="581" t="str">
        <f t="shared" ca="1" si="12"/>
        <v/>
      </c>
      <c r="C313" s="414" t="str">
        <f t="shared" ca="1" si="13"/>
        <v/>
      </c>
      <c r="D313" s="497" t="str">
        <f ca="1">IF(ISERROR(OFFSET('HARGA SATUAN'!$D$6,MATCH(C313,'HARGA SATUAN'!$C$7:$C$1492,0),0)),"",OFFSET('HARGA SATUAN'!$D$6,MATCH(C313,'HARGA SATUAN'!$C$7:$C$1492,0),0))</f>
        <v/>
      </c>
      <c r="E313" s="497">
        <f ca="1">IF(B313="+","Unit",IF(ISERROR(OFFSET('HARGA SATUAN'!$E$6,MATCH(C313,'HARGA SATUAN'!$C$7:$C$1492,0),0)),"",OFFSET('HARGA SATUAN'!$E$6,MATCH(C313,'HARGA SATUAN'!$C$7:$C$1492,0),0)))</f>
        <v>0</v>
      </c>
      <c r="F313" s="583" t="str">
        <f t="shared" ca="1" si="14"/>
        <v/>
      </c>
      <c r="G313" s="493">
        <f ca="1">IF(ISERROR(OFFSET('HARGA SATUAN'!$I$6,MATCH(C313,'HARGA SATUAN'!$C$7:$C$1492,0),0)),"",OFFSET('HARGA SATUAN'!$I$6,MATCH(C313,'HARGA SATUAN'!$C$7:$C$1492,0),0))</f>
        <v>0</v>
      </c>
      <c r="H313" s="582" t="str">
        <f ca="1">IF(B313="","",#REF!)</f>
        <v/>
      </c>
      <c r="I313" s="582" t="str">
        <f ca="1">IF(B313="","",#REF!)</f>
        <v/>
      </c>
      <c r="J313" s="582" t="str">
        <f ca="1">IF(B313="","",#REF!)</f>
        <v/>
      </c>
      <c r="K313" s="582" t="str">
        <f ca="1">IF(B313="","",#REF!)</f>
        <v/>
      </c>
      <c r="L313" s="582" t="str">
        <f ca="1">IF(C313="","",#REF!)</f>
        <v/>
      </c>
    </row>
    <row r="314" spans="1:12">
      <c r="A314" s="558">
        <v>303</v>
      </c>
      <c r="B314" s="581" t="str">
        <f t="shared" ca="1" si="12"/>
        <v/>
      </c>
      <c r="C314" s="414" t="str">
        <f t="shared" ca="1" si="13"/>
        <v/>
      </c>
      <c r="D314" s="497" t="str">
        <f ca="1">IF(ISERROR(OFFSET('HARGA SATUAN'!$D$6,MATCH(C314,'HARGA SATUAN'!$C$7:$C$1492,0),0)),"",OFFSET('HARGA SATUAN'!$D$6,MATCH(C314,'HARGA SATUAN'!$C$7:$C$1492,0),0))</f>
        <v/>
      </c>
      <c r="E314" s="497">
        <f ca="1">IF(B314="+","Unit",IF(ISERROR(OFFSET('HARGA SATUAN'!$E$6,MATCH(C314,'HARGA SATUAN'!$C$7:$C$1492,0),0)),"",OFFSET('HARGA SATUAN'!$E$6,MATCH(C314,'HARGA SATUAN'!$C$7:$C$1492,0),0)))</f>
        <v>0</v>
      </c>
      <c r="F314" s="583" t="str">
        <f t="shared" ca="1" si="14"/>
        <v/>
      </c>
      <c r="G314" s="493">
        <f ca="1">IF(ISERROR(OFFSET('HARGA SATUAN'!$I$6,MATCH(C314,'HARGA SATUAN'!$C$7:$C$1492,0),0)),"",OFFSET('HARGA SATUAN'!$I$6,MATCH(C314,'HARGA SATUAN'!$C$7:$C$1492,0),0))</f>
        <v>0</v>
      </c>
      <c r="H314" s="582" t="str">
        <f ca="1">IF(B314="","",#REF!)</f>
        <v/>
      </c>
      <c r="I314" s="582" t="str">
        <f ca="1">IF(B314="","",#REF!)</f>
        <v/>
      </c>
      <c r="J314" s="582" t="str">
        <f ca="1">IF(B314="","",#REF!)</f>
        <v/>
      </c>
      <c r="K314" s="582" t="str">
        <f ca="1">IF(B314="","",#REF!)</f>
        <v/>
      </c>
      <c r="L314" s="582" t="str">
        <f ca="1">IF(C314="","",#REF!)</f>
        <v/>
      </c>
    </row>
    <row r="315" spans="1:12">
      <c r="A315" s="558">
        <v>304</v>
      </c>
      <c r="B315" s="581" t="str">
        <f t="shared" ca="1" si="12"/>
        <v/>
      </c>
      <c r="C315" s="414" t="str">
        <f t="shared" ca="1" si="13"/>
        <v/>
      </c>
      <c r="D315" s="497" t="str">
        <f ca="1">IF(ISERROR(OFFSET('HARGA SATUAN'!$D$6,MATCH(C315,'HARGA SATUAN'!$C$7:$C$1492,0),0)),"",OFFSET('HARGA SATUAN'!$D$6,MATCH(C315,'HARGA SATUAN'!$C$7:$C$1492,0),0))</f>
        <v/>
      </c>
      <c r="E315" s="497">
        <f ca="1">IF(B315="+","Unit",IF(ISERROR(OFFSET('HARGA SATUAN'!$E$6,MATCH(C315,'HARGA SATUAN'!$C$7:$C$1492,0),0)),"",OFFSET('HARGA SATUAN'!$E$6,MATCH(C315,'HARGA SATUAN'!$C$7:$C$1492,0),0)))</f>
        <v>0</v>
      </c>
      <c r="F315" s="583" t="str">
        <f t="shared" ca="1" si="14"/>
        <v/>
      </c>
      <c r="G315" s="493">
        <f ca="1">IF(ISERROR(OFFSET('HARGA SATUAN'!$I$6,MATCH(C315,'HARGA SATUAN'!$C$7:$C$1492,0),0)),"",OFFSET('HARGA SATUAN'!$I$6,MATCH(C315,'HARGA SATUAN'!$C$7:$C$1492,0),0))</f>
        <v>0</v>
      </c>
      <c r="H315" s="582" t="str">
        <f ca="1">IF(B315="","",#REF!)</f>
        <v/>
      </c>
      <c r="I315" s="582" t="str">
        <f ca="1">IF(B315="","",#REF!)</f>
        <v/>
      </c>
      <c r="J315" s="582" t="str">
        <f ca="1">IF(B315="","",#REF!)</f>
        <v/>
      </c>
      <c r="K315" s="582" t="str">
        <f ca="1">IF(B315="","",#REF!)</f>
        <v/>
      </c>
      <c r="L315" s="582" t="str">
        <f ca="1">IF(C315="","",#REF!)</f>
        <v/>
      </c>
    </row>
    <row r="316" spans="1:12">
      <c r="A316" s="558">
        <v>305</v>
      </c>
      <c r="B316" s="581" t="str">
        <f t="shared" ca="1" si="12"/>
        <v/>
      </c>
      <c r="C316" s="414" t="str">
        <f t="shared" ca="1" si="13"/>
        <v/>
      </c>
      <c r="D316" s="497" t="str">
        <f ca="1">IF(ISERROR(OFFSET('HARGA SATUAN'!$D$6,MATCH(C316,'HARGA SATUAN'!$C$7:$C$1492,0),0)),"",OFFSET('HARGA SATUAN'!$D$6,MATCH(C316,'HARGA SATUAN'!$C$7:$C$1492,0),0))</f>
        <v/>
      </c>
      <c r="E316" s="497">
        <f ca="1">IF(B316="+","Unit",IF(ISERROR(OFFSET('HARGA SATUAN'!$E$6,MATCH(C316,'HARGA SATUAN'!$C$7:$C$1492,0),0)),"",OFFSET('HARGA SATUAN'!$E$6,MATCH(C316,'HARGA SATUAN'!$C$7:$C$1492,0),0)))</f>
        <v>0</v>
      </c>
      <c r="F316" s="583" t="str">
        <f t="shared" ca="1" si="14"/>
        <v/>
      </c>
      <c r="G316" s="493">
        <f ca="1">IF(ISERROR(OFFSET('HARGA SATUAN'!$I$6,MATCH(C316,'HARGA SATUAN'!$C$7:$C$1492,0),0)),"",OFFSET('HARGA SATUAN'!$I$6,MATCH(C316,'HARGA SATUAN'!$C$7:$C$1492,0),0))</f>
        <v>0</v>
      </c>
      <c r="H316" s="582" t="str">
        <f ca="1">IF(B316="","",#REF!)</f>
        <v/>
      </c>
      <c r="I316" s="582" t="str">
        <f ca="1">IF(B316="","",#REF!)</f>
        <v/>
      </c>
      <c r="J316" s="582" t="str">
        <f ca="1">IF(B316="","",#REF!)</f>
        <v/>
      </c>
      <c r="K316" s="582" t="str">
        <f ca="1">IF(B316="","",#REF!)</f>
        <v/>
      </c>
      <c r="L316" s="582" t="str">
        <f ca="1">IF(C316="","",#REF!)</f>
        <v/>
      </c>
    </row>
    <row r="317" spans="1:12">
      <c r="A317" s="558">
        <v>306</v>
      </c>
      <c r="B317" s="581" t="str">
        <f t="shared" ca="1" si="12"/>
        <v/>
      </c>
      <c r="C317" s="414" t="str">
        <f t="shared" ca="1" si="13"/>
        <v/>
      </c>
      <c r="D317" s="497" t="str">
        <f ca="1">IF(ISERROR(OFFSET('HARGA SATUAN'!$D$6,MATCH(C317,'HARGA SATUAN'!$C$7:$C$1492,0),0)),"",OFFSET('HARGA SATUAN'!$D$6,MATCH(C317,'HARGA SATUAN'!$C$7:$C$1492,0),0))</f>
        <v/>
      </c>
      <c r="E317" s="497">
        <f ca="1">IF(B317="+","Unit",IF(ISERROR(OFFSET('HARGA SATUAN'!$E$6,MATCH(C317,'HARGA SATUAN'!$C$7:$C$1492,0),0)),"",OFFSET('HARGA SATUAN'!$E$6,MATCH(C317,'HARGA SATUAN'!$C$7:$C$1492,0),0)))</f>
        <v>0</v>
      </c>
      <c r="F317" s="583" t="str">
        <f t="shared" ca="1" si="14"/>
        <v/>
      </c>
      <c r="G317" s="493">
        <f ca="1">IF(ISERROR(OFFSET('HARGA SATUAN'!$I$6,MATCH(C317,'HARGA SATUAN'!$C$7:$C$1492,0),0)),"",OFFSET('HARGA SATUAN'!$I$6,MATCH(C317,'HARGA SATUAN'!$C$7:$C$1492,0),0))</f>
        <v>0</v>
      </c>
      <c r="H317" s="582" t="str">
        <f ca="1">IF(B317="","",#REF!)</f>
        <v/>
      </c>
      <c r="I317" s="582" t="str">
        <f ca="1">IF(B317="","",#REF!)</f>
        <v/>
      </c>
      <c r="J317" s="582" t="str">
        <f ca="1">IF(B317="","",#REF!)</f>
        <v/>
      </c>
      <c r="K317" s="582" t="str">
        <f ca="1">IF(B317="","",#REF!)</f>
        <v/>
      </c>
      <c r="L317" s="582" t="str">
        <f ca="1">IF(C317="","",#REF!)</f>
        <v/>
      </c>
    </row>
    <row r="318" spans="1:12">
      <c r="A318" s="558">
        <v>307</v>
      </c>
      <c r="B318" s="581" t="str">
        <f t="shared" ca="1" si="12"/>
        <v/>
      </c>
      <c r="C318" s="414" t="str">
        <f t="shared" ca="1" si="13"/>
        <v/>
      </c>
      <c r="D318" s="497" t="str">
        <f ca="1">IF(ISERROR(OFFSET('HARGA SATUAN'!$D$6,MATCH(C318,'HARGA SATUAN'!$C$7:$C$1492,0),0)),"",OFFSET('HARGA SATUAN'!$D$6,MATCH(C318,'HARGA SATUAN'!$C$7:$C$1492,0),0))</f>
        <v/>
      </c>
      <c r="E318" s="497">
        <f ca="1">IF(B318="+","Unit",IF(ISERROR(OFFSET('HARGA SATUAN'!$E$6,MATCH(C318,'HARGA SATUAN'!$C$7:$C$1492,0),0)),"",OFFSET('HARGA SATUAN'!$E$6,MATCH(C318,'HARGA SATUAN'!$C$7:$C$1492,0),0)))</f>
        <v>0</v>
      </c>
      <c r="F318" s="583" t="str">
        <f t="shared" ca="1" si="14"/>
        <v/>
      </c>
      <c r="G318" s="493">
        <f ca="1">IF(ISERROR(OFFSET('HARGA SATUAN'!$I$6,MATCH(C318,'HARGA SATUAN'!$C$7:$C$1492,0),0)),"",OFFSET('HARGA SATUAN'!$I$6,MATCH(C318,'HARGA SATUAN'!$C$7:$C$1492,0),0))</f>
        <v>0</v>
      </c>
      <c r="H318" s="582" t="str">
        <f ca="1">IF(B318="","",#REF!)</f>
        <v/>
      </c>
      <c r="I318" s="582" t="str">
        <f ca="1">IF(B318="","",#REF!)</f>
        <v/>
      </c>
      <c r="J318" s="582" t="str">
        <f ca="1">IF(B318="","",#REF!)</f>
        <v/>
      </c>
      <c r="K318" s="582" t="str">
        <f ca="1">IF(B318="","",#REF!)</f>
        <v/>
      </c>
      <c r="L318" s="582" t="str">
        <f ca="1">IF(C318="","",#REF!)</f>
        <v/>
      </c>
    </row>
    <row r="319" spans="1:12">
      <c r="A319" s="558">
        <v>308</v>
      </c>
      <c r="B319" s="581" t="str">
        <f t="shared" ca="1" si="12"/>
        <v/>
      </c>
      <c r="C319" s="414" t="str">
        <f t="shared" ca="1" si="13"/>
        <v/>
      </c>
      <c r="D319" s="497" t="str">
        <f ca="1">IF(ISERROR(OFFSET('HARGA SATUAN'!$D$6,MATCH(C319,'HARGA SATUAN'!$C$7:$C$1492,0),0)),"",OFFSET('HARGA SATUAN'!$D$6,MATCH(C319,'HARGA SATUAN'!$C$7:$C$1492,0),0))</f>
        <v/>
      </c>
      <c r="E319" s="497">
        <f ca="1">IF(B319="+","Unit",IF(ISERROR(OFFSET('HARGA SATUAN'!$E$6,MATCH(C319,'HARGA SATUAN'!$C$7:$C$1492,0),0)),"",OFFSET('HARGA SATUAN'!$E$6,MATCH(C319,'HARGA SATUAN'!$C$7:$C$1492,0),0)))</f>
        <v>0</v>
      </c>
      <c r="F319" s="583" t="str">
        <f t="shared" ca="1" si="14"/>
        <v/>
      </c>
      <c r="G319" s="493">
        <f ca="1">IF(ISERROR(OFFSET('HARGA SATUAN'!$I$6,MATCH(C319,'HARGA SATUAN'!$C$7:$C$1492,0),0)),"",OFFSET('HARGA SATUAN'!$I$6,MATCH(C319,'HARGA SATUAN'!$C$7:$C$1492,0),0))</f>
        <v>0</v>
      </c>
      <c r="H319" s="582" t="str">
        <f ca="1">IF(B319="","",#REF!)</f>
        <v/>
      </c>
      <c r="I319" s="582" t="str">
        <f ca="1">IF(B319="","",#REF!)</f>
        <v/>
      </c>
      <c r="J319" s="582" t="str">
        <f ca="1">IF(B319="","",#REF!)</f>
        <v/>
      </c>
      <c r="K319" s="582" t="str">
        <f ca="1">IF(B319="","",#REF!)</f>
        <v/>
      </c>
      <c r="L319" s="582" t="str">
        <f ca="1">IF(C319="","",#REF!)</f>
        <v/>
      </c>
    </row>
    <row r="320" spans="1:12">
      <c r="A320" s="558">
        <v>309</v>
      </c>
      <c r="B320" s="581" t="str">
        <f t="shared" ca="1" si="12"/>
        <v/>
      </c>
      <c r="C320" s="414" t="str">
        <f t="shared" ca="1" si="13"/>
        <v/>
      </c>
      <c r="D320" s="497" t="str">
        <f ca="1">IF(ISERROR(OFFSET('HARGA SATUAN'!$D$6,MATCH(C320,'HARGA SATUAN'!$C$7:$C$1492,0),0)),"",OFFSET('HARGA SATUAN'!$D$6,MATCH(C320,'HARGA SATUAN'!$C$7:$C$1492,0),0))</f>
        <v/>
      </c>
      <c r="E320" s="497">
        <f ca="1">IF(B320="+","Unit",IF(ISERROR(OFFSET('HARGA SATUAN'!$E$6,MATCH(C320,'HARGA SATUAN'!$C$7:$C$1492,0),0)),"",OFFSET('HARGA SATUAN'!$E$6,MATCH(C320,'HARGA SATUAN'!$C$7:$C$1492,0),0)))</f>
        <v>0</v>
      </c>
      <c r="F320" s="583" t="str">
        <f t="shared" ca="1" si="14"/>
        <v/>
      </c>
      <c r="G320" s="493">
        <f ca="1">IF(ISERROR(OFFSET('HARGA SATUAN'!$I$6,MATCH(C320,'HARGA SATUAN'!$C$7:$C$1492,0),0)),"",OFFSET('HARGA SATUAN'!$I$6,MATCH(C320,'HARGA SATUAN'!$C$7:$C$1492,0),0))</f>
        <v>0</v>
      </c>
      <c r="H320" s="582" t="str">
        <f ca="1">IF(B320="","",#REF!)</f>
        <v/>
      </c>
      <c r="I320" s="582" t="str">
        <f ca="1">IF(B320="","",#REF!)</f>
        <v/>
      </c>
      <c r="J320" s="582" t="str">
        <f ca="1">IF(B320="","",#REF!)</f>
        <v/>
      </c>
      <c r="K320" s="582" t="str">
        <f ca="1">IF(B320="","",#REF!)</f>
        <v/>
      </c>
      <c r="L320" s="582" t="str">
        <f ca="1">IF(C320="","",#REF!)</f>
        <v/>
      </c>
    </row>
    <row r="321" spans="1:12">
      <c r="A321" s="558">
        <v>310</v>
      </c>
      <c r="B321" s="581" t="str">
        <f t="shared" ca="1" si="12"/>
        <v/>
      </c>
      <c r="C321" s="414" t="str">
        <f t="shared" ca="1" si="13"/>
        <v/>
      </c>
      <c r="D321" s="497" t="str">
        <f ca="1">IF(ISERROR(OFFSET('HARGA SATUAN'!$D$6,MATCH(C321,'HARGA SATUAN'!$C$7:$C$1492,0),0)),"",OFFSET('HARGA SATUAN'!$D$6,MATCH(C321,'HARGA SATUAN'!$C$7:$C$1492,0),0))</f>
        <v/>
      </c>
      <c r="E321" s="497">
        <f ca="1">IF(B321="+","Unit",IF(ISERROR(OFFSET('HARGA SATUAN'!$E$6,MATCH(C321,'HARGA SATUAN'!$C$7:$C$1492,0),0)),"",OFFSET('HARGA SATUAN'!$E$6,MATCH(C321,'HARGA SATUAN'!$C$7:$C$1492,0),0)))</f>
        <v>0</v>
      </c>
      <c r="F321" s="583" t="str">
        <f t="shared" ca="1" si="14"/>
        <v/>
      </c>
      <c r="G321" s="493">
        <f ca="1">IF(ISERROR(OFFSET('HARGA SATUAN'!$I$6,MATCH(C321,'HARGA SATUAN'!$C$7:$C$1492,0),0)),"",OFFSET('HARGA SATUAN'!$I$6,MATCH(C321,'HARGA SATUAN'!$C$7:$C$1492,0),0))</f>
        <v>0</v>
      </c>
      <c r="H321" s="582" t="str">
        <f ca="1">IF(B321="","",#REF!)</f>
        <v/>
      </c>
      <c r="I321" s="582" t="str">
        <f ca="1">IF(B321="","",#REF!)</f>
        <v/>
      </c>
      <c r="J321" s="582" t="str">
        <f ca="1">IF(B321="","",#REF!)</f>
        <v/>
      </c>
      <c r="K321" s="582" t="str">
        <f ca="1">IF(B321="","",#REF!)</f>
        <v/>
      </c>
      <c r="L321" s="582" t="str">
        <f ca="1">IF(C321="","",#REF!)</f>
        <v/>
      </c>
    </row>
    <row r="322" spans="1:12">
      <c r="A322" s="558">
        <v>311</v>
      </c>
      <c r="B322" s="581" t="str">
        <f t="shared" ca="1" si="12"/>
        <v/>
      </c>
      <c r="C322" s="414" t="str">
        <f t="shared" ca="1" si="13"/>
        <v/>
      </c>
      <c r="D322" s="497" t="str">
        <f ca="1">IF(ISERROR(OFFSET('HARGA SATUAN'!$D$6,MATCH(C322,'HARGA SATUAN'!$C$7:$C$1492,0),0)),"",OFFSET('HARGA SATUAN'!$D$6,MATCH(C322,'HARGA SATUAN'!$C$7:$C$1492,0),0))</f>
        <v/>
      </c>
      <c r="E322" s="497">
        <f ca="1">IF(B322="+","Unit",IF(ISERROR(OFFSET('HARGA SATUAN'!$E$6,MATCH(C322,'HARGA SATUAN'!$C$7:$C$1492,0),0)),"",OFFSET('HARGA SATUAN'!$E$6,MATCH(C322,'HARGA SATUAN'!$C$7:$C$1492,0),0)))</f>
        <v>0</v>
      </c>
      <c r="F322" s="583" t="str">
        <f t="shared" ca="1" si="14"/>
        <v/>
      </c>
      <c r="G322" s="493">
        <f ca="1">IF(ISERROR(OFFSET('HARGA SATUAN'!$I$6,MATCH(C322,'HARGA SATUAN'!$C$7:$C$1492,0),0)),"",OFFSET('HARGA SATUAN'!$I$6,MATCH(C322,'HARGA SATUAN'!$C$7:$C$1492,0),0))</f>
        <v>0</v>
      </c>
      <c r="H322" s="582" t="str">
        <f ca="1">IF(B322="","",#REF!)</f>
        <v/>
      </c>
      <c r="I322" s="582" t="str">
        <f ca="1">IF(B322="","",#REF!)</f>
        <v/>
      </c>
      <c r="J322" s="582" t="str">
        <f ca="1">IF(B322="","",#REF!)</f>
        <v/>
      </c>
      <c r="K322" s="582" t="str">
        <f ca="1">IF(B322="","",#REF!)</f>
        <v/>
      </c>
      <c r="L322" s="582" t="str">
        <f ca="1">IF(C322="","",#REF!)</f>
        <v/>
      </c>
    </row>
    <row r="323" spans="1:12">
      <c r="A323" s="558">
        <v>312</v>
      </c>
      <c r="B323" s="581" t="str">
        <f t="shared" ca="1" si="12"/>
        <v/>
      </c>
      <c r="C323" s="414" t="str">
        <f t="shared" ca="1" si="13"/>
        <v/>
      </c>
      <c r="D323" s="497" t="str">
        <f ca="1">IF(ISERROR(OFFSET('HARGA SATUAN'!$D$6,MATCH(C323,'HARGA SATUAN'!$C$7:$C$1492,0),0)),"",OFFSET('HARGA SATUAN'!$D$6,MATCH(C323,'HARGA SATUAN'!$C$7:$C$1492,0),0))</f>
        <v/>
      </c>
      <c r="E323" s="497">
        <f ca="1">IF(B323="+","Unit",IF(ISERROR(OFFSET('HARGA SATUAN'!$E$6,MATCH(C323,'HARGA SATUAN'!$C$7:$C$1492,0),0)),"",OFFSET('HARGA SATUAN'!$E$6,MATCH(C323,'HARGA SATUAN'!$C$7:$C$1492,0),0)))</f>
        <v>0</v>
      </c>
      <c r="F323" s="583" t="str">
        <f t="shared" ca="1" si="14"/>
        <v/>
      </c>
      <c r="G323" s="493">
        <f ca="1">IF(ISERROR(OFFSET('HARGA SATUAN'!$I$6,MATCH(C323,'HARGA SATUAN'!$C$7:$C$1492,0),0)),"",OFFSET('HARGA SATUAN'!$I$6,MATCH(C323,'HARGA SATUAN'!$C$7:$C$1492,0),0))</f>
        <v>0</v>
      </c>
      <c r="H323" s="582" t="str">
        <f ca="1">IF(B323="","",#REF!)</f>
        <v/>
      </c>
      <c r="I323" s="582" t="str">
        <f ca="1">IF(B323="","",#REF!)</f>
        <v/>
      </c>
      <c r="J323" s="582" t="str">
        <f ca="1">IF(B323="","",#REF!)</f>
        <v/>
      </c>
      <c r="K323" s="582" t="str">
        <f ca="1">IF(B323="","",#REF!)</f>
        <v/>
      </c>
      <c r="L323" s="582" t="str">
        <f ca="1">IF(C323="","",#REF!)</f>
        <v/>
      </c>
    </row>
    <row r="324" spans="1:12">
      <c r="A324" s="558">
        <v>313</v>
      </c>
      <c r="B324" s="581" t="str">
        <f t="shared" ca="1" si="12"/>
        <v/>
      </c>
      <c r="C324" s="414" t="str">
        <f t="shared" ca="1" si="13"/>
        <v/>
      </c>
      <c r="D324" s="497" t="str">
        <f ca="1">IF(ISERROR(OFFSET('HARGA SATUAN'!$D$6,MATCH(C324,'HARGA SATUAN'!$C$7:$C$1492,0),0)),"",OFFSET('HARGA SATUAN'!$D$6,MATCH(C324,'HARGA SATUAN'!$C$7:$C$1492,0),0))</f>
        <v/>
      </c>
      <c r="E324" s="497">
        <f ca="1">IF(B324="+","Unit",IF(ISERROR(OFFSET('HARGA SATUAN'!$E$6,MATCH(C324,'HARGA SATUAN'!$C$7:$C$1492,0),0)),"",OFFSET('HARGA SATUAN'!$E$6,MATCH(C324,'HARGA SATUAN'!$C$7:$C$1492,0),0)))</f>
        <v>0</v>
      </c>
      <c r="F324" s="583" t="str">
        <f t="shared" ca="1" si="14"/>
        <v/>
      </c>
      <c r="G324" s="493">
        <f ca="1">IF(ISERROR(OFFSET('HARGA SATUAN'!$I$6,MATCH(C324,'HARGA SATUAN'!$C$7:$C$1492,0),0)),"",OFFSET('HARGA SATUAN'!$I$6,MATCH(C324,'HARGA SATUAN'!$C$7:$C$1492,0),0))</f>
        <v>0</v>
      </c>
      <c r="H324" s="582" t="str">
        <f ca="1">IF(B324="","",#REF!)</f>
        <v/>
      </c>
      <c r="I324" s="582" t="str">
        <f ca="1">IF(B324="","",#REF!)</f>
        <v/>
      </c>
      <c r="J324" s="582" t="str">
        <f ca="1">IF(B324="","",#REF!)</f>
        <v/>
      </c>
      <c r="K324" s="582" t="str">
        <f ca="1">IF(B324="","",#REF!)</f>
        <v/>
      </c>
      <c r="L324" s="582" t="str">
        <f ca="1">IF(C324="","",#REF!)</f>
        <v/>
      </c>
    </row>
    <row r="325" spans="1:12">
      <c r="A325" s="558">
        <v>314</v>
      </c>
      <c r="B325" s="581" t="str">
        <f t="shared" ca="1" si="12"/>
        <v/>
      </c>
      <c r="C325" s="414" t="str">
        <f t="shared" ca="1" si="13"/>
        <v/>
      </c>
      <c r="D325" s="497" t="str">
        <f ca="1">IF(ISERROR(OFFSET('HARGA SATUAN'!$D$6,MATCH(C325,'HARGA SATUAN'!$C$7:$C$1492,0),0)),"",OFFSET('HARGA SATUAN'!$D$6,MATCH(C325,'HARGA SATUAN'!$C$7:$C$1492,0),0))</f>
        <v/>
      </c>
      <c r="E325" s="497">
        <f ca="1">IF(B325="+","Unit",IF(ISERROR(OFFSET('HARGA SATUAN'!$E$6,MATCH(C325,'HARGA SATUAN'!$C$7:$C$1492,0),0)),"",OFFSET('HARGA SATUAN'!$E$6,MATCH(C325,'HARGA SATUAN'!$C$7:$C$1492,0),0)))</f>
        <v>0</v>
      </c>
      <c r="F325" s="583" t="str">
        <f t="shared" ca="1" si="14"/>
        <v/>
      </c>
      <c r="G325" s="493">
        <f ca="1">IF(ISERROR(OFFSET('HARGA SATUAN'!$I$6,MATCH(C325,'HARGA SATUAN'!$C$7:$C$1492,0),0)),"",OFFSET('HARGA SATUAN'!$I$6,MATCH(C325,'HARGA SATUAN'!$C$7:$C$1492,0),0))</f>
        <v>0</v>
      </c>
      <c r="H325" s="582" t="str">
        <f ca="1">IF(B325="","",#REF!)</f>
        <v/>
      </c>
      <c r="I325" s="582" t="str">
        <f ca="1">IF(B325="","",#REF!)</f>
        <v/>
      </c>
      <c r="J325" s="582" t="str">
        <f ca="1">IF(B325="","",#REF!)</f>
        <v/>
      </c>
      <c r="K325" s="582" t="str">
        <f ca="1">IF(B325="","",#REF!)</f>
        <v/>
      </c>
      <c r="L325" s="582" t="str">
        <f ca="1">IF(C325="","",#REF!)</f>
        <v/>
      </c>
    </row>
    <row r="326" spans="1:12">
      <c r="A326" s="558">
        <v>315</v>
      </c>
      <c r="B326" s="581" t="str">
        <f t="shared" ca="1" si="12"/>
        <v/>
      </c>
      <c r="C326" s="414" t="str">
        <f t="shared" ca="1" si="13"/>
        <v/>
      </c>
      <c r="D326" s="497" t="str">
        <f ca="1">IF(ISERROR(OFFSET('HARGA SATUAN'!$D$6,MATCH(C326,'HARGA SATUAN'!$C$7:$C$1492,0),0)),"",OFFSET('HARGA SATUAN'!$D$6,MATCH(C326,'HARGA SATUAN'!$C$7:$C$1492,0),0))</f>
        <v/>
      </c>
      <c r="E326" s="497">
        <f ca="1">IF(B326="+","Unit",IF(ISERROR(OFFSET('HARGA SATUAN'!$E$6,MATCH(C326,'HARGA SATUAN'!$C$7:$C$1492,0),0)),"",OFFSET('HARGA SATUAN'!$E$6,MATCH(C326,'HARGA SATUAN'!$C$7:$C$1492,0),0)))</f>
        <v>0</v>
      </c>
      <c r="F326" s="583" t="str">
        <f t="shared" ca="1" si="14"/>
        <v/>
      </c>
      <c r="G326" s="493">
        <f ca="1">IF(ISERROR(OFFSET('HARGA SATUAN'!$I$6,MATCH(C326,'HARGA SATUAN'!$C$7:$C$1492,0),0)),"",OFFSET('HARGA SATUAN'!$I$6,MATCH(C326,'HARGA SATUAN'!$C$7:$C$1492,0),0))</f>
        <v>0</v>
      </c>
      <c r="H326" s="582" t="str">
        <f ca="1">IF(B326="","",#REF!)</f>
        <v/>
      </c>
      <c r="I326" s="582" t="str">
        <f ca="1">IF(B326="","",#REF!)</f>
        <v/>
      </c>
      <c r="J326" s="582" t="str">
        <f ca="1">IF(B326="","",#REF!)</f>
        <v/>
      </c>
      <c r="K326" s="582" t="str">
        <f ca="1">IF(B326="","",#REF!)</f>
        <v/>
      </c>
      <c r="L326" s="582" t="str">
        <f ca="1">IF(C326="","",#REF!)</f>
        <v/>
      </c>
    </row>
    <row r="327" spans="1:12">
      <c r="A327" s="558">
        <v>316</v>
      </c>
      <c r="B327" s="581" t="str">
        <f t="shared" ca="1" si="12"/>
        <v/>
      </c>
      <c r="C327" s="414" t="str">
        <f t="shared" ca="1" si="13"/>
        <v/>
      </c>
      <c r="D327" s="497" t="str">
        <f ca="1">IF(ISERROR(OFFSET('HARGA SATUAN'!$D$6,MATCH(C327,'HARGA SATUAN'!$C$7:$C$1492,0),0)),"",OFFSET('HARGA SATUAN'!$D$6,MATCH(C327,'HARGA SATUAN'!$C$7:$C$1492,0),0))</f>
        <v/>
      </c>
      <c r="E327" s="497">
        <f ca="1">IF(B327="+","Unit",IF(ISERROR(OFFSET('HARGA SATUAN'!$E$6,MATCH(C327,'HARGA SATUAN'!$C$7:$C$1492,0),0)),"",OFFSET('HARGA SATUAN'!$E$6,MATCH(C327,'HARGA SATUAN'!$C$7:$C$1492,0),0)))</f>
        <v>0</v>
      </c>
      <c r="F327" s="583" t="str">
        <f t="shared" ca="1" si="14"/>
        <v/>
      </c>
      <c r="G327" s="493">
        <f ca="1">IF(ISERROR(OFFSET('HARGA SATUAN'!$I$6,MATCH(C327,'HARGA SATUAN'!$C$7:$C$1492,0),0)),"",OFFSET('HARGA SATUAN'!$I$6,MATCH(C327,'HARGA SATUAN'!$C$7:$C$1492,0),0))</f>
        <v>0</v>
      </c>
      <c r="H327" s="582" t="str">
        <f ca="1">IF(B327="","",#REF!)</f>
        <v/>
      </c>
      <c r="I327" s="582" t="str">
        <f ca="1">IF(B327="","",#REF!)</f>
        <v/>
      </c>
      <c r="J327" s="582" t="str">
        <f ca="1">IF(B327="","",#REF!)</f>
        <v/>
      </c>
      <c r="K327" s="582" t="str">
        <f ca="1">IF(B327="","",#REF!)</f>
        <v/>
      </c>
      <c r="L327" s="582" t="str">
        <f ca="1">IF(C327="","",#REF!)</f>
        <v/>
      </c>
    </row>
    <row r="328" spans="1:12">
      <c r="A328" s="558">
        <v>317</v>
      </c>
      <c r="B328" s="581" t="str">
        <f t="shared" ca="1" si="12"/>
        <v/>
      </c>
      <c r="C328" s="414" t="str">
        <f t="shared" ca="1" si="13"/>
        <v/>
      </c>
      <c r="D328" s="497" t="str">
        <f ca="1">IF(ISERROR(OFFSET('HARGA SATUAN'!$D$6,MATCH(C328,'HARGA SATUAN'!$C$7:$C$1492,0),0)),"",OFFSET('HARGA SATUAN'!$D$6,MATCH(C328,'HARGA SATUAN'!$C$7:$C$1492,0),0))</f>
        <v/>
      </c>
      <c r="E328" s="497">
        <f ca="1">IF(B328="+","Unit",IF(ISERROR(OFFSET('HARGA SATUAN'!$E$6,MATCH(C328,'HARGA SATUAN'!$C$7:$C$1492,0),0)),"",OFFSET('HARGA SATUAN'!$E$6,MATCH(C328,'HARGA SATUAN'!$C$7:$C$1492,0),0)))</f>
        <v>0</v>
      </c>
      <c r="F328" s="583" t="str">
        <f t="shared" ca="1" si="14"/>
        <v/>
      </c>
      <c r="G328" s="493">
        <f ca="1">IF(ISERROR(OFFSET('HARGA SATUAN'!$I$6,MATCH(C328,'HARGA SATUAN'!$C$7:$C$1492,0),0)),"",OFFSET('HARGA SATUAN'!$I$6,MATCH(C328,'HARGA SATUAN'!$C$7:$C$1492,0),0))</f>
        <v>0</v>
      </c>
      <c r="H328" s="582" t="str">
        <f ca="1">IF(B328="","",#REF!)</f>
        <v/>
      </c>
      <c r="I328" s="582" t="str">
        <f ca="1">IF(B328="","",#REF!)</f>
        <v/>
      </c>
      <c r="J328" s="582" t="str">
        <f ca="1">IF(B328="","",#REF!)</f>
        <v/>
      </c>
      <c r="K328" s="582" t="str">
        <f ca="1">IF(B328="","",#REF!)</f>
        <v/>
      </c>
      <c r="L328" s="582" t="str">
        <f ca="1">IF(C328="","",#REF!)</f>
        <v/>
      </c>
    </row>
    <row r="329" spans="1:12">
      <c r="A329" s="558">
        <v>318</v>
      </c>
      <c r="B329" s="581" t="str">
        <f t="shared" ca="1" si="12"/>
        <v/>
      </c>
      <c r="C329" s="414" t="str">
        <f t="shared" ca="1" si="13"/>
        <v/>
      </c>
      <c r="D329" s="497" t="str">
        <f ca="1">IF(ISERROR(OFFSET('HARGA SATUAN'!$D$6,MATCH(C329,'HARGA SATUAN'!$C$7:$C$1492,0),0)),"",OFFSET('HARGA SATUAN'!$D$6,MATCH(C329,'HARGA SATUAN'!$C$7:$C$1492,0),0))</f>
        <v/>
      </c>
      <c r="E329" s="497">
        <f ca="1">IF(B329="+","Unit",IF(ISERROR(OFFSET('HARGA SATUAN'!$E$6,MATCH(C329,'HARGA SATUAN'!$C$7:$C$1492,0),0)),"",OFFSET('HARGA SATUAN'!$E$6,MATCH(C329,'HARGA SATUAN'!$C$7:$C$1492,0),0)))</f>
        <v>0</v>
      </c>
      <c r="F329" s="583" t="str">
        <f t="shared" ca="1" si="14"/>
        <v/>
      </c>
      <c r="G329" s="493">
        <f ca="1">IF(ISERROR(OFFSET('HARGA SATUAN'!$I$6,MATCH(C329,'HARGA SATUAN'!$C$7:$C$1492,0),0)),"",OFFSET('HARGA SATUAN'!$I$6,MATCH(C329,'HARGA SATUAN'!$C$7:$C$1492,0),0))</f>
        <v>0</v>
      </c>
      <c r="H329" s="582" t="str">
        <f ca="1">IF(B329="","",#REF!)</f>
        <v/>
      </c>
      <c r="I329" s="582" t="str">
        <f ca="1">IF(B329="","",#REF!)</f>
        <v/>
      </c>
      <c r="J329" s="582" t="str">
        <f ca="1">IF(B329="","",#REF!)</f>
        <v/>
      </c>
      <c r="K329" s="582" t="str">
        <f ca="1">IF(B329="","",#REF!)</f>
        <v/>
      </c>
      <c r="L329" s="582" t="str">
        <f ca="1">IF(C329="","",#REF!)</f>
        <v/>
      </c>
    </row>
    <row r="330" spans="1:12">
      <c r="A330" s="558">
        <v>319</v>
      </c>
      <c r="B330" s="581" t="str">
        <f t="shared" ca="1" si="12"/>
        <v/>
      </c>
      <c r="C330" s="414" t="str">
        <f t="shared" ca="1" si="13"/>
        <v/>
      </c>
      <c r="D330" s="497" t="str">
        <f ca="1">IF(ISERROR(OFFSET('HARGA SATUAN'!$D$6,MATCH(C330,'HARGA SATUAN'!$C$7:$C$1492,0),0)),"",OFFSET('HARGA SATUAN'!$D$6,MATCH(C330,'HARGA SATUAN'!$C$7:$C$1492,0),0))</f>
        <v/>
      </c>
      <c r="E330" s="497">
        <f ca="1">IF(B330="+","Unit",IF(ISERROR(OFFSET('HARGA SATUAN'!$E$6,MATCH(C330,'HARGA SATUAN'!$C$7:$C$1492,0),0)),"",OFFSET('HARGA SATUAN'!$E$6,MATCH(C330,'HARGA SATUAN'!$C$7:$C$1492,0),0)))</f>
        <v>0</v>
      </c>
      <c r="F330" s="583" t="str">
        <f t="shared" ca="1" si="14"/>
        <v/>
      </c>
      <c r="G330" s="493">
        <f ca="1">IF(ISERROR(OFFSET('HARGA SATUAN'!$I$6,MATCH(C330,'HARGA SATUAN'!$C$7:$C$1492,0),0)),"",OFFSET('HARGA SATUAN'!$I$6,MATCH(C330,'HARGA SATUAN'!$C$7:$C$1492,0),0))</f>
        <v>0</v>
      </c>
      <c r="H330" s="582" t="str">
        <f ca="1">IF(B330="","",#REF!)</f>
        <v/>
      </c>
      <c r="I330" s="582" t="str">
        <f ca="1">IF(B330="","",#REF!)</f>
        <v/>
      </c>
      <c r="J330" s="582" t="str">
        <f ca="1">IF(B330="","",#REF!)</f>
        <v/>
      </c>
      <c r="K330" s="582" t="str">
        <f ca="1">IF(B330="","",#REF!)</f>
        <v/>
      </c>
      <c r="L330" s="582" t="str">
        <f ca="1">IF(C330="","",#REF!)</f>
        <v/>
      </c>
    </row>
    <row r="331" spans="1:12">
      <c r="A331" s="558">
        <v>320</v>
      </c>
      <c r="B331" s="581" t="str">
        <f t="shared" ca="1" si="12"/>
        <v/>
      </c>
      <c r="C331" s="414" t="str">
        <f t="shared" ca="1" si="13"/>
        <v/>
      </c>
      <c r="D331" s="497" t="str">
        <f ca="1">IF(ISERROR(OFFSET('HARGA SATUAN'!$D$6,MATCH(C331,'HARGA SATUAN'!$C$7:$C$1492,0),0)),"",OFFSET('HARGA SATUAN'!$D$6,MATCH(C331,'HARGA SATUAN'!$C$7:$C$1492,0),0))</f>
        <v/>
      </c>
      <c r="E331" s="497">
        <f ca="1">IF(B331="+","Unit",IF(ISERROR(OFFSET('HARGA SATUAN'!$E$6,MATCH(C331,'HARGA SATUAN'!$C$7:$C$1492,0),0)),"",OFFSET('HARGA SATUAN'!$E$6,MATCH(C331,'HARGA SATUAN'!$C$7:$C$1492,0),0)))</f>
        <v>0</v>
      </c>
      <c r="F331" s="583" t="str">
        <f t="shared" ca="1" si="14"/>
        <v/>
      </c>
      <c r="G331" s="493">
        <f ca="1">IF(ISERROR(OFFSET('HARGA SATUAN'!$I$6,MATCH(C331,'HARGA SATUAN'!$C$7:$C$1492,0),0)),"",OFFSET('HARGA SATUAN'!$I$6,MATCH(C331,'HARGA SATUAN'!$C$7:$C$1492,0),0))</f>
        <v>0</v>
      </c>
      <c r="H331" s="582" t="str">
        <f ca="1">IF(B331="","",#REF!)</f>
        <v/>
      </c>
      <c r="I331" s="582" t="str">
        <f ca="1">IF(B331="","",#REF!)</f>
        <v/>
      </c>
      <c r="J331" s="582" t="str">
        <f ca="1">IF(B331="","",#REF!)</f>
        <v/>
      </c>
      <c r="K331" s="582" t="str">
        <f ca="1">IF(B331="","",#REF!)</f>
        <v/>
      </c>
      <c r="L331" s="582" t="str">
        <f ca="1">IF(C331="","",#REF!)</f>
        <v/>
      </c>
    </row>
    <row r="332" spans="1:12">
      <c r="A332" s="558">
        <v>321</v>
      </c>
      <c r="B332" s="581" t="str">
        <f t="shared" ca="1" si="12"/>
        <v/>
      </c>
      <c r="C332" s="414" t="str">
        <f t="shared" ca="1" si="13"/>
        <v/>
      </c>
      <c r="D332" s="497" t="str">
        <f ca="1">IF(ISERROR(OFFSET('HARGA SATUAN'!$D$6,MATCH(C332,'HARGA SATUAN'!$C$7:$C$1492,0),0)),"",OFFSET('HARGA SATUAN'!$D$6,MATCH(C332,'HARGA SATUAN'!$C$7:$C$1492,0),0))</f>
        <v/>
      </c>
      <c r="E332" s="497">
        <f ca="1">IF(B332="+","Unit",IF(ISERROR(OFFSET('HARGA SATUAN'!$E$6,MATCH(C332,'HARGA SATUAN'!$C$7:$C$1492,0),0)),"",OFFSET('HARGA SATUAN'!$E$6,MATCH(C332,'HARGA SATUAN'!$C$7:$C$1492,0),0)))</f>
        <v>0</v>
      </c>
      <c r="F332" s="583" t="str">
        <f t="shared" ca="1" si="14"/>
        <v/>
      </c>
      <c r="G332" s="493">
        <f ca="1">IF(ISERROR(OFFSET('HARGA SATUAN'!$I$6,MATCH(C332,'HARGA SATUAN'!$C$7:$C$1492,0),0)),"",OFFSET('HARGA SATUAN'!$I$6,MATCH(C332,'HARGA SATUAN'!$C$7:$C$1492,0),0))</f>
        <v>0</v>
      </c>
      <c r="H332" s="582" t="str">
        <f ca="1">IF(B332="","",#REF!)</f>
        <v/>
      </c>
      <c r="I332" s="582" t="str">
        <f ca="1">IF(B332="","",#REF!)</f>
        <v/>
      </c>
      <c r="J332" s="582" t="str">
        <f ca="1">IF(B332="","",#REF!)</f>
        <v/>
      </c>
      <c r="K332" s="582" t="str">
        <f ca="1">IF(B332="","",#REF!)</f>
        <v/>
      </c>
      <c r="L332" s="582" t="str">
        <f ca="1">IF(C332="","",#REF!)</f>
        <v/>
      </c>
    </row>
    <row r="333" spans="1:12">
      <c r="A333" s="558">
        <v>322</v>
      </c>
      <c r="B333" s="581" t="str">
        <f t="shared" ref="B333:B396" ca="1" si="15">IF(C333="","",A333)</f>
        <v/>
      </c>
      <c r="C333" s="414" t="str">
        <f t="shared" ref="C333:C396" ca="1" si="16">IF(ISERROR(OFFSET($C$713,MATCH(A333,$F$714:$F$1320,0),0)),"",OFFSET($C$713,MATCH(A333,$F$714:$F$1320,0),0))</f>
        <v/>
      </c>
      <c r="D333" s="497" t="str">
        <f ca="1">IF(ISERROR(OFFSET('HARGA SATUAN'!$D$6,MATCH(C333,'HARGA SATUAN'!$C$7:$C$1492,0),0)),"",OFFSET('HARGA SATUAN'!$D$6,MATCH(C333,'HARGA SATUAN'!$C$7:$C$1492,0),0))</f>
        <v/>
      </c>
      <c r="E333" s="497">
        <f ca="1">IF(B333="+","Unit",IF(ISERROR(OFFSET('HARGA SATUAN'!$E$6,MATCH(C333,'HARGA SATUAN'!$C$7:$C$1492,0),0)),"",OFFSET('HARGA SATUAN'!$E$6,MATCH(C333,'HARGA SATUAN'!$C$7:$C$1492,0),0)))</f>
        <v>0</v>
      </c>
      <c r="F333" s="583" t="str">
        <f t="shared" ref="F333:F396" ca="1" si="17">IF(ISERROR(OFFSET($D$713,MATCH(A333,$F$714:$F$1320,0),0)),"",OFFSET($D$713,MATCH(A333,$F$714:$F$1320,0),0))</f>
        <v/>
      </c>
      <c r="G333" s="493">
        <f ca="1">IF(ISERROR(OFFSET('HARGA SATUAN'!$I$6,MATCH(C333,'HARGA SATUAN'!$C$7:$C$1492,0),0)),"",OFFSET('HARGA SATUAN'!$I$6,MATCH(C333,'HARGA SATUAN'!$C$7:$C$1492,0),0))</f>
        <v>0</v>
      </c>
      <c r="H333" s="582" t="str">
        <f ca="1">IF(B333="","",#REF!)</f>
        <v/>
      </c>
      <c r="I333" s="582" t="str">
        <f ca="1">IF(B333="","",#REF!)</f>
        <v/>
      </c>
      <c r="J333" s="582" t="str">
        <f ca="1">IF(B333="","",#REF!)</f>
        <v/>
      </c>
      <c r="K333" s="582" t="str">
        <f ca="1">IF(B333="","",#REF!)</f>
        <v/>
      </c>
      <c r="L333" s="582" t="str">
        <f ca="1">IF(C333="","",#REF!)</f>
        <v/>
      </c>
    </row>
    <row r="334" spans="1:12">
      <c r="A334" s="558">
        <v>323</v>
      </c>
      <c r="B334" s="581" t="str">
        <f t="shared" ca="1" si="15"/>
        <v/>
      </c>
      <c r="C334" s="414" t="str">
        <f t="shared" ca="1" si="16"/>
        <v/>
      </c>
      <c r="D334" s="497" t="str">
        <f ca="1">IF(ISERROR(OFFSET('HARGA SATUAN'!$D$6,MATCH(C334,'HARGA SATUAN'!$C$7:$C$1492,0),0)),"",OFFSET('HARGA SATUAN'!$D$6,MATCH(C334,'HARGA SATUAN'!$C$7:$C$1492,0),0))</f>
        <v/>
      </c>
      <c r="E334" s="497">
        <f ca="1">IF(B334="+","Unit",IF(ISERROR(OFFSET('HARGA SATUAN'!$E$6,MATCH(C334,'HARGA SATUAN'!$C$7:$C$1492,0),0)),"",OFFSET('HARGA SATUAN'!$E$6,MATCH(C334,'HARGA SATUAN'!$C$7:$C$1492,0),0)))</f>
        <v>0</v>
      </c>
      <c r="F334" s="583" t="str">
        <f t="shared" ca="1" si="17"/>
        <v/>
      </c>
      <c r="G334" s="493">
        <f ca="1">IF(ISERROR(OFFSET('HARGA SATUAN'!$I$6,MATCH(C334,'HARGA SATUAN'!$C$7:$C$1492,0),0)),"",OFFSET('HARGA SATUAN'!$I$6,MATCH(C334,'HARGA SATUAN'!$C$7:$C$1492,0),0))</f>
        <v>0</v>
      </c>
      <c r="H334" s="582" t="str">
        <f ca="1">IF(B334="","",#REF!)</f>
        <v/>
      </c>
      <c r="I334" s="582" t="str">
        <f ca="1">IF(B334="","",#REF!)</f>
        <v/>
      </c>
      <c r="J334" s="582" t="str">
        <f ca="1">IF(B334="","",#REF!)</f>
        <v/>
      </c>
      <c r="K334" s="582" t="str">
        <f ca="1">IF(B334="","",#REF!)</f>
        <v/>
      </c>
      <c r="L334" s="582" t="str">
        <f ca="1">IF(C334="","",#REF!)</f>
        <v/>
      </c>
    </row>
    <row r="335" spans="1:12">
      <c r="A335" s="558">
        <v>324</v>
      </c>
      <c r="B335" s="581" t="str">
        <f t="shared" ca="1" si="15"/>
        <v/>
      </c>
      <c r="C335" s="414" t="str">
        <f t="shared" ca="1" si="16"/>
        <v/>
      </c>
      <c r="D335" s="497" t="str">
        <f ca="1">IF(ISERROR(OFFSET('HARGA SATUAN'!$D$6,MATCH(C335,'HARGA SATUAN'!$C$7:$C$1492,0),0)),"",OFFSET('HARGA SATUAN'!$D$6,MATCH(C335,'HARGA SATUAN'!$C$7:$C$1492,0),0))</f>
        <v/>
      </c>
      <c r="E335" s="497">
        <f ca="1">IF(B335="+","Unit",IF(ISERROR(OFFSET('HARGA SATUAN'!$E$6,MATCH(C335,'HARGA SATUAN'!$C$7:$C$1492,0),0)),"",OFFSET('HARGA SATUAN'!$E$6,MATCH(C335,'HARGA SATUAN'!$C$7:$C$1492,0),0)))</f>
        <v>0</v>
      </c>
      <c r="F335" s="583" t="str">
        <f t="shared" ca="1" si="17"/>
        <v/>
      </c>
      <c r="G335" s="493">
        <f ca="1">IF(ISERROR(OFFSET('HARGA SATUAN'!$I$6,MATCH(C335,'HARGA SATUAN'!$C$7:$C$1492,0),0)),"",OFFSET('HARGA SATUAN'!$I$6,MATCH(C335,'HARGA SATUAN'!$C$7:$C$1492,0),0))</f>
        <v>0</v>
      </c>
      <c r="H335" s="582" t="str">
        <f ca="1">IF(B335="","",#REF!)</f>
        <v/>
      </c>
      <c r="I335" s="582" t="str">
        <f ca="1">IF(B335="","",#REF!)</f>
        <v/>
      </c>
      <c r="J335" s="582" t="str">
        <f ca="1">IF(B335="","",#REF!)</f>
        <v/>
      </c>
      <c r="K335" s="582" t="str">
        <f ca="1">IF(B335="","",#REF!)</f>
        <v/>
      </c>
      <c r="L335" s="582" t="str">
        <f ca="1">IF(C335="","",#REF!)</f>
        <v/>
      </c>
    </row>
    <row r="336" spans="1:12">
      <c r="A336" s="558">
        <v>325</v>
      </c>
      <c r="B336" s="581" t="str">
        <f t="shared" ca="1" si="15"/>
        <v/>
      </c>
      <c r="C336" s="414" t="str">
        <f t="shared" ca="1" si="16"/>
        <v/>
      </c>
      <c r="D336" s="497" t="str">
        <f ca="1">IF(ISERROR(OFFSET('HARGA SATUAN'!$D$6,MATCH(C336,'HARGA SATUAN'!$C$7:$C$1492,0),0)),"",OFFSET('HARGA SATUAN'!$D$6,MATCH(C336,'HARGA SATUAN'!$C$7:$C$1492,0),0))</f>
        <v/>
      </c>
      <c r="E336" s="497">
        <f ca="1">IF(B336="+","Unit",IF(ISERROR(OFFSET('HARGA SATUAN'!$E$6,MATCH(C336,'HARGA SATUAN'!$C$7:$C$1492,0),0)),"",OFFSET('HARGA SATUAN'!$E$6,MATCH(C336,'HARGA SATUAN'!$C$7:$C$1492,0),0)))</f>
        <v>0</v>
      </c>
      <c r="F336" s="583" t="str">
        <f t="shared" ca="1" si="17"/>
        <v/>
      </c>
      <c r="G336" s="493">
        <f ca="1">IF(ISERROR(OFFSET('HARGA SATUAN'!$I$6,MATCH(C336,'HARGA SATUAN'!$C$7:$C$1492,0),0)),"",OFFSET('HARGA SATUAN'!$I$6,MATCH(C336,'HARGA SATUAN'!$C$7:$C$1492,0),0))</f>
        <v>0</v>
      </c>
      <c r="H336" s="582" t="str">
        <f ca="1">IF(B336="","",#REF!)</f>
        <v/>
      </c>
      <c r="I336" s="582" t="str">
        <f ca="1">IF(B336="","",#REF!)</f>
        <v/>
      </c>
      <c r="J336" s="582" t="str">
        <f ca="1">IF(B336="","",#REF!)</f>
        <v/>
      </c>
      <c r="K336" s="582" t="str">
        <f ca="1">IF(B336="","",#REF!)</f>
        <v/>
      </c>
      <c r="L336" s="582" t="str">
        <f ca="1">IF(C336="","",#REF!)</f>
        <v/>
      </c>
    </row>
    <row r="337" spans="1:12">
      <c r="A337" s="558">
        <v>326</v>
      </c>
      <c r="B337" s="581" t="str">
        <f t="shared" ca="1" si="15"/>
        <v/>
      </c>
      <c r="C337" s="414" t="str">
        <f t="shared" ca="1" si="16"/>
        <v/>
      </c>
      <c r="D337" s="497" t="str">
        <f ca="1">IF(ISERROR(OFFSET('HARGA SATUAN'!$D$6,MATCH(C337,'HARGA SATUAN'!$C$7:$C$1492,0),0)),"",OFFSET('HARGA SATUAN'!$D$6,MATCH(C337,'HARGA SATUAN'!$C$7:$C$1492,0),0))</f>
        <v/>
      </c>
      <c r="E337" s="497">
        <f ca="1">IF(B337="+","Unit",IF(ISERROR(OFFSET('HARGA SATUAN'!$E$6,MATCH(C337,'HARGA SATUAN'!$C$7:$C$1492,0),0)),"",OFFSET('HARGA SATUAN'!$E$6,MATCH(C337,'HARGA SATUAN'!$C$7:$C$1492,0),0)))</f>
        <v>0</v>
      </c>
      <c r="F337" s="583" t="str">
        <f t="shared" ca="1" si="17"/>
        <v/>
      </c>
      <c r="G337" s="493">
        <f ca="1">IF(ISERROR(OFFSET('HARGA SATUAN'!$I$6,MATCH(C337,'HARGA SATUAN'!$C$7:$C$1492,0),0)),"",OFFSET('HARGA SATUAN'!$I$6,MATCH(C337,'HARGA SATUAN'!$C$7:$C$1492,0),0))</f>
        <v>0</v>
      </c>
      <c r="H337" s="582" t="str">
        <f ca="1">IF(B337="","",#REF!)</f>
        <v/>
      </c>
      <c r="I337" s="582" t="str">
        <f ca="1">IF(B337="","",#REF!)</f>
        <v/>
      </c>
      <c r="J337" s="582" t="str">
        <f ca="1">IF(B337="","",#REF!)</f>
        <v/>
      </c>
      <c r="K337" s="582" t="str">
        <f ca="1">IF(B337="","",#REF!)</f>
        <v/>
      </c>
      <c r="L337" s="582" t="str">
        <f ca="1">IF(C337="","",#REF!)</f>
        <v/>
      </c>
    </row>
    <row r="338" spans="1:12">
      <c r="A338" s="558">
        <v>327</v>
      </c>
      <c r="B338" s="581" t="str">
        <f t="shared" ca="1" si="15"/>
        <v/>
      </c>
      <c r="C338" s="414" t="str">
        <f t="shared" ca="1" si="16"/>
        <v/>
      </c>
      <c r="D338" s="497" t="str">
        <f ca="1">IF(ISERROR(OFFSET('HARGA SATUAN'!$D$6,MATCH(C338,'HARGA SATUAN'!$C$7:$C$1492,0),0)),"",OFFSET('HARGA SATUAN'!$D$6,MATCH(C338,'HARGA SATUAN'!$C$7:$C$1492,0),0))</f>
        <v/>
      </c>
      <c r="E338" s="497">
        <f ca="1">IF(B338="+","Unit",IF(ISERROR(OFFSET('HARGA SATUAN'!$E$6,MATCH(C338,'HARGA SATUAN'!$C$7:$C$1492,0),0)),"",OFFSET('HARGA SATUAN'!$E$6,MATCH(C338,'HARGA SATUAN'!$C$7:$C$1492,0),0)))</f>
        <v>0</v>
      </c>
      <c r="F338" s="583" t="str">
        <f t="shared" ca="1" si="17"/>
        <v/>
      </c>
      <c r="G338" s="493">
        <f ca="1">IF(ISERROR(OFFSET('HARGA SATUAN'!$I$6,MATCH(C338,'HARGA SATUAN'!$C$7:$C$1492,0),0)),"",OFFSET('HARGA SATUAN'!$I$6,MATCH(C338,'HARGA SATUAN'!$C$7:$C$1492,0),0))</f>
        <v>0</v>
      </c>
      <c r="H338" s="582" t="str">
        <f ca="1">IF(B338="","",#REF!)</f>
        <v/>
      </c>
      <c r="I338" s="582" t="str">
        <f ca="1">IF(B338="","",#REF!)</f>
        <v/>
      </c>
      <c r="J338" s="582" t="str">
        <f ca="1">IF(B338="","",#REF!)</f>
        <v/>
      </c>
      <c r="K338" s="582" t="str">
        <f ca="1">IF(B338="","",#REF!)</f>
        <v/>
      </c>
      <c r="L338" s="582" t="str">
        <f ca="1">IF(C338="","",#REF!)</f>
        <v/>
      </c>
    </row>
    <row r="339" spans="1:12">
      <c r="A339" s="558">
        <v>328</v>
      </c>
      <c r="B339" s="581" t="str">
        <f t="shared" ca="1" si="15"/>
        <v/>
      </c>
      <c r="C339" s="414" t="str">
        <f t="shared" ca="1" si="16"/>
        <v/>
      </c>
      <c r="D339" s="497" t="str">
        <f ca="1">IF(ISERROR(OFFSET('HARGA SATUAN'!$D$6,MATCH(C339,'HARGA SATUAN'!$C$7:$C$1492,0),0)),"",OFFSET('HARGA SATUAN'!$D$6,MATCH(C339,'HARGA SATUAN'!$C$7:$C$1492,0),0))</f>
        <v/>
      </c>
      <c r="E339" s="497">
        <f ca="1">IF(B339="+","Unit",IF(ISERROR(OFFSET('HARGA SATUAN'!$E$6,MATCH(C339,'HARGA SATUAN'!$C$7:$C$1492,0),0)),"",OFFSET('HARGA SATUAN'!$E$6,MATCH(C339,'HARGA SATUAN'!$C$7:$C$1492,0),0)))</f>
        <v>0</v>
      </c>
      <c r="F339" s="583" t="str">
        <f t="shared" ca="1" si="17"/>
        <v/>
      </c>
      <c r="G339" s="493">
        <f ca="1">IF(ISERROR(OFFSET('HARGA SATUAN'!$I$6,MATCH(C339,'HARGA SATUAN'!$C$7:$C$1492,0),0)),"",OFFSET('HARGA SATUAN'!$I$6,MATCH(C339,'HARGA SATUAN'!$C$7:$C$1492,0),0))</f>
        <v>0</v>
      </c>
      <c r="H339" s="582" t="str">
        <f ca="1">IF(B339="","",#REF!)</f>
        <v/>
      </c>
      <c r="I339" s="582" t="str">
        <f ca="1">IF(B339="","",#REF!)</f>
        <v/>
      </c>
      <c r="J339" s="582" t="str">
        <f ca="1">IF(B339="","",#REF!)</f>
        <v/>
      </c>
      <c r="K339" s="582" t="str">
        <f ca="1">IF(B339="","",#REF!)</f>
        <v/>
      </c>
      <c r="L339" s="582" t="str">
        <f ca="1">IF(C339="","",#REF!)</f>
        <v/>
      </c>
    </row>
    <row r="340" spans="1:12">
      <c r="A340" s="558">
        <v>329</v>
      </c>
      <c r="B340" s="581" t="str">
        <f t="shared" ca="1" si="15"/>
        <v/>
      </c>
      <c r="C340" s="414" t="str">
        <f t="shared" ca="1" si="16"/>
        <v/>
      </c>
      <c r="D340" s="497" t="str">
        <f ca="1">IF(ISERROR(OFFSET('HARGA SATUAN'!$D$6,MATCH(C340,'HARGA SATUAN'!$C$7:$C$1492,0),0)),"",OFFSET('HARGA SATUAN'!$D$6,MATCH(C340,'HARGA SATUAN'!$C$7:$C$1492,0),0))</f>
        <v/>
      </c>
      <c r="E340" s="497">
        <f ca="1">IF(B340="+","Unit",IF(ISERROR(OFFSET('HARGA SATUAN'!$E$6,MATCH(C340,'HARGA SATUAN'!$C$7:$C$1492,0),0)),"",OFFSET('HARGA SATUAN'!$E$6,MATCH(C340,'HARGA SATUAN'!$C$7:$C$1492,0),0)))</f>
        <v>0</v>
      </c>
      <c r="F340" s="583" t="str">
        <f t="shared" ca="1" si="17"/>
        <v/>
      </c>
      <c r="G340" s="493">
        <f ca="1">IF(ISERROR(OFFSET('HARGA SATUAN'!$I$6,MATCH(C340,'HARGA SATUAN'!$C$7:$C$1492,0),0)),"",OFFSET('HARGA SATUAN'!$I$6,MATCH(C340,'HARGA SATUAN'!$C$7:$C$1492,0),0))</f>
        <v>0</v>
      </c>
      <c r="H340" s="582" t="str">
        <f ca="1">IF(B340="","",#REF!)</f>
        <v/>
      </c>
      <c r="I340" s="582" t="str">
        <f ca="1">IF(B340="","",#REF!)</f>
        <v/>
      </c>
      <c r="J340" s="582" t="str">
        <f ca="1">IF(B340="","",#REF!)</f>
        <v/>
      </c>
      <c r="K340" s="582" t="str">
        <f ca="1">IF(B340="","",#REF!)</f>
        <v/>
      </c>
      <c r="L340" s="582" t="str">
        <f ca="1">IF(C340="","",#REF!)</f>
        <v/>
      </c>
    </row>
    <row r="341" spans="1:12">
      <c r="A341" s="558">
        <v>330</v>
      </c>
      <c r="B341" s="581" t="str">
        <f t="shared" ca="1" si="15"/>
        <v/>
      </c>
      <c r="C341" s="414" t="str">
        <f t="shared" ca="1" si="16"/>
        <v/>
      </c>
      <c r="D341" s="497" t="str">
        <f ca="1">IF(ISERROR(OFFSET('HARGA SATUAN'!$D$6,MATCH(C341,'HARGA SATUAN'!$C$7:$C$1492,0),0)),"",OFFSET('HARGA SATUAN'!$D$6,MATCH(C341,'HARGA SATUAN'!$C$7:$C$1492,0),0))</f>
        <v/>
      </c>
      <c r="E341" s="497">
        <f ca="1">IF(B341="+","Unit",IF(ISERROR(OFFSET('HARGA SATUAN'!$E$6,MATCH(C341,'HARGA SATUAN'!$C$7:$C$1492,0),0)),"",OFFSET('HARGA SATUAN'!$E$6,MATCH(C341,'HARGA SATUAN'!$C$7:$C$1492,0),0)))</f>
        <v>0</v>
      </c>
      <c r="F341" s="583" t="str">
        <f t="shared" ca="1" si="17"/>
        <v/>
      </c>
      <c r="G341" s="493">
        <f ca="1">IF(ISERROR(OFFSET('HARGA SATUAN'!$I$6,MATCH(C341,'HARGA SATUAN'!$C$7:$C$1492,0),0)),"",OFFSET('HARGA SATUAN'!$I$6,MATCH(C341,'HARGA SATUAN'!$C$7:$C$1492,0),0))</f>
        <v>0</v>
      </c>
      <c r="H341" s="582" t="str">
        <f ca="1">IF(B341="","",#REF!)</f>
        <v/>
      </c>
      <c r="I341" s="582" t="str">
        <f ca="1">IF(B341="","",#REF!)</f>
        <v/>
      </c>
      <c r="J341" s="582" t="str">
        <f ca="1">IF(B341="","",#REF!)</f>
        <v/>
      </c>
      <c r="K341" s="582" t="str">
        <f ca="1">IF(B341="","",#REF!)</f>
        <v/>
      </c>
      <c r="L341" s="582" t="str">
        <f ca="1">IF(C341="","",#REF!)</f>
        <v/>
      </c>
    </row>
    <row r="342" spans="1:12">
      <c r="A342" s="558">
        <v>331</v>
      </c>
      <c r="B342" s="581" t="str">
        <f t="shared" ca="1" si="15"/>
        <v/>
      </c>
      <c r="C342" s="414" t="str">
        <f t="shared" ca="1" si="16"/>
        <v/>
      </c>
      <c r="D342" s="497" t="str">
        <f ca="1">IF(ISERROR(OFFSET('HARGA SATUAN'!$D$6,MATCH(C342,'HARGA SATUAN'!$C$7:$C$1492,0),0)),"",OFFSET('HARGA SATUAN'!$D$6,MATCH(C342,'HARGA SATUAN'!$C$7:$C$1492,0),0))</f>
        <v/>
      </c>
      <c r="E342" s="497">
        <f ca="1">IF(B342="+","Unit",IF(ISERROR(OFFSET('HARGA SATUAN'!$E$6,MATCH(C342,'HARGA SATUAN'!$C$7:$C$1492,0),0)),"",OFFSET('HARGA SATUAN'!$E$6,MATCH(C342,'HARGA SATUAN'!$C$7:$C$1492,0),0)))</f>
        <v>0</v>
      </c>
      <c r="F342" s="583" t="str">
        <f t="shared" ca="1" si="17"/>
        <v/>
      </c>
      <c r="G342" s="493">
        <f ca="1">IF(ISERROR(OFFSET('HARGA SATUAN'!$I$6,MATCH(C342,'HARGA SATUAN'!$C$7:$C$1492,0),0)),"",OFFSET('HARGA SATUAN'!$I$6,MATCH(C342,'HARGA SATUAN'!$C$7:$C$1492,0),0))</f>
        <v>0</v>
      </c>
      <c r="H342" s="582" t="str">
        <f ca="1">IF(B342="","",#REF!)</f>
        <v/>
      </c>
      <c r="I342" s="582" t="str">
        <f ca="1">IF(B342="","",#REF!)</f>
        <v/>
      </c>
      <c r="J342" s="582" t="str">
        <f ca="1">IF(B342="","",#REF!)</f>
        <v/>
      </c>
      <c r="K342" s="582" t="str">
        <f ca="1">IF(B342="","",#REF!)</f>
        <v/>
      </c>
      <c r="L342" s="582" t="str">
        <f ca="1">IF(C342="","",#REF!)</f>
        <v/>
      </c>
    </row>
    <row r="343" spans="1:12">
      <c r="A343" s="558">
        <v>332</v>
      </c>
      <c r="B343" s="581" t="str">
        <f t="shared" ca="1" si="15"/>
        <v/>
      </c>
      <c r="C343" s="414" t="str">
        <f t="shared" ca="1" si="16"/>
        <v/>
      </c>
      <c r="D343" s="497" t="str">
        <f ca="1">IF(ISERROR(OFFSET('HARGA SATUAN'!$D$6,MATCH(C343,'HARGA SATUAN'!$C$7:$C$1492,0),0)),"",OFFSET('HARGA SATUAN'!$D$6,MATCH(C343,'HARGA SATUAN'!$C$7:$C$1492,0),0))</f>
        <v/>
      </c>
      <c r="E343" s="497">
        <f ca="1">IF(B343="+","Unit",IF(ISERROR(OFFSET('HARGA SATUAN'!$E$6,MATCH(C343,'HARGA SATUAN'!$C$7:$C$1492,0),0)),"",OFFSET('HARGA SATUAN'!$E$6,MATCH(C343,'HARGA SATUAN'!$C$7:$C$1492,0),0)))</f>
        <v>0</v>
      </c>
      <c r="F343" s="583" t="str">
        <f t="shared" ca="1" si="17"/>
        <v/>
      </c>
      <c r="G343" s="493">
        <f ca="1">IF(ISERROR(OFFSET('HARGA SATUAN'!$I$6,MATCH(C343,'HARGA SATUAN'!$C$7:$C$1492,0),0)),"",OFFSET('HARGA SATUAN'!$I$6,MATCH(C343,'HARGA SATUAN'!$C$7:$C$1492,0),0))</f>
        <v>0</v>
      </c>
      <c r="H343" s="582" t="str">
        <f ca="1">IF(B343="","",#REF!)</f>
        <v/>
      </c>
      <c r="I343" s="582" t="str">
        <f ca="1">IF(B343="","",#REF!)</f>
        <v/>
      </c>
      <c r="J343" s="582" t="str">
        <f ca="1">IF(B343="","",#REF!)</f>
        <v/>
      </c>
      <c r="K343" s="582" t="str">
        <f ca="1">IF(B343="","",#REF!)</f>
        <v/>
      </c>
      <c r="L343" s="582" t="str">
        <f ca="1">IF(C343="","",#REF!)</f>
        <v/>
      </c>
    </row>
    <row r="344" spans="1:12">
      <c r="A344" s="558">
        <v>333</v>
      </c>
      <c r="B344" s="581" t="str">
        <f t="shared" ca="1" si="15"/>
        <v/>
      </c>
      <c r="C344" s="414" t="str">
        <f t="shared" ca="1" si="16"/>
        <v/>
      </c>
      <c r="D344" s="497" t="str">
        <f ca="1">IF(ISERROR(OFFSET('HARGA SATUAN'!$D$6,MATCH(C344,'HARGA SATUAN'!$C$7:$C$1492,0),0)),"",OFFSET('HARGA SATUAN'!$D$6,MATCH(C344,'HARGA SATUAN'!$C$7:$C$1492,0),0))</f>
        <v/>
      </c>
      <c r="E344" s="497">
        <f ca="1">IF(B344="+","Unit",IF(ISERROR(OFFSET('HARGA SATUAN'!$E$6,MATCH(C344,'HARGA SATUAN'!$C$7:$C$1492,0),0)),"",OFFSET('HARGA SATUAN'!$E$6,MATCH(C344,'HARGA SATUAN'!$C$7:$C$1492,0),0)))</f>
        <v>0</v>
      </c>
      <c r="F344" s="583" t="str">
        <f t="shared" ca="1" si="17"/>
        <v/>
      </c>
      <c r="G344" s="493">
        <f ca="1">IF(ISERROR(OFFSET('HARGA SATUAN'!$I$6,MATCH(C344,'HARGA SATUAN'!$C$7:$C$1492,0),0)),"",OFFSET('HARGA SATUAN'!$I$6,MATCH(C344,'HARGA SATUAN'!$C$7:$C$1492,0),0))</f>
        <v>0</v>
      </c>
      <c r="H344" s="582" t="str">
        <f ca="1">IF(B344="","",#REF!)</f>
        <v/>
      </c>
      <c r="I344" s="582" t="str">
        <f ca="1">IF(B344="","",#REF!)</f>
        <v/>
      </c>
      <c r="J344" s="582" t="str">
        <f ca="1">IF(B344="","",#REF!)</f>
        <v/>
      </c>
      <c r="K344" s="582" t="str">
        <f ca="1">IF(B344="","",#REF!)</f>
        <v/>
      </c>
      <c r="L344" s="582" t="str">
        <f ca="1">IF(C344="","",#REF!)</f>
        <v/>
      </c>
    </row>
    <row r="345" spans="1:12">
      <c r="A345" s="558">
        <v>334</v>
      </c>
      <c r="B345" s="581" t="str">
        <f t="shared" ca="1" si="15"/>
        <v/>
      </c>
      <c r="C345" s="414" t="str">
        <f t="shared" ca="1" si="16"/>
        <v/>
      </c>
      <c r="D345" s="497" t="str">
        <f ca="1">IF(ISERROR(OFFSET('HARGA SATUAN'!$D$6,MATCH(C345,'HARGA SATUAN'!$C$7:$C$1492,0),0)),"",OFFSET('HARGA SATUAN'!$D$6,MATCH(C345,'HARGA SATUAN'!$C$7:$C$1492,0),0))</f>
        <v/>
      </c>
      <c r="E345" s="497">
        <f ca="1">IF(B345="+","Unit",IF(ISERROR(OFFSET('HARGA SATUAN'!$E$6,MATCH(C345,'HARGA SATUAN'!$C$7:$C$1492,0),0)),"",OFFSET('HARGA SATUAN'!$E$6,MATCH(C345,'HARGA SATUAN'!$C$7:$C$1492,0),0)))</f>
        <v>0</v>
      </c>
      <c r="F345" s="583" t="str">
        <f t="shared" ca="1" si="17"/>
        <v/>
      </c>
      <c r="G345" s="493">
        <f ca="1">IF(ISERROR(OFFSET('HARGA SATUAN'!$I$6,MATCH(C345,'HARGA SATUAN'!$C$7:$C$1492,0),0)),"",OFFSET('HARGA SATUAN'!$I$6,MATCH(C345,'HARGA SATUAN'!$C$7:$C$1492,0),0))</f>
        <v>0</v>
      </c>
      <c r="H345" s="582" t="str">
        <f ca="1">IF(B345="","",#REF!)</f>
        <v/>
      </c>
      <c r="I345" s="582" t="str">
        <f ca="1">IF(B345="","",#REF!)</f>
        <v/>
      </c>
      <c r="J345" s="582" t="str">
        <f ca="1">IF(B345="","",#REF!)</f>
        <v/>
      </c>
      <c r="K345" s="582" t="str">
        <f ca="1">IF(B345="","",#REF!)</f>
        <v/>
      </c>
      <c r="L345" s="582" t="str">
        <f ca="1">IF(C345="","",#REF!)</f>
        <v/>
      </c>
    </row>
    <row r="346" spans="1:12">
      <c r="A346" s="558">
        <v>335</v>
      </c>
      <c r="B346" s="581" t="str">
        <f t="shared" ca="1" si="15"/>
        <v/>
      </c>
      <c r="C346" s="414" t="str">
        <f t="shared" ca="1" si="16"/>
        <v/>
      </c>
      <c r="D346" s="497" t="str">
        <f ca="1">IF(ISERROR(OFFSET('HARGA SATUAN'!$D$6,MATCH(C346,'HARGA SATUAN'!$C$7:$C$1492,0),0)),"",OFFSET('HARGA SATUAN'!$D$6,MATCH(C346,'HARGA SATUAN'!$C$7:$C$1492,0),0))</f>
        <v/>
      </c>
      <c r="E346" s="497">
        <f ca="1">IF(B346="+","Unit",IF(ISERROR(OFFSET('HARGA SATUAN'!$E$6,MATCH(C346,'HARGA SATUAN'!$C$7:$C$1492,0),0)),"",OFFSET('HARGA SATUAN'!$E$6,MATCH(C346,'HARGA SATUAN'!$C$7:$C$1492,0),0)))</f>
        <v>0</v>
      </c>
      <c r="F346" s="583" t="str">
        <f t="shared" ca="1" si="17"/>
        <v/>
      </c>
      <c r="G346" s="493">
        <f ca="1">IF(ISERROR(OFFSET('HARGA SATUAN'!$I$6,MATCH(C346,'HARGA SATUAN'!$C$7:$C$1492,0),0)),"",OFFSET('HARGA SATUAN'!$I$6,MATCH(C346,'HARGA SATUAN'!$C$7:$C$1492,0),0))</f>
        <v>0</v>
      </c>
      <c r="H346" s="582" t="str">
        <f ca="1">IF(B346="","",#REF!)</f>
        <v/>
      </c>
      <c r="I346" s="582" t="str">
        <f ca="1">IF(B346="","",#REF!)</f>
        <v/>
      </c>
      <c r="J346" s="582" t="str">
        <f ca="1">IF(B346="","",#REF!)</f>
        <v/>
      </c>
      <c r="K346" s="582" t="str">
        <f ca="1">IF(B346="","",#REF!)</f>
        <v/>
      </c>
      <c r="L346" s="582" t="str">
        <f ca="1">IF(C346="","",#REF!)</f>
        <v/>
      </c>
    </row>
    <row r="347" spans="1:12">
      <c r="A347" s="558">
        <v>336</v>
      </c>
      <c r="B347" s="581" t="str">
        <f t="shared" ca="1" si="15"/>
        <v/>
      </c>
      <c r="C347" s="414" t="str">
        <f t="shared" ca="1" si="16"/>
        <v/>
      </c>
      <c r="D347" s="497" t="str">
        <f ca="1">IF(ISERROR(OFFSET('HARGA SATUAN'!$D$6,MATCH(C347,'HARGA SATUAN'!$C$7:$C$1492,0),0)),"",OFFSET('HARGA SATUAN'!$D$6,MATCH(C347,'HARGA SATUAN'!$C$7:$C$1492,0),0))</f>
        <v/>
      </c>
      <c r="E347" s="497">
        <f ca="1">IF(B347="+","Unit",IF(ISERROR(OFFSET('HARGA SATUAN'!$E$6,MATCH(C347,'HARGA SATUAN'!$C$7:$C$1492,0),0)),"",OFFSET('HARGA SATUAN'!$E$6,MATCH(C347,'HARGA SATUAN'!$C$7:$C$1492,0),0)))</f>
        <v>0</v>
      </c>
      <c r="F347" s="583" t="str">
        <f t="shared" ca="1" si="17"/>
        <v/>
      </c>
      <c r="G347" s="493">
        <f ca="1">IF(ISERROR(OFFSET('HARGA SATUAN'!$I$6,MATCH(C347,'HARGA SATUAN'!$C$7:$C$1492,0),0)),"",OFFSET('HARGA SATUAN'!$I$6,MATCH(C347,'HARGA SATUAN'!$C$7:$C$1492,0),0))</f>
        <v>0</v>
      </c>
      <c r="H347" s="582" t="str">
        <f ca="1">IF(B347="","",#REF!)</f>
        <v/>
      </c>
      <c r="I347" s="582" t="str">
        <f ca="1">IF(B347="","",#REF!)</f>
        <v/>
      </c>
      <c r="J347" s="582" t="str">
        <f ca="1">IF(B347="","",#REF!)</f>
        <v/>
      </c>
      <c r="K347" s="582" t="str">
        <f ca="1">IF(B347="","",#REF!)</f>
        <v/>
      </c>
      <c r="L347" s="582" t="str">
        <f ca="1">IF(C347="","",#REF!)</f>
        <v/>
      </c>
    </row>
    <row r="348" spans="1:12">
      <c r="A348" s="558">
        <v>337</v>
      </c>
      <c r="B348" s="581" t="str">
        <f t="shared" ca="1" si="15"/>
        <v/>
      </c>
      <c r="C348" s="414" t="str">
        <f t="shared" ca="1" si="16"/>
        <v/>
      </c>
      <c r="D348" s="497" t="str">
        <f ca="1">IF(ISERROR(OFFSET('HARGA SATUAN'!$D$6,MATCH(C348,'HARGA SATUAN'!$C$7:$C$1492,0),0)),"",OFFSET('HARGA SATUAN'!$D$6,MATCH(C348,'HARGA SATUAN'!$C$7:$C$1492,0),0))</f>
        <v/>
      </c>
      <c r="E348" s="497">
        <f ca="1">IF(B348="+","Unit",IF(ISERROR(OFFSET('HARGA SATUAN'!$E$6,MATCH(C348,'HARGA SATUAN'!$C$7:$C$1492,0),0)),"",OFFSET('HARGA SATUAN'!$E$6,MATCH(C348,'HARGA SATUAN'!$C$7:$C$1492,0),0)))</f>
        <v>0</v>
      </c>
      <c r="F348" s="583" t="str">
        <f t="shared" ca="1" si="17"/>
        <v/>
      </c>
      <c r="G348" s="493">
        <f ca="1">IF(ISERROR(OFFSET('HARGA SATUAN'!$I$6,MATCH(C348,'HARGA SATUAN'!$C$7:$C$1492,0),0)),"",OFFSET('HARGA SATUAN'!$I$6,MATCH(C348,'HARGA SATUAN'!$C$7:$C$1492,0),0))</f>
        <v>0</v>
      </c>
      <c r="H348" s="582" t="str">
        <f ca="1">IF(B348="","",#REF!)</f>
        <v/>
      </c>
      <c r="I348" s="582" t="str">
        <f ca="1">IF(B348="","",#REF!)</f>
        <v/>
      </c>
      <c r="J348" s="582" t="str">
        <f ca="1">IF(B348="","",#REF!)</f>
        <v/>
      </c>
      <c r="K348" s="582" t="str">
        <f ca="1">IF(B348="","",#REF!)</f>
        <v/>
      </c>
      <c r="L348" s="582" t="str">
        <f ca="1">IF(C348="","",#REF!)</f>
        <v/>
      </c>
    </row>
    <row r="349" spans="1:12">
      <c r="A349" s="558">
        <v>338</v>
      </c>
      <c r="B349" s="581" t="str">
        <f t="shared" ca="1" si="15"/>
        <v/>
      </c>
      <c r="C349" s="414" t="str">
        <f t="shared" ca="1" si="16"/>
        <v/>
      </c>
      <c r="D349" s="497" t="str">
        <f ca="1">IF(ISERROR(OFFSET('HARGA SATUAN'!$D$6,MATCH(C349,'HARGA SATUAN'!$C$7:$C$1492,0),0)),"",OFFSET('HARGA SATUAN'!$D$6,MATCH(C349,'HARGA SATUAN'!$C$7:$C$1492,0),0))</f>
        <v/>
      </c>
      <c r="E349" s="497">
        <f ca="1">IF(B349="+","Unit",IF(ISERROR(OFFSET('HARGA SATUAN'!$E$6,MATCH(C349,'HARGA SATUAN'!$C$7:$C$1492,0),0)),"",OFFSET('HARGA SATUAN'!$E$6,MATCH(C349,'HARGA SATUAN'!$C$7:$C$1492,0),0)))</f>
        <v>0</v>
      </c>
      <c r="F349" s="583" t="str">
        <f t="shared" ca="1" si="17"/>
        <v/>
      </c>
      <c r="G349" s="493">
        <f ca="1">IF(ISERROR(OFFSET('HARGA SATUAN'!$I$6,MATCH(C349,'HARGA SATUAN'!$C$7:$C$1492,0),0)),"",OFFSET('HARGA SATUAN'!$I$6,MATCH(C349,'HARGA SATUAN'!$C$7:$C$1492,0),0))</f>
        <v>0</v>
      </c>
      <c r="H349" s="582" t="str">
        <f ca="1">IF(B349="","",#REF!)</f>
        <v/>
      </c>
      <c r="I349" s="582" t="str">
        <f ca="1">IF(B349="","",#REF!)</f>
        <v/>
      </c>
      <c r="J349" s="582" t="str">
        <f ca="1">IF(B349="","",#REF!)</f>
        <v/>
      </c>
      <c r="K349" s="582" t="str">
        <f ca="1">IF(B349="","",#REF!)</f>
        <v/>
      </c>
      <c r="L349" s="582" t="str">
        <f ca="1">IF(C349="","",#REF!)</f>
        <v/>
      </c>
    </row>
    <row r="350" spans="1:12">
      <c r="A350" s="558">
        <v>339</v>
      </c>
      <c r="B350" s="581" t="str">
        <f t="shared" ca="1" si="15"/>
        <v/>
      </c>
      <c r="C350" s="414" t="str">
        <f t="shared" ca="1" si="16"/>
        <v/>
      </c>
      <c r="D350" s="497" t="str">
        <f ca="1">IF(ISERROR(OFFSET('HARGA SATUAN'!$D$6,MATCH(C350,'HARGA SATUAN'!$C$7:$C$1492,0),0)),"",OFFSET('HARGA SATUAN'!$D$6,MATCH(C350,'HARGA SATUAN'!$C$7:$C$1492,0),0))</f>
        <v/>
      </c>
      <c r="E350" s="497">
        <f ca="1">IF(B350="+","Unit",IF(ISERROR(OFFSET('HARGA SATUAN'!$E$6,MATCH(C350,'HARGA SATUAN'!$C$7:$C$1492,0),0)),"",OFFSET('HARGA SATUAN'!$E$6,MATCH(C350,'HARGA SATUAN'!$C$7:$C$1492,0),0)))</f>
        <v>0</v>
      </c>
      <c r="F350" s="583" t="str">
        <f t="shared" ca="1" si="17"/>
        <v/>
      </c>
      <c r="G350" s="493">
        <f ca="1">IF(ISERROR(OFFSET('HARGA SATUAN'!$I$6,MATCH(C350,'HARGA SATUAN'!$C$7:$C$1492,0),0)),"",OFFSET('HARGA SATUAN'!$I$6,MATCH(C350,'HARGA SATUAN'!$C$7:$C$1492,0),0))</f>
        <v>0</v>
      </c>
      <c r="H350" s="582" t="str">
        <f ca="1">IF(B350="","",#REF!)</f>
        <v/>
      </c>
      <c r="I350" s="582" t="str">
        <f ca="1">IF(B350="","",#REF!)</f>
        <v/>
      </c>
      <c r="J350" s="582" t="str">
        <f ca="1">IF(B350="","",#REF!)</f>
        <v/>
      </c>
      <c r="K350" s="582" t="str">
        <f ca="1">IF(B350="","",#REF!)</f>
        <v/>
      </c>
      <c r="L350" s="582" t="str">
        <f ca="1">IF(C350="","",#REF!)</f>
        <v/>
      </c>
    </row>
    <row r="351" spans="1:12">
      <c r="A351" s="558">
        <v>340</v>
      </c>
      <c r="B351" s="581" t="str">
        <f t="shared" ca="1" si="15"/>
        <v/>
      </c>
      <c r="C351" s="414" t="str">
        <f t="shared" ca="1" si="16"/>
        <v/>
      </c>
      <c r="D351" s="497" t="str">
        <f ca="1">IF(ISERROR(OFFSET('HARGA SATUAN'!$D$6,MATCH(C351,'HARGA SATUAN'!$C$7:$C$1492,0),0)),"",OFFSET('HARGA SATUAN'!$D$6,MATCH(C351,'HARGA SATUAN'!$C$7:$C$1492,0),0))</f>
        <v/>
      </c>
      <c r="E351" s="497">
        <f ca="1">IF(B351="+","Unit",IF(ISERROR(OFFSET('HARGA SATUAN'!$E$6,MATCH(C351,'HARGA SATUAN'!$C$7:$C$1492,0),0)),"",OFFSET('HARGA SATUAN'!$E$6,MATCH(C351,'HARGA SATUAN'!$C$7:$C$1492,0),0)))</f>
        <v>0</v>
      </c>
      <c r="F351" s="583" t="str">
        <f t="shared" ca="1" si="17"/>
        <v/>
      </c>
      <c r="G351" s="493">
        <f ca="1">IF(ISERROR(OFFSET('HARGA SATUAN'!$I$6,MATCH(C351,'HARGA SATUAN'!$C$7:$C$1492,0),0)),"",OFFSET('HARGA SATUAN'!$I$6,MATCH(C351,'HARGA SATUAN'!$C$7:$C$1492,0),0))</f>
        <v>0</v>
      </c>
      <c r="H351" s="582" t="str">
        <f ca="1">IF(B351="","",#REF!)</f>
        <v/>
      </c>
      <c r="I351" s="582" t="str">
        <f ca="1">IF(B351="","",#REF!)</f>
        <v/>
      </c>
      <c r="J351" s="582" t="str">
        <f ca="1">IF(B351="","",#REF!)</f>
        <v/>
      </c>
      <c r="K351" s="582" t="str">
        <f ca="1">IF(B351="","",#REF!)</f>
        <v/>
      </c>
      <c r="L351" s="582" t="str">
        <f ca="1">IF(C351="","",#REF!)</f>
        <v/>
      </c>
    </row>
    <row r="352" spans="1:12">
      <c r="A352" s="558">
        <v>341</v>
      </c>
      <c r="B352" s="581" t="str">
        <f t="shared" ca="1" si="15"/>
        <v/>
      </c>
      <c r="C352" s="414" t="str">
        <f t="shared" ca="1" si="16"/>
        <v/>
      </c>
      <c r="D352" s="497" t="str">
        <f ca="1">IF(ISERROR(OFFSET('HARGA SATUAN'!$D$6,MATCH(C352,'HARGA SATUAN'!$C$7:$C$1492,0),0)),"",OFFSET('HARGA SATUAN'!$D$6,MATCH(C352,'HARGA SATUAN'!$C$7:$C$1492,0),0))</f>
        <v/>
      </c>
      <c r="E352" s="497">
        <f ca="1">IF(B352="+","Unit",IF(ISERROR(OFFSET('HARGA SATUAN'!$E$6,MATCH(C352,'HARGA SATUAN'!$C$7:$C$1492,0),0)),"",OFFSET('HARGA SATUAN'!$E$6,MATCH(C352,'HARGA SATUAN'!$C$7:$C$1492,0),0)))</f>
        <v>0</v>
      </c>
      <c r="F352" s="583" t="str">
        <f t="shared" ca="1" si="17"/>
        <v/>
      </c>
      <c r="G352" s="493">
        <f ca="1">IF(ISERROR(OFFSET('HARGA SATUAN'!$I$6,MATCH(C352,'HARGA SATUAN'!$C$7:$C$1492,0),0)),"",OFFSET('HARGA SATUAN'!$I$6,MATCH(C352,'HARGA SATUAN'!$C$7:$C$1492,0),0))</f>
        <v>0</v>
      </c>
      <c r="H352" s="582" t="str">
        <f ca="1">IF(B352="","",#REF!)</f>
        <v/>
      </c>
      <c r="I352" s="582" t="str">
        <f ca="1">IF(B352="","",#REF!)</f>
        <v/>
      </c>
      <c r="J352" s="582" t="str">
        <f ca="1">IF(B352="","",#REF!)</f>
        <v/>
      </c>
      <c r="K352" s="582" t="str">
        <f ca="1">IF(B352="","",#REF!)</f>
        <v/>
      </c>
      <c r="L352" s="582" t="str">
        <f ca="1">IF(C352="","",#REF!)</f>
        <v/>
      </c>
    </row>
    <row r="353" spans="1:12">
      <c r="A353" s="558">
        <v>342</v>
      </c>
      <c r="B353" s="581" t="str">
        <f t="shared" ca="1" si="15"/>
        <v/>
      </c>
      <c r="C353" s="414" t="str">
        <f t="shared" ca="1" si="16"/>
        <v/>
      </c>
      <c r="D353" s="497" t="str">
        <f ca="1">IF(ISERROR(OFFSET('HARGA SATUAN'!$D$6,MATCH(C353,'HARGA SATUAN'!$C$7:$C$1492,0),0)),"",OFFSET('HARGA SATUAN'!$D$6,MATCH(C353,'HARGA SATUAN'!$C$7:$C$1492,0),0))</f>
        <v/>
      </c>
      <c r="E353" s="497">
        <f ca="1">IF(B353="+","Unit",IF(ISERROR(OFFSET('HARGA SATUAN'!$E$6,MATCH(C353,'HARGA SATUAN'!$C$7:$C$1492,0),0)),"",OFFSET('HARGA SATUAN'!$E$6,MATCH(C353,'HARGA SATUAN'!$C$7:$C$1492,0),0)))</f>
        <v>0</v>
      </c>
      <c r="F353" s="583" t="str">
        <f t="shared" ca="1" si="17"/>
        <v/>
      </c>
      <c r="G353" s="493">
        <f ca="1">IF(ISERROR(OFFSET('HARGA SATUAN'!$I$6,MATCH(C353,'HARGA SATUAN'!$C$7:$C$1492,0),0)),"",OFFSET('HARGA SATUAN'!$I$6,MATCH(C353,'HARGA SATUAN'!$C$7:$C$1492,0),0))</f>
        <v>0</v>
      </c>
      <c r="H353" s="582" t="str">
        <f ca="1">IF(B353="","",#REF!)</f>
        <v/>
      </c>
      <c r="I353" s="582" t="str">
        <f ca="1">IF(B353="","",#REF!)</f>
        <v/>
      </c>
      <c r="J353" s="582" t="str">
        <f ca="1">IF(B353="","",#REF!)</f>
        <v/>
      </c>
      <c r="K353" s="582" t="str">
        <f ca="1">IF(B353="","",#REF!)</f>
        <v/>
      </c>
      <c r="L353" s="582" t="str">
        <f ca="1">IF(C353="","",#REF!)</f>
        <v/>
      </c>
    </row>
    <row r="354" spans="1:12">
      <c r="A354" s="558">
        <v>343</v>
      </c>
      <c r="B354" s="581" t="str">
        <f t="shared" ca="1" si="15"/>
        <v/>
      </c>
      <c r="C354" s="414" t="str">
        <f t="shared" ca="1" si="16"/>
        <v/>
      </c>
      <c r="D354" s="497" t="str">
        <f ca="1">IF(ISERROR(OFFSET('HARGA SATUAN'!$D$6,MATCH(C354,'HARGA SATUAN'!$C$7:$C$1492,0),0)),"",OFFSET('HARGA SATUAN'!$D$6,MATCH(C354,'HARGA SATUAN'!$C$7:$C$1492,0),0))</f>
        <v/>
      </c>
      <c r="E354" s="497">
        <f ca="1">IF(B354="+","Unit",IF(ISERROR(OFFSET('HARGA SATUAN'!$E$6,MATCH(C354,'HARGA SATUAN'!$C$7:$C$1492,0),0)),"",OFFSET('HARGA SATUAN'!$E$6,MATCH(C354,'HARGA SATUAN'!$C$7:$C$1492,0),0)))</f>
        <v>0</v>
      </c>
      <c r="F354" s="583" t="str">
        <f t="shared" ca="1" si="17"/>
        <v/>
      </c>
      <c r="G354" s="493">
        <f ca="1">IF(ISERROR(OFFSET('HARGA SATUAN'!$I$6,MATCH(C354,'HARGA SATUAN'!$C$7:$C$1492,0),0)),"",OFFSET('HARGA SATUAN'!$I$6,MATCH(C354,'HARGA SATUAN'!$C$7:$C$1492,0),0))</f>
        <v>0</v>
      </c>
      <c r="H354" s="582" t="str">
        <f ca="1">IF(B354="","",#REF!)</f>
        <v/>
      </c>
      <c r="I354" s="582" t="str">
        <f ca="1">IF(B354="","",#REF!)</f>
        <v/>
      </c>
      <c r="J354" s="582" t="str">
        <f ca="1">IF(B354="","",#REF!)</f>
        <v/>
      </c>
      <c r="K354" s="582" t="str">
        <f ca="1">IF(B354="","",#REF!)</f>
        <v/>
      </c>
      <c r="L354" s="582" t="str">
        <f ca="1">IF(C354="","",#REF!)</f>
        <v/>
      </c>
    </row>
    <row r="355" spans="1:12">
      <c r="A355" s="558">
        <v>344</v>
      </c>
      <c r="B355" s="581" t="str">
        <f t="shared" ca="1" si="15"/>
        <v/>
      </c>
      <c r="C355" s="414" t="str">
        <f t="shared" ca="1" si="16"/>
        <v/>
      </c>
      <c r="D355" s="497" t="str">
        <f ca="1">IF(ISERROR(OFFSET('HARGA SATUAN'!$D$6,MATCH(C355,'HARGA SATUAN'!$C$7:$C$1492,0),0)),"",OFFSET('HARGA SATUAN'!$D$6,MATCH(C355,'HARGA SATUAN'!$C$7:$C$1492,0),0))</f>
        <v/>
      </c>
      <c r="E355" s="497">
        <f ca="1">IF(B355="+","Unit",IF(ISERROR(OFFSET('HARGA SATUAN'!$E$6,MATCH(C355,'HARGA SATUAN'!$C$7:$C$1492,0),0)),"",OFFSET('HARGA SATUAN'!$E$6,MATCH(C355,'HARGA SATUAN'!$C$7:$C$1492,0),0)))</f>
        <v>0</v>
      </c>
      <c r="F355" s="583" t="str">
        <f t="shared" ca="1" si="17"/>
        <v/>
      </c>
      <c r="G355" s="493">
        <f ca="1">IF(ISERROR(OFFSET('HARGA SATUAN'!$I$6,MATCH(C355,'HARGA SATUAN'!$C$7:$C$1492,0),0)),"",OFFSET('HARGA SATUAN'!$I$6,MATCH(C355,'HARGA SATUAN'!$C$7:$C$1492,0),0))</f>
        <v>0</v>
      </c>
      <c r="H355" s="582" t="str">
        <f ca="1">IF(B355="","",#REF!)</f>
        <v/>
      </c>
      <c r="I355" s="582" t="str">
        <f ca="1">IF(B355="","",#REF!)</f>
        <v/>
      </c>
      <c r="J355" s="582" t="str">
        <f ca="1">IF(B355="","",#REF!)</f>
        <v/>
      </c>
      <c r="K355" s="582" t="str">
        <f ca="1">IF(B355="","",#REF!)</f>
        <v/>
      </c>
      <c r="L355" s="582" t="str">
        <f ca="1">IF(C355="","",#REF!)</f>
        <v/>
      </c>
    </row>
    <row r="356" spans="1:12">
      <c r="A356" s="558">
        <v>345</v>
      </c>
      <c r="B356" s="581" t="str">
        <f t="shared" ca="1" si="15"/>
        <v/>
      </c>
      <c r="C356" s="414" t="str">
        <f t="shared" ca="1" si="16"/>
        <v/>
      </c>
      <c r="D356" s="497" t="str">
        <f ca="1">IF(ISERROR(OFFSET('HARGA SATUAN'!$D$6,MATCH(C356,'HARGA SATUAN'!$C$7:$C$1492,0),0)),"",OFFSET('HARGA SATUAN'!$D$6,MATCH(C356,'HARGA SATUAN'!$C$7:$C$1492,0),0))</f>
        <v/>
      </c>
      <c r="E356" s="497">
        <f ca="1">IF(B356="+","Unit",IF(ISERROR(OFFSET('HARGA SATUAN'!$E$6,MATCH(C356,'HARGA SATUAN'!$C$7:$C$1492,0),0)),"",OFFSET('HARGA SATUAN'!$E$6,MATCH(C356,'HARGA SATUAN'!$C$7:$C$1492,0),0)))</f>
        <v>0</v>
      </c>
      <c r="F356" s="583" t="str">
        <f t="shared" ca="1" si="17"/>
        <v/>
      </c>
      <c r="G356" s="493">
        <f ca="1">IF(ISERROR(OFFSET('HARGA SATUAN'!$I$6,MATCH(C356,'HARGA SATUAN'!$C$7:$C$1492,0),0)),"",OFFSET('HARGA SATUAN'!$I$6,MATCH(C356,'HARGA SATUAN'!$C$7:$C$1492,0),0))</f>
        <v>0</v>
      </c>
      <c r="H356" s="582" t="str">
        <f ca="1">IF(B356="","",#REF!)</f>
        <v/>
      </c>
      <c r="I356" s="582" t="str">
        <f ca="1">IF(B356="","",#REF!)</f>
        <v/>
      </c>
      <c r="J356" s="582" t="str">
        <f ca="1">IF(B356="","",#REF!)</f>
        <v/>
      </c>
      <c r="K356" s="582" t="str">
        <f ca="1">IF(B356="","",#REF!)</f>
        <v/>
      </c>
      <c r="L356" s="582" t="str">
        <f ca="1">IF(C356="","",#REF!)</f>
        <v/>
      </c>
    </row>
    <row r="357" spans="1:12">
      <c r="A357" s="558">
        <v>346</v>
      </c>
      <c r="B357" s="581" t="str">
        <f t="shared" ca="1" si="15"/>
        <v/>
      </c>
      <c r="C357" s="414" t="str">
        <f t="shared" ca="1" si="16"/>
        <v/>
      </c>
      <c r="D357" s="497" t="str">
        <f ca="1">IF(ISERROR(OFFSET('HARGA SATUAN'!$D$6,MATCH(C357,'HARGA SATUAN'!$C$7:$C$1492,0),0)),"",OFFSET('HARGA SATUAN'!$D$6,MATCH(C357,'HARGA SATUAN'!$C$7:$C$1492,0),0))</f>
        <v/>
      </c>
      <c r="E357" s="497">
        <f ca="1">IF(B357="+","Unit",IF(ISERROR(OFFSET('HARGA SATUAN'!$E$6,MATCH(C357,'HARGA SATUAN'!$C$7:$C$1492,0),0)),"",OFFSET('HARGA SATUAN'!$E$6,MATCH(C357,'HARGA SATUAN'!$C$7:$C$1492,0),0)))</f>
        <v>0</v>
      </c>
      <c r="F357" s="583" t="str">
        <f t="shared" ca="1" si="17"/>
        <v/>
      </c>
      <c r="G357" s="493">
        <f ca="1">IF(ISERROR(OFFSET('HARGA SATUAN'!$I$6,MATCH(C357,'HARGA SATUAN'!$C$7:$C$1492,0),0)),"",OFFSET('HARGA SATUAN'!$I$6,MATCH(C357,'HARGA SATUAN'!$C$7:$C$1492,0),0))</f>
        <v>0</v>
      </c>
      <c r="H357" s="582" t="str">
        <f ca="1">IF(B357="","",#REF!)</f>
        <v/>
      </c>
      <c r="I357" s="582" t="str">
        <f ca="1">IF(B357="","",#REF!)</f>
        <v/>
      </c>
      <c r="J357" s="582" t="str">
        <f ca="1">IF(B357="","",#REF!)</f>
        <v/>
      </c>
      <c r="K357" s="582" t="str">
        <f ca="1">IF(B357="","",#REF!)</f>
        <v/>
      </c>
      <c r="L357" s="582" t="str">
        <f ca="1">IF(C357="","",#REF!)</f>
        <v/>
      </c>
    </row>
    <row r="358" spans="1:12">
      <c r="A358" s="558">
        <v>347</v>
      </c>
      <c r="B358" s="581" t="str">
        <f t="shared" ca="1" si="15"/>
        <v/>
      </c>
      <c r="C358" s="414" t="str">
        <f t="shared" ca="1" si="16"/>
        <v/>
      </c>
      <c r="D358" s="497" t="str">
        <f ca="1">IF(ISERROR(OFFSET('HARGA SATUAN'!$D$6,MATCH(C358,'HARGA SATUAN'!$C$7:$C$1492,0),0)),"",OFFSET('HARGA SATUAN'!$D$6,MATCH(C358,'HARGA SATUAN'!$C$7:$C$1492,0),0))</f>
        <v/>
      </c>
      <c r="E358" s="497">
        <f ca="1">IF(B358="+","Unit",IF(ISERROR(OFFSET('HARGA SATUAN'!$E$6,MATCH(C358,'HARGA SATUAN'!$C$7:$C$1492,0),0)),"",OFFSET('HARGA SATUAN'!$E$6,MATCH(C358,'HARGA SATUAN'!$C$7:$C$1492,0),0)))</f>
        <v>0</v>
      </c>
      <c r="F358" s="583" t="str">
        <f t="shared" ca="1" si="17"/>
        <v/>
      </c>
      <c r="G358" s="493">
        <f ca="1">IF(ISERROR(OFFSET('HARGA SATUAN'!$I$6,MATCH(C358,'HARGA SATUAN'!$C$7:$C$1492,0),0)),"",OFFSET('HARGA SATUAN'!$I$6,MATCH(C358,'HARGA SATUAN'!$C$7:$C$1492,0),0))</f>
        <v>0</v>
      </c>
      <c r="H358" s="582" t="str">
        <f ca="1">IF(B358="","",#REF!)</f>
        <v/>
      </c>
      <c r="I358" s="582" t="str">
        <f ca="1">IF(B358="","",#REF!)</f>
        <v/>
      </c>
      <c r="J358" s="582" t="str">
        <f ca="1">IF(B358="","",#REF!)</f>
        <v/>
      </c>
      <c r="K358" s="582" t="str">
        <f ca="1">IF(B358="","",#REF!)</f>
        <v/>
      </c>
      <c r="L358" s="582" t="str">
        <f ca="1">IF(C358="","",#REF!)</f>
        <v/>
      </c>
    </row>
    <row r="359" spans="1:12">
      <c r="A359" s="558">
        <v>348</v>
      </c>
      <c r="B359" s="581" t="str">
        <f t="shared" ca="1" si="15"/>
        <v/>
      </c>
      <c r="C359" s="414" t="str">
        <f t="shared" ca="1" si="16"/>
        <v/>
      </c>
      <c r="D359" s="497" t="str">
        <f ca="1">IF(ISERROR(OFFSET('HARGA SATUAN'!$D$6,MATCH(C359,'HARGA SATUAN'!$C$7:$C$1492,0),0)),"",OFFSET('HARGA SATUAN'!$D$6,MATCH(C359,'HARGA SATUAN'!$C$7:$C$1492,0),0))</f>
        <v/>
      </c>
      <c r="E359" s="497">
        <f ca="1">IF(B359="+","Unit",IF(ISERROR(OFFSET('HARGA SATUAN'!$E$6,MATCH(C359,'HARGA SATUAN'!$C$7:$C$1492,0),0)),"",OFFSET('HARGA SATUAN'!$E$6,MATCH(C359,'HARGA SATUAN'!$C$7:$C$1492,0),0)))</f>
        <v>0</v>
      </c>
      <c r="F359" s="583" t="str">
        <f t="shared" ca="1" si="17"/>
        <v/>
      </c>
      <c r="G359" s="493">
        <f ca="1">IF(ISERROR(OFFSET('HARGA SATUAN'!$I$6,MATCH(C359,'HARGA SATUAN'!$C$7:$C$1492,0),0)),"",OFFSET('HARGA SATUAN'!$I$6,MATCH(C359,'HARGA SATUAN'!$C$7:$C$1492,0),0))</f>
        <v>0</v>
      </c>
      <c r="H359" s="582" t="str">
        <f ca="1">IF(B359="","",#REF!)</f>
        <v/>
      </c>
      <c r="I359" s="582" t="str">
        <f ca="1">IF(B359="","",#REF!)</f>
        <v/>
      </c>
      <c r="J359" s="582" t="str">
        <f ca="1">IF(B359="","",#REF!)</f>
        <v/>
      </c>
      <c r="K359" s="582" t="str">
        <f ca="1">IF(B359="","",#REF!)</f>
        <v/>
      </c>
      <c r="L359" s="582" t="str">
        <f ca="1">IF(C359="","",#REF!)</f>
        <v/>
      </c>
    </row>
    <row r="360" spans="1:12">
      <c r="A360" s="558">
        <v>349</v>
      </c>
      <c r="B360" s="581" t="str">
        <f t="shared" ca="1" si="15"/>
        <v/>
      </c>
      <c r="C360" s="414" t="str">
        <f t="shared" ca="1" si="16"/>
        <v/>
      </c>
      <c r="D360" s="497" t="str">
        <f ca="1">IF(ISERROR(OFFSET('HARGA SATUAN'!$D$6,MATCH(C360,'HARGA SATUAN'!$C$7:$C$1492,0),0)),"",OFFSET('HARGA SATUAN'!$D$6,MATCH(C360,'HARGA SATUAN'!$C$7:$C$1492,0),0))</f>
        <v/>
      </c>
      <c r="E360" s="497">
        <f ca="1">IF(B360="+","Unit",IF(ISERROR(OFFSET('HARGA SATUAN'!$E$6,MATCH(C360,'HARGA SATUAN'!$C$7:$C$1492,0),0)),"",OFFSET('HARGA SATUAN'!$E$6,MATCH(C360,'HARGA SATUAN'!$C$7:$C$1492,0),0)))</f>
        <v>0</v>
      </c>
      <c r="F360" s="583" t="str">
        <f t="shared" ca="1" si="17"/>
        <v/>
      </c>
      <c r="G360" s="493">
        <f ca="1">IF(ISERROR(OFFSET('HARGA SATUAN'!$I$6,MATCH(C360,'HARGA SATUAN'!$C$7:$C$1492,0),0)),"",OFFSET('HARGA SATUAN'!$I$6,MATCH(C360,'HARGA SATUAN'!$C$7:$C$1492,0),0))</f>
        <v>0</v>
      </c>
      <c r="H360" s="582" t="str">
        <f ca="1">IF(B360="","",#REF!)</f>
        <v/>
      </c>
      <c r="I360" s="582" t="str">
        <f ca="1">IF(B360="","",#REF!)</f>
        <v/>
      </c>
      <c r="J360" s="582" t="str">
        <f ca="1">IF(B360="","",#REF!)</f>
        <v/>
      </c>
      <c r="K360" s="582" t="str">
        <f ca="1">IF(B360="","",#REF!)</f>
        <v/>
      </c>
      <c r="L360" s="582" t="str">
        <f ca="1">IF(C360="","",#REF!)</f>
        <v/>
      </c>
    </row>
    <row r="361" spans="1:12">
      <c r="A361" s="558">
        <v>350</v>
      </c>
      <c r="B361" s="581" t="str">
        <f t="shared" ca="1" si="15"/>
        <v/>
      </c>
      <c r="C361" s="414" t="str">
        <f t="shared" ca="1" si="16"/>
        <v/>
      </c>
      <c r="D361" s="497" t="str">
        <f ca="1">IF(ISERROR(OFFSET('HARGA SATUAN'!$D$6,MATCH(C361,'HARGA SATUAN'!$C$7:$C$1492,0),0)),"",OFFSET('HARGA SATUAN'!$D$6,MATCH(C361,'HARGA SATUAN'!$C$7:$C$1492,0),0))</f>
        <v/>
      </c>
      <c r="E361" s="497">
        <f ca="1">IF(B361="+","Unit",IF(ISERROR(OFFSET('HARGA SATUAN'!$E$6,MATCH(C361,'HARGA SATUAN'!$C$7:$C$1492,0),0)),"",OFFSET('HARGA SATUAN'!$E$6,MATCH(C361,'HARGA SATUAN'!$C$7:$C$1492,0),0)))</f>
        <v>0</v>
      </c>
      <c r="F361" s="583" t="str">
        <f t="shared" ca="1" si="17"/>
        <v/>
      </c>
      <c r="G361" s="493">
        <f ca="1">IF(ISERROR(OFFSET('HARGA SATUAN'!$I$6,MATCH(C361,'HARGA SATUAN'!$C$7:$C$1492,0),0)),"",OFFSET('HARGA SATUAN'!$I$6,MATCH(C361,'HARGA SATUAN'!$C$7:$C$1492,0),0))</f>
        <v>0</v>
      </c>
      <c r="H361" s="582" t="str">
        <f ca="1">IF(B361="","",#REF!)</f>
        <v/>
      </c>
      <c r="I361" s="582" t="str">
        <f ca="1">IF(B361="","",#REF!)</f>
        <v/>
      </c>
      <c r="J361" s="582" t="str">
        <f ca="1">IF(B361="","",#REF!)</f>
        <v/>
      </c>
      <c r="K361" s="582" t="str">
        <f ca="1">IF(B361="","",#REF!)</f>
        <v/>
      </c>
      <c r="L361" s="582" t="str">
        <f ca="1">IF(C361="","",#REF!)</f>
        <v/>
      </c>
    </row>
    <row r="362" spans="1:12">
      <c r="A362" s="558">
        <v>351</v>
      </c>
      <c r="B362" s="581" t="str">
        <f t="shared" ca="1" si="15"/>
        <v/>
      </c>
      <c r="C362" s="414" t="str">
        <f t="shared" ca="1" si="16"/>
        <v/>
      </c>
      <c r="D362" s="497" t="str">
        <f ca="1">IF(ISERROR(OFFSET('HARGA SATUAN'!$D$6,MATCH(C362,'HARGA SATUAN'!$C$7:$C$1492,0),0)),"",OFFSET('HARGA SATUAN'!$D$6,MATCH(C362,'HARGA SATUAN'!$C$7:$C$1492,0),0))</f>
        <v/>
      </c>
      <c r="E362" s="497">
        <f ca="1">IF(B362="+","Unit",IF(ISERROR(OFFSET('HARGA SATUAN'!$E$6,MATCH(C362,'HARGA SATUAN'!$C$7:$C$1492,0),0)),"",OFFSET('HARGA SATUAN'!$E$6,MATCH(C362,'HARGA SATUAN'!$C$7:$C$1492,0),0)))</f>
        <v>0</v>
      </c>
      <c r="F362" s="583" t="str">
        <f t="shared" ca="1" si="17"/>
        <v/>
      </c>
      <c r="G362" s="493">
        <f ca="1">IF(ISERROR(OFFSET('HARGA SATUAN'!$I$6,MATCH(C362,'HARGA SATUAN'!$C$7:$C$1492,0),0)),"",OFFSET('HARGA SATUAN'!$I$6,MATCH(C362,'HARGA SATUAN'!$C$7:$C$1492,0),0))</f>
        <v>0</v>
      </c>
      <c r="H362" s="582" t="str">
        <f ca="1">IF(B362="","",#REF!)</f>
        <v/>
      </c>
      <c r="I362" s="582" t="str">
        <f ca="1">IF(B362="","",#REF!)</f>
        <v/>
      </c>
      <c r="J362" s="582" t="str">
        <f ca="1">IF(B362="","",#REF!)</f>
        <v/>
      </c>
      <c r="K362" s="582" t="str">
        <f ca="1">IF(B362="","",#REF!)</f>
        <v/>
      </c>
      <c r="L362" s="582" t="str">
        <f ca="1">IF(C362="","",#REF!)</f>
        <v/>
      </c>
    </row>
    <row r="363" spans="1:12">
      <c r="A363" s="558">
        <v>352</v>
      </c>
      <c r="B363" s="581" t="str">
        <f t="shared" ca="1" si="15"/>
        <v/>
      </c>
      <c r="C363" s="414" t="str">
        <f t="shared" ca="1" si="16"/>
        <v/>
      </c>
      <c r="D363" s="497" t="str">
        <f ca="1">IF(ISERROR(OFFSET('HARGA SATUAN'!$D$6,MATCH(C363,'HARGA SATUAN'!$C$7:$C$1492,0),0)),"",OFFSET('HARGA SATUAN'!$D$6,MATCH(C363,'HARGA SATUAN'!$C$7:$C$1492,0),0))</f>
        <v/>
      </c>
      <c r="E363" s="497">
        <f ca="1">IF(B363="+","Unit",IF(ISERROR(OFFSET('HARGA SATUAN'!$E$6,MATCH(C363,'HARGA SATUAN'!$C$7:$C$1492,0),0)),"",OFFSET('HARGA SATUAN'!$E$6,MATCH(C363,'HARGA SATUAN'!$C$7:$C$1492,0),0)))</f>
        <v>0</v>
      </c>
      <c r="F363" s="583" t="str">
        <f t="shared" ca="1" si="17"/>
        <v/>
      </c>
      <c r="G363" s="493">
        <f ca="1">IF(ISERROR(OFFSET('HARGA SATUAN'!$I$6,MATCH(C363,'HARGA SATUAN'!$C$7:$C$1492,0),0)),"",OFFSET('HARGA SATUAN'!$I$6,MATCH(C363,'HARGA SATUAN'!$C$7:$C$1492,0),0))</f>
        <v>0</v>
      </c>
      <c r="H363" s="582" t="str">
        <f ca="1">IF(B363="","",#REF!)</f>
        <v/>
      </c>
      <c r="I363" s="582" t="str">
        <f ca="1">IF(B363="","",#REF!)</f>
        <v/>
      </c>
      <c r="J363" s="582" t="str">
        <f ca="1">IF(B363="","",#REF!)</f>
        <v/>
      </c>
      <c r="K363" s="582" t="str">
        <f ca="1">IF(B363="","",#REF!)</f>
        <v/>
      </c>
      <c r="L363" s="582" t="str">
        <f ca="1">IF(C363="","",#REF!)</f>
        <v/>
      </c>
    </row>
    <row r="364" spans="1:12">
      <c r="A364" s="558">
        <v>353</v>
      </c>
      <c r="B364" s="581" t="str">
        <f t="shared" ca="1" si="15"/>
        <v/>
      </c>
      <c r="C364" s="414" t="str">
        <f t="shared" ca="1" si="16"/>
        <v/>
      </c>
      <c r="D364" s="497" t="str">
        <f ca="1">IF(ISERROR(OFFSET('HARGA SATUAN'!$D$6,MATCH(C364,'HARGA SATUAN'!$C$7:$C$1492,0),0)),"",OFFSET('HARGA SATUAN'!$D$6,MATCH(C364,'HARGA SATUAN'!$C$7:$C$1492,0),0))</f>
        <v/>
      </c>
      <c r="E364" s="497">
        <f ca="1">IF(B364="+","Unit",IF(ISERROR(OFFSET('HARGA SATUAN'!$E$6,MATCH(C364,'HARGA SATUAN'!$C$7:$C$1492,0),0)),"",OFFSET('HARGA SATUAN'!$E$6,MATCH(C364,'HARGA SATUAN'!$C$7:$C$1492,0),0)))</f>
        <v>0</v>
      </c>
      <c r="F364" s="583" t="str">
        <f t="shared" ca="1" si="17"/>
        <v/>
      </c>
      <c r="G364" s="493">
        <f ca="1">IF(ISERROR(OFFSET('HARGA SATUAN'!$I$6,MATCH(C364,'HARGA SATUAN'!$C$7:$C$1492,0),0)),"",OFFSET('HARGA SATUAN'!$I$6,MATCH(C364,'HARGA SATUAN'!$C$7:$C$1492,0),0))</f>
        <v>0</v>
      </c>
      <c r="H364" s="582" t="str">
        <f ca="1">IF(B364="","",#REF!)</f>
        <v/>
      </c>
      <c r="I364" s="582" t="str">
        <f ca="1">IF(B364="","",#REF!)</f>
        <v/>
      </c>
      <c r="J364" s="582" t="str">
        <f ca="1">IF(B364="","",#REF!)</f>
        <v/>
      </c>
      <c r="K364" s="582" t="str">
        <f ca="1">IF(B364="","",#REF!)</f>
        <v/>
      </c>
      <c r="L364" s="582" t="str">
        <f ca="1">IF(C364="","",#REF!)</f>
        <v/>
      </c>
    </row>
    <row r="365" spans="1:12">
      <c r="A365" s="558">
        <v>354</v>
      </c>
      <c r="B365" s="581" t="str">
        <f t="shared" ca="1" si="15"/>
        <v/>
      </c>
      <c r="C365" s="414" t="str">
        <f t="shared" ca="1" si="16"/>
        <v/>
      </c>
      <c r="D365" s="497" t="str">
        <f ca="1">IF(ISERROR(OFFSET('HARGA SATUAN'!$D$6,MATCH(C365,'HARGA SATUAN'!$C$7:$C$1492,0),0)),"",OFFSET('HARGA SATUAN'!$D$6,MATCH(C365,'HARGA SATUAN'!$C$7:$C$1492,0),0))</f>
        <v/>
      </c>
      <c r="E365" s="497">
        <f ca="1">IF(B365="+","Unit",IF(ISERROR(OFFSET('HARGA SATUAN'!$E$6,MATCH(C365,'HARGA SATUAN'!$C$7:$C$1492,0),0)),"",OFFSET('HARGA SATUAN'!$E$6,MATCH(C365,'HARGA SATUAN'!$C$7:$C$1492,0),0)))</f>
        <v>0</v>
      </c>
      <c r="F365" s="583" t="str">
        <f t="shared" ca="1" si="17"/>
        <v/>
      </c>
      <c r="G365" s="493">
        <f ca="1">IF(ISERROR(OFFSET('HARGA SATUAN'!$I$6,MATCH(C365,'HARGA SATUAN'!$C$7:$C$1492,0),0)),"",OFFSET('HARGA SATUAN'!$I$6,MATCH(C365,'HARGA SATUAN'!$C$7:$C$1492,0),0))</f>
        <v>0</v>
      </c>
      <c r="H365" s="582" t="str">
        <f ca="1">IF(B365="","",#REF!)</f>
        <v/>
      </c>
      <c r="I365" s="582" t="str">
        <f ca="1">IF(B365="","",#REF!)</f>
        <v/>
      </c>
      <c r="J365" s="582" t="str">
        <f ca="1">IF(B365="","",#REF!)</f>
        <v/>
      </c>
      <c r="K365" s="582" t="str">
        <f ca="1">IF(B365="","",#REF!)</f>
        <v/>
      </c>
      <c r="L365" s="582" t="str">
        <f ca="1">IF(C365="","",#REF!)</f>
        <v/>
      </c>
    </row>
    <row r="366" spans="1:12">
      <c r="A366" s="558">
        <v>355</v>
      </c>
      <c r="B366" s="581" t="str">
        <f t="shared" ca="1" si="15"/>
        <v/>
      </c>
      <c r="C366" s="414" t="str">
        <f t="shared" ca="1" si="16"/>
        <v/>
      </c>
      <c r="D366" s="497" t="str">
        <f ca="1">IF(ISERROR(OFFSET('HARGA SATUAN'!$D$6,MATCH(C366,'HARGA SATUAN'!$C$7:$C$1492,0),0)),"",OFFSET('HARGA SATUAN'!$D$6,MATCH(C366,'HARGA SATUAN'!$C$7:$C$1492,0),0))</f>
        <v/>
      </c>
      <c r="E366" s="497">
        <f ca="1">IF(B366="+","Unit",IF(ISERROR(OFFSET('HARGA SATUAN'!$E$6,MATCH(C366,'HARGA SATUAN'!$C$7:$C$1492,0),0)),"",OFFSET('HARGA SATUAN'!$E$6,MATCH(C366,'HARGA SATUAN'!$C$7:$C$1492,0),0)))</f>
        <v>0</v>
      </c>
      <c r="F366" s="583" t="str">
        <f t="shared" ca="1" si="17"/>
        <v/>
      </c>
      <c r="G366" s="493">
        <f ca="1">IF(ISERROR(OFFSET('HARGA SATUAN'!$I$6,MATCH(C366,'HARGA SATUAN'!$C$7:$C$1492,0),0)),"",OFFSET('HARGA SATUAN'!$I$6,MATCH(C366,'HARGA SATUAN'!$C$7:$C$1492,0),0))</f>
        <v>0</v>
      </c>
      <c r="H366" s="582" t="str">
        <f ca="1">IF(B366="","",#REF!)</f>
        <v/>
      </c>
      <c r="I366" s="582" t="str">
        <f ca="1">IF(B366="","",#REF!)</f>
        <v/>
      </c>
      <c r="J366" s="582" t="str">
        <f ca="1">IF(B366="","",#REF!)</f>
        <v/>
      </c>
      <c r="K366" s="582" t="str">
        <f ca="1">IF(B366="","",#REF!)</f>
        <v/>
      </c>
      <c r="L366" s="582" t="str">
        <f ca="1">IF(C366="","",#REF!)</f>
        <v/>
      </c>
    </row>
    <row r="367" spans="1:12">
      <c r="A367" s="558">
        <v>356</v>
      </c>
      <c r="B367" s="581" t="str">
        <f t="shared" ca="1" si="15"/>
        <v/>
      </c>
      <c r="C367" s="414" t="str">
        <f t="shared" ca="1" si="16"/>
        <v/>
      </c>
      <c r="D367" s="497" t="str">
        <f ca="1">IF(ISERROR(OFFSET('HARGA SATUAN'!$D$6,MATCH(C367,'HARGA SATUAN'!$C$7:$C$1492,0),0)),"",OFFSET('HARGA SATUAN'!$D$6,MATCH(C367,'HARGA SATUAN'!$C$7:$C$1492,0),0))</f>
        <v/>
      </c>
      <c r="E367" s="497">
        <f ca="1">IF(B367="+","Unit",IF(ISERROR(OFFSET('HARGA SATUAN'!$E$6,MATCH(C367,'HARGA SATUAN'!$C$7:$C$1492,0),0)),"",OFFSET('HARGA SATUAN'!$E$6,MATCH(C367,'HARGA SATUAN'!$C$7:$C$1492,0),0)))</f>
        <v>0</v>
      </c>
      <c r="F367" s="583" t="str">
        <f t="shared" ca="1" si="17"/>
        <v/>
      </c>
      <c r="G367" s="493">
        <f ca="1">IF(ISERROR(OFFSET('HARGA SATUAN'!$I$6,MATCH(C367,'HARGA SATUAN'!$C$7:$C$1492,0),0)),"",OFFSET('HARGA SATUAN'!$I$6,MATCH(C367,'HARGA SATUAN'!$C$7:$C$1492,0),0))</f>
        <v>0</v>
      </c>
      <c r="H367" s="582" t="str">
        <f ca="1">IF(B367="","",#REF!)</f>
        <v/>
      </c>
      <c r="I367" s="582" t="str">
        <f ca="1">IF(B367="","",#REF!)</f>
        <v/>
      </c>
      <c r="J367" s="582" t="str">
        <f ca="1">IF(B367="","",#REF!)</f>
        <v/>
      </c>
      <c r="K367" s="582" t="str">
        <f ca="1">IF(B367="","",#REF!)</f>
        <v/>
      </c>
      <c r="L367" s="582" t="str">
        <f ca="1">IF(C367="","",#REF!)</f>
        <v/>
      </c>
    </row>
    <row r="368" spans="1:12">
      <c r="A368" s="558">
        <v>357</v>
      </c>
      <c r="B368" s="581" t="str">
        <f t="shared" ca="1" si="15"/>
        <v/>
      </c>
      <c r="C368" s="414" t="str">
        <f t="shared" ca="1" si="16"/>
        <v/>
      </c>
      <c r="D368" s="497" t="str">
        <f ca="1">IF(ISERROR(OFFSET('HARGA SATUAN'!$D$6,MATCH(C368,'HARGA SATUAN'!$C$7:$C$1492,0),0)),"",OFFSET('HARGA SATUAN'!$D$6,MATCH(C368,'HARGA SATUAN'!$C$7:$C$1492,0),0))</f>
        <v/>
      </c>
      <c r="E368" s="497">
        <f ca="1">IF(B368="+","Unit",IF(ISERROR(OFFSET('HARGA SATUAN'!$E$6,MATCH(C368,'HARGA SATUAN'!$C$7:$C$1492,0),0)),"",OFFSET('HARGA SATUAN'!$E$6,MATCH(C368,'HARGA SATUAN'!$C$7:$C$1492,0),0)))</f>
        <v>0</v>
      </c>
      <c r="F368" s="583" t="str">
        <f t="shared" ca="1" si="17"/>
        <v/>
      </c>
      <c r="G368" s="493">
        <f ca="1">IF(ISERROR(OFFSET('HARGA SATUAN'!$I$6,MATCH(C368,'HARGA SATUAN'!$C$7:$C$1492,0),0)),"",OFFSET('HARGA SATUAN'!$I$6,MATCH(C368,'HARGA SATUAN'!$C$7:$C$1492,0),0))</f>
        <v>0</v>
      </c>
      <c r="H368" s="582" t="str">
        <f ca="1">IF(B368="","",#REF!)</f>
        <v/>
      </c>
      <c r="I368" s="582" t="str">
        <f ca="1">IF(B368="","",#REF!)</f>
        <v/>
      </c>
      <c r="J368" s="582" t="str">
        <f ca="1">IF(B368="","",#REF!)</f>
        <v/>
      </c>
      <c r="K368" s="582" t="str">
        <f ca="1">IF(B368="","",#REF!)</f>
        <v/>
      </c>
      <c r="L368" s="582" t="str">
        <f ca="1">IF(C368="","",#REF!)</f>
        <v/>
      </c>
    </row>
    <row r="369" spans="1:12">
      <c r="A369" s="558">
        <v>358</v>
      </c>
      <c r="B369" s="581" t="str">
        <f t="shared" ca="1" si="15"/>
        <v/>
      </c>
      <c r="C369" s="414" t="str">
        <f t="shared" ca="1" si="16"/>
        <v/>
      </c>
      <c r="D369" s="497" t="str">
        <f ca="1">IF(ISERROR(OFFSET('HARGA SATUAN'!$D$6,MATCH(C369,'HARGA SATUAN'!$C$7:$C$1492,0),0)),"",OFFSET('HARGA SATUAN'!$D$6,MATCH(C369,'HARGA SATUAN'!$C$7:$C$1492,0),0))</f>
        <v/>
      </c>
      <c r="E369" s="497">
        <f ca="1">IF(B369="+","Unit",IF(ISERROR(OFFSET('HARGA SATUAN'!$E$6,MATCH(C369,'HARGA SATUAN'!$C$7:$C$1492,0),0)),"",OFFSET('HARGA SATUAN'!$E$6,MATCH(C369,'HARGA SATUAN'!$C$7:$C$1492,0),0)))</f>
        <v>0</v>
      </c>
      <c r="F369" s="583" t="str">
        <f t="shared" ca="1" si="17"/>
        <v/>
      </c>
      <c r="G369" s="493">
        <f ca="1">IF(ISERROR(OFFSET('HARGA SATUAN'!$I$6,MATCH(C369,'HARGA SATUAN'!$C$7:$C$1492,0),0)),"",OFFSET('HARGA SATUAN'!$I$6,MATCH(C369,'HARGA SATUAN'!$C$7:$C$1492,0),0))</f>
        <v>0</v>
      </c>
      <c r="H369" s="582" t="str">
        <f ca="1">IF(B369="","",#REF!)</f>
        <v/>
      </c>
      <c r="I369" s="582" t="str">
        <f ca="1">IF(B369="","",#REF!)</f>
        <v/>
      </c>
      <c r="J369" s="582" t="str">
        <f ca="1">IF(B369="","",#REF!)</f>
        <v/>
      </c>
      <c r="K369" s="582" t="str">
        <f ca="1">IF(B369="","",#REF!)</f>
        <v/>
      </c>
      <c r="L369" s="582" t="str">
        <f ca="1">IF(C369="","",#REF!)</f>
        <v/>
      </c>
    </row>
    <row r="370" spans="1:12">
      <c r="A370" s="558">
        <v>359</v>
      </c>
      <c r="B370" s="581" t="str">
        <f t="shared" ca="1" si="15"/>
        <v/>
      </c>
      <c r="C370" s="414" t="str">
        <f t="shared" ca="1" si="16"/>
        <v/>
      </c>
      <c r="D370" s="497" t="str">
        <f ca="1">IF(ISERROR(OFFSET('HARGA SATUAN'!$D$6,MATCH(C370,'HARGA SATUAN'!$C$7:$C$1492,0),0)),"",OFFSET('HARGA SATUAN'!$D$6,MATCH(C370,'HARGA SATUAN'!$C$7:$C$1492,0),0))</f>
        <v/>
      </c>
      <c r="E370" s="497">
        <f ca="1">IF(B370="+","Unit",IF(ISERROR(OFFSET('HARGA SATUAN'!$E$6,MATCH(C370,'HARGA SATUAN'!$C$7:$C$1492,0),0)),"",OFFSET('HARGA SATUAN'!$E$6,MATCH(C370,'HARGA SATUAN'!$C$7:$C$1492,0),0)))</f>
        <v>0</v>
      </c>
      <c r="F370" s="583" t="str">
        <f t="shared" ca="1" si="17"/>
        <v/>
      </c>
      <c r="G370" s="493">
        <f ca="1">IF(ISERROR(OFFSET('HARGA SATUAN'!$I$6,MATCH(C370,'HARGA SATUAN'!$C$7:$C$1492,0),0)),"",OFFSET('HARGA SATUAN'!$I$6,MATCH(C370,'HARGA SATUAN'!$C$7:$C$1492,0),0))</f>
        <v>0</v>
      </c>
      <c r="H370" s="582" t="str">
        <f ca="1">IF(B370="","",#REF!)</f>
        <v/>
      </c>
      <c r="I370" s="582" t="str">
        <f ca="1">IF(B370="","",#REF!)</f>
        <v/>
      </c>
      <c r="J370" s="582" t="str">
        <f ca="1">IF(B370="","",#REF!)</f>
        <v/>
      </c>
      <c r="K370" s="582" t="str">
        <f ca="1">IF(B370="","",#REF!)</f>
        <v/>
      </c>
      <c r="L370" s="582" t="str">
        <f ca="1">IF(C370="","",#REF!)</f>
        <v/>
      </c>
    </row>
    <row r="371" spans="1:12">
      <c r="A371" s="558">
        <v>360</v>
      </c>
      <c r="B371" s="581" t="str">
        <f t="shared" ca="1" si="15"/>
        <v/>
      </c>
      <c r="C371" s="414" t="str">
        <f t="shared" ca="1" si="16"/>
        <v/>
      </c>
      <c r="D371" s="497" t="str">
        <f ca="1">IF(ISERROR(OFFSET('HARGA SATUAN'!$D$6,MATCH(C371,'HARGA SATUAN'!$C$7:$C$1492,0),0)),"",OFFSET('HARGA SATUAN'!$D$6,MATCH(C371,'HARGA SATUAN'!$C$7:$C$1492,0),0))</f>
        <v/>
      </c>
      <c r="E371" s="497">
        <f ca="1">IF(B371="+","Unit",IF(ISERROR(OFFSET('HARGA SATUAN'!$E$6,MATCH(C371,'HARGA SATUAN'!$C$7:$C$1492,0),0)),"",OFFSET('HARGA SATUAN'!$E$6,MATCH(C371,'HARGA SATUAN'!$C$7:$C$1492,0),0)))</f>
        <v>0</v>
      </c>
      <c r="F371" s="583" t="str">
        <f t="shared" ca="1" si="17"/>
        <v/>
      </c>
      <c r="G371" s="493">
        <f ca="1">IF(ISERROR(OFFSET('HARGA SATUAN'!$I$6,MATCH(C371,'HARGA SATUAN'!$C$7:$C$1492,0),0)),"",OFFSET('HARGA SATUAN'!$I$6,MATCH(C371,'HARGA SATUAN'!$C$7:$C$1492,0),0))</f>
        <v>0</v>
      </c>
      <c r="H371" s="582" t="str">
        <f ca="1">IF(B371="","",#REF!)</f>
        <v/>
      </c>
      <c r="I371" s="582" t="str">
        <f ca="1">IF(B371="","",#REF!)</f>
        <v/>
      </c>
      <c r="J371" s="582" t="str">
        <f ca="1">IF(B371="","",#REF!)</f>
        <v/>
      </c>
      <c r="K371" s="582" t="str">
        <f ca="1">IF(B371="","",#REF!)</f>
        <v/>
      </c>
      <c r="L371" s="582" t="str">
        <f ca="1">IF(C371="","",#REF!)</f>
        <v/>
      </c>
    </row>
    <row r="372" spans="1:12">
      <c r="A372" s="558">
        <v>361</v>
      </c>
      <c r="B372" s="581" t="str">
        <f t="shared" ca="1" si="15"/>
        <v/>
      </c>
      <c r="C372" s="414" t="str">
        <f t="shared" ca="1" si="16"/>
        <v/>
      </c>
      <c r="D372" s="497" t="str">
        <f ca="1">IF(ISERROR(OFFSET('HARGA SATUAN'!$D$6,MATCH(C372,'HARGA SATUAN'!$C$7:$C$1492,0),0)),"",OFFSET('HARGA SATUAN'!$D$6,MATCH(C372,'HARGA SATUAN'!$C$7:$C$1492,0),0))</f>
        <v/>
      </c>
      <c r="E372" s="497">
        <f ca="1">IF(B372="+","Unit",IF(ISERROR(OFFSET('HARGA SATUAN'!$E$6,MATCH(C372,'HARGA SATUAN'!$C$7:$C$1492,0),0)),"",OFFSET('HARGA SATUAN'!$E$6,MATCH(C372,'HARGA SATUAN'!$C$7:$C$1492,0),0)))</f>
        <v>0</v>
      </c>
      <c r="F372" s="583" t="str">
        <f t="shared" ca="1" si="17"/>
        <v/>
      </c>
      <c r="G372" s="493">
        <f ca="1">IF(ISERROR(OFFSET('HARGA SATUAN'!$I$6,MATCH(C372,'HARGA SATUAN'!$C$7:$C$1492,0),0)),"",OFFSET('HARGA SATUAN'!$I$6,MATCH(C372,'HARGA SATUAN'!$C$7:$C$1492,0),0))</f>
        <v>0</v>
      </c>
      <c r="H372" s="582" t="str">
        <f ca="1">IF(B372="","",#REF!)</f>
        <v/>
      </c>
      <c r="I372" s="582" t="str">
        <f ca="1">IF(B372="","",#REF!)</f>
        <v/>
      </c>
      <c r="J372" s="582" t="str">
        <f ca="1">IF(B372="","",#REF!)</f>
        <v/>
      </c>
      <c r="K372" s="582" t="str">
        <f ca="1">IF(B372="","",#REF!)</f>
        <v/>
      </c>
      <c r="L372" s="582" t="str">
        <f ca="1">IF(C372="","",#REF!)</f>
        <v/>
      </c>
    </row>
    <row r="373" spans="1:12">
      <c r="A373" s="558">
        <v>362</v>
      </c>
      <c r="B373" s="581" t="str">
        <f t="shared" ca="1" si="15"/>
        <v/>
      </c>
      <c r="C373" s="414" t="str">
        <f t="shared" ca="1" si="16"/>
        <v/>
      </c>
      <c r="D373" s="497" t="str">
        <f ca="1">IF(ISERROR(OFFSET('HARGA SATUAN'!$D$6,MATCH(C373,'HARGA SATUAN'!$C$7:$C$1492,0),0)),"",OFFSET('HARGA SATUAN'!$D$6,MATCH(C373,'HARGA SATUAN'!$C$7:$C$1492,0),0))</f>
        <v/>
      </c>
      <c r="E373" s="497">
        <f ca="1">IF(B373="+","Unit",IF(ISERROR(OFFSET('HARGA SATUAN'!$E$6,MATCH(C373,'HARGA SATUAN'!$C$7:$C$1492,0),0)),"",OFFSET('HARGA SATUAN'!$E$6,MATCH(C373,'HARGA SATUAN'!$C$7:$C$1492,0),0)))</f>
        <v>0</v>
      </c>
      <c r="F373" s="583" t="str">
        <f t="shared" ca="1" si="17"/>
        <v/>
      </c>
      <c r="G373" s="493">
        <f ca="1">IF(ISERROR(OFFSET('HARGA SATUAN'!$I$6,MATCH(C373,'HARGA SATUAN'!$C$7:$C$1492,0),0)),"",OFFSET('HARGA SATUAN'!$I$6,MATCH(C373,'HARGA SATUAN'!$C$7:$C$1492,0),0))</f>
        <v>0</v>
      </c>
      <c r="H373" s="582" t="str">
        <f ca="1">IF(B373="","",#REF!)</f>
        <v/>
      </c>
      <c r="I373" s="582" t="str">
        <f ca="1">IF(B373="","",#REF!)</f>
        <v/>
      </c>
      <c r="J373" s="582" t="str">
        <f ca="1">IF(B373="","",#REF!)</f>
        <v/>
      </c>
      <c r="K373" s="582" t="str">
        <f ca="1">IF(B373="","",#REF!)</f>
        <v/>
      </c>
      <c r="L373" s="582" t="str">
        <f ca="1">IF(C373="","",#REF!)</f>
        <v/>
      </c>
    </row>
    <row r="374" spans="1:12">
      <c r="A374" s="558">
        <v>363</v>
      </c>
      <c r="B374" s="581" t="str">
        <f t="shared" ca="1" si="15"/>
        <v/>
      </c>
      <c r="C374" s="414" t="str">
        <f t="shared" ca="1" si="16"/>
        <v/>
      </c>
      <c r="D374" s="497" t="str">
        <f ca="1">IF(ISERROR(OFFSET('HARGA SATUAN'!$D$6,MATCH(C374,'HARGA SATUAN'!$C$7:$C$1492,0),0)),"",OFFSET('HARGA SATUAN'!$D$6,MATCH(C374,'HARGA SATUAN'!$C$7:$C$1492,0),0))</f>
        <v/>
      </c>
      <c r="E374" s="497">
        <f ca="1">IF(B374="+","Unit",IF(ISERROR(OFFSET('HARGA SATUAN'!$E$6,MATCH(C374,'HARGA SATUAN'!$C$7:$C$1492,0),0)),"",OFFSET('HARGA SATUAN'!$E$6,MATCH(C374,'HARGA SATUAN'!$C$7:$C$1492,0),0)))</f>
        <v>0</v>
      </c>
      <c r="F374" s="583" t="str">
        <f t="shared" ca="1" si="17"/>
        <v/>
      </c>
      <c r="G374" s="493">
        <f ca="1">IF(ISERROR(OFFSET('HARGA SATUAN'!$I$6,MATCH(C374,'HARGA SATUAN'!$C$7:$C$1492,0),0)),"",OFFSET('HARGA SATUAN'!$I$6,MATCH(C374,'HARGA SATUAN'!$C$7:$C$1492,0),0))</f>
        <v>0</v>
      </c>
      <c r="H374" s="582" t="str">
        <f ca="1">IF(B374="","",#REF!)</f>
        <v/>
      </c>
      <c r="I374" s="582" t="str">
        <f ca="1">IF(B374="","",#REF!)</f>
        <v/>
      </c>
      <c r="J374" s="582" t="str">
        <f ca="1">IF(B374="","",#REF!)</f>
        <v/>
      </c>
      <c r="K374" s="582" t="str">
        <f ca="1">IF(B374="","",#REF!)</f>
        <v/>
      </c>
      <c r="L374" s="582" t="str">
        <f ca="1">IF(C374="","",#REF!)</f>
        <v/>
      </c>
    </row>
    <row r="375" spans="1:12">
      <c r="A375" s="558">
        <v>364</v>
      </c>
      <c r="B375" s="581" t="str">
        <f t="shared" ca="1" si="15"/>
        <v/>
      </c>
      <c r="C375" s="414" t="str">
        <f t="shared" ca="1" si="16"/>
        <v/>
      </c>
      <c r="D375" s="497" t="str">
        <f ca="1">IF(ISERROR(OFFSET('HARGA SATUAN'!$D$6,MATCH(C375,'HARGA SATUAN'!$C$7:$C$1492,0),0)),"",OFFSET('HARGA SATUAN'!$D$6,MATCH(C375,'HARGA SATUAN'!$C$7:$C$1492,0),0))</f>
        <v/>
      </c>
      <c r="E375" s="497">
        <f ca="1">IF(B375="+","Unit",IF(ISERROR(OFFSET('HARGA SATUAN'!$E$6,MATCH(C375,'HARGA SATUAN'!$C$7:$C$1492,0),0)),"",OFFSET('HARGA SATUAN'!$E$6,MATCH(C375,'HARGA SATUAN'!$C$7:$C$1492,0),0)))</f>
        <v>0</v>
      </c>
      <c r="F375" s="583" t="str">
        <f t="shared" ca="1" si="17"/>
        <v/>
      </c>
      <c r="G375" s="493">
        <f ca="1">IF(ISERROR(OFFSET('HARGA SATUAN'!$I$6,MATCH(C375,'HARGA SATUAN'!$C$7:$C$1492,0),0)),"",OFFSET('HARGA SATUAN'!$I$6,MATCH(C375,'HARGA SATUAN'!$C$7:$C$1492,0),0))</f>
        <v>0</v>
      </c>
      <c r="H375" s="582" t="str">
        <f ca="1">IF(B375="","",#REF!)</f>
        <v/>
      </c>
      <c r="I375" s="582" t="str">
        <f ca="1">IF(B375="","",#REF!)</f>
        <v/>
      </c>
      <c r="J375" s="582" t="str">
        <f ca="1">IF(B375="","",#REF!)</f>
        <v/>
      </c>
      <c r="K375" s="582" t="str">
        <f ca="1">IF(B375="","",#REF!)</f>
        <v/>
      </c>
      <c r="L375" s="582" t="str">
        <f ca="1">IF(C375="","",#REF!)</f>
        <v/>
      </c>
    </row>
    <row r="376" spans="1:12">
      <c r="A376" s="558">
        <v>365</v>
      </c>
      <c r="B376" s="581" t="str">
        <f t="shared" ca="1" si="15"/>
        <v/>
      </c>
      <c r="C376" s="414" t="str">
        <f t="shared" ca="1" si="16"/>
        <v/>
      </c>
      <c r="D376" s="497" t="str">
        <f ca="1">IF(ISERROR(OFFSET('HARGA SATUAN'!$D$6,MATCH(C376,'HARGA SATUAN'!$C$7:$C$1492,0),0)),"",OFFSET('HARGA SATUAN'!$D$6,MATCH(C376,'HARGA SATUAN'!$C$7:$C$1492,0),0))</f>
        <v/>
      </c>
      <c r="E376" s="497">
        <f ca="1">IF(B376="+","Unit",IF(ISERROR(OFFSET('HARGA SATUAN'!$E$6,MATCH(C376,'HARGA SATUAN'!$C$7:$C$1492,0),0)),"",OFFSET('HARGA SATUAN'!$E$6,MATCH(C376,'HARGA SATUAN'!$C$7:$C$1492,0),0)))</f>
        <v>0</v>
      </c>
      <c r="F376" s="583" t="str">
        <f t="shared" ca="1" si="17"/>
        <v/>
      </c>
      <c r="G376" s="493">
        <f ca="1">IF(ISERROR(OFFSET('HARGA SATUAN'!$I$6,MATCH(C376,'HARGA SATUAN'!$C$7:$C$1492,0),0)),"",OFFSET('HARGA SATUAN'!$I$6,MATCH(C376,'HARGA SATUAN'!$C$7:$C$1492,0),0))</f>
        <v>0</v>
      </c>
      <c r="H376" s="582" t="str">
        <f ca="1">IF(B376="","",#REF!)</f>
        <v/>
      </c>
      <c r="I376" s="582" t="str">
        <f ca="1">IF(B376="","",#REF!)</f>
        <v/>
      </c>
      <c r="J376" s="582" t="str">
        <f ca="1">IF(B376="","",#REF!)</f>
        <v/>
      </c>
      <c r="K376" s="582" t="str">
        <f ca="1">IF(B376="","",#REF!)</f>
        <v/>
      </c>
      <c r="L376" s="582" t="str">
        <f ca="1">IF(C376="","",#REF!)</f>
        <v/>
      </c>
    </row>
    <row r="377" spans="1:12">
      <c r="A377" s="558">
        <v>366</v>
      </c>
      <c r="B377" s="581" t="str">
        <f t="shared" ca="1" si="15"/>
        <v/>
      </c>
      <c r="C377" s="414" t="str">
        <f t="shared" ca="1" si="16"/>
        <v/>
      </c>
      <c r="D377" s="497" t="str">
        <f ca="1">IF(ISERROR(OFFSET('HARGA SATUAN'!$D$6,MATCH(C377,'HARGA SATUAN'!$C$7:$C$1492,0),0)),"",OFFSET('HARGA SATUAN'!$D$6,MATCH(C377,'HARGA SATUAN'!$C$7:$C$1492,0),0))</f>
        <v/>
      </c>
      <c r="E377" s="497">
        <f ca="1">IF(B377="+","Unit",IF(ISERROR(OFFSET('HARGA SATUAN'!$E$6,MATCH(C377,'HARGA SATUAN'!$C$7:$C$1492,0),0)),"",OFFSET('HARGA SATUAN'!$E$6,MATCH(C377,'HARGA SATUAN'!$C$7:$C$1492,0),0)))</f>
        <v>0</v>
      </c>
      <c r="F377" s="583" t="str">
        <f t="shared" ca="1" si="17"/>
        <v/>
      </c>
      <c r="G377" s="493">
        <f ca="1">IF(ISERROR(OFFSET('HARGA SATUAN'!$I$6,MATCH(C377,'HARGA SATUAN'!$C$7:$C$1492,0),0)),"",OFFSET('HARGA SATUAN'!$I$6,MATCH(C377,'HARGA SATUAN'!$C$7:$C$1492,0),0))</f>
        <v>0</v>
      </c>
      <c r="H377" s="582" t="str">
        <f ca="1">IF(B377="","",#REF!)</f>
        <v/>
      </c>
      <c r="I377" s="582" t="str">
        <f ca="1">IF(B377="","",#REF!)</f>
        <v/>
      </c>
      <c r="J377" s="582" t="str">
        <f ca="1">IF(B377="","",#REF!)</f>
        <v/>
      </c>
      <c r="K377" s="582" t="str">
        <f ca="1">IF(B377="","",#REF!)</f>
        <v/>
      </c>
      <c r="L377" s="582" t="str">
        <f ca="1">IF(C377="","",#REF!)</f>
        <v/>
      </c>
    </row>
    <row r="378" spans="1:12">
      <c r="A378" s="558">
        <v>367</v>
      </c>
      <c r="B378" s="581" t="str">
        <f t="shared" ca="1" si="15"/>
        <v/>
      </c>
      <c r="C378" s="414" t="str">
        <f t="shared" ca="1" si="16"/>
        <v/>
      </c>
      <c r="D378" s="497" t="str">
        <f ca="1">IF(ISERROR(OFFSET('HARGA SATUAN'!$D$6,MATCH(C378,'HARGA SATUAN'!$C$7:$C$1492,0),0)),"",OFFSET('HARGA SATUAN'!$D$6,MATCH(C378,'HARGA SATUAN'!$C$7:$C$1492,0),0))</f>
        <v/>
      </c>
      <c r="E378" s="497">
        <f ca="1">IF(B378="+","Unit",IF(ISERROR(OFFSET('HARGA SATUAN'!$E$6,MATCH(C378,'HARGA SATUAN'!$C$7:$C$1492,0),0)),"",OFFSET('HARGA SATUAN'!$E$6,MATCH(C378,'HARGA SATUAN'!$C$7:$C$1492,0),0)))</f>
        <v>0</v>
      </c>
      <c r="F378" s="583" t="str">
        <f t="shared" ca="1" si="17"/>
        <v/>
      </c>
      <c r="G378" s="493">
        <f ca="1">IF(ISERROR(OFFSET('HARGA SATUAN'!$I$6,MATCH(C378,'HARGA SATUAN'!$C$7:$C$1492,0),0)),"",OFFSET('HARGA SATUAN'!$I$6,MATCH(C378,'HARGA SATUAN'!$C$7:$C$1492,0),0))</f>
        <v>0</v>
      </c>
      <c r="H378" s="582" t="str">
        <f ca="1">IF(B378="","",#REF!)</f>
        <v/>
      </c>
      <c r="I378" s="582" t="str">
        <f ca="1">IF(B378="","",#REF!)</f>
        <v/>
      </c>
      <c r="J378" s="582" t="str">
        <f ca="1">IF(B378="","",#REF!)</f>
        <v/>
      </c>
      <c r="K378" s="582" t="str">
        <f ca="1">IF(B378="","",#REF!)</f>
        <v/>
      </c>
      <c r="L378" s="582" t="str">
        <f ca="1">IF(C378="","",#REF!)</f>
        <v/>
      </c>
    </row>
    <row r="379" spans="1:12">
      <c r="A379" s="558">
        <v>368</v>
      </c>
      <c r="B379" s="581" t="str">
        <f t="shared" ca="1" si="15"/>
        <v/>
      </c>
      <c r="C379" s="414" t="str">
        <f t="shared" ca="1" si="16"/>
        <v/>
      </c>
      <c r="D379" s="497" t="str">
        <f ca="1">IF(ISERROR(OFFSET('HARGA SATUAN'!$D$6,MATCH(C379,'HARGA SATUAN'!$C$7:$C$1492,0),0)),"",OFFSET('HARGA SATUAN'!$D$6,MATCH(C379,'HARGA SATUAN'!$C$7:$C$1492,0),0))</f>
        <v/>
      </c>
      <c r="E379" s="497">
        <f ca="1">IF(B379="+","Unit",IF(ISERROR(OFFSET('HARGA SATUAN'!$E$6,MATCH(C379,'HARGA SATUAN'!$C$7:$C$1492,0),0)),"",OFFSET('HARGA SATUAN'!$E$6,MATCH(C379,'HARGA SATUAN'!$C$7:$C$1492,0),0)))</f>
        <v>0</v>
      </c>
      <c r="F379" s="583" t="str">
        <f t="shared" ca="1" si="17"/>
        <v/>
      </c>
      <c r="G379" s="493">
        <f ca="1">IF(ISERROR(OFFSET('HARGA SATUAN'!$I$6,MATCH(C379,'HARGA SATUAN'!$C$7:$C$1492,0),0)),"",OFFSET('HARGA SATUAN'!$I$6,MATCH(C379,'HARGA SATUAN'!$C$7:$C$1492,0),0))</f>
        <v>0</v>
      </c>
      <c r="H379" s="582" t="str">
        <f ca="1">IF(B379="","",#REF!)</f>
        <v/>
      </c>
      <c r="I379" s="582" t="str">
        <f ca="1">IF(B379="","",#REF!)</f>
        <v/>
      </c>
      <c r="J379" s="582" t="str">
        <f ca="1">IF(B379="","",#REF!)</f>
        <v/>
      </c>
      <c r="K379" s="582" t="str">
        <f ca="1">IF(B379="","",#REF!)</f>
        <v/>
      </c>
      <c r="L379" s="582" t="str">
        <f ca="1">IF(C379="","",#REF!)</f>
        <v/>
      </c>
    </row>
    <row r="380" spans="1:12">
      <c r="A380" s="558">
        <v>369</v>
      </c>
      <c r="B380" s="581" t="str">
        <f t="shared" ca="1" si="15"/>
        <v/>
      </c>
      <c r="C380" s="414" t="str">
        <f t="shared" ca="1" si="16"/>
        <v/>
      </c>
      <c r="D380" s="497" t="str">
        <f ca="1">IF(ISERROR(OFFSET('HARGA SATUAN'!$D$6,MATCH(C380,'HARGA SATUAN'!$C$7:$C$1492,0),0)),"",OFFSET('HARGA SATUAN'!$D$6,MATCH(C380,'HARGA SATUAN'!$C$7:$C$1492,0),0))</f>
        <v/>
      </c>
      <c r="E380" s="497">
        <f ca="1">IF(B380="+","Unit",IF(ISERROR(OFFSET('HARGA SATUAN'!$E$6,MATCH(C380,'HARGA SATUAN'!$C$7:$C$1492,0),0)),"",OFFSET('HARGA SATUAN'!$E$6,MATCH(C380,'HARGA SATUAN'!$C$7:$C$1492,0),0)))</f>
        <v>0</v>
      </c>
      <c r="F380" s="583" t="str">
        <f t="shared" ca="1" si="17"/>
        <v/>
      </c>
      <c r="G380" s="493">
        <f ca="1">IF(ISERROR(OFFSET('HARGA SATUAN'!$I$6,MATCH(C380,'HARGA SATUAN'!$C$7:$C$1492,0),0)),"",OFFSET('HARGA SATUAN'!$I$6,MATCH(C380,'HARGA SATUAN'!$C$7:$C$1492,0),0))</f>
        <v>0</v>
      </c>
      <c r="H380" s="582" t="str">
        <f ca="1">IF(B380="","",#REF!)</f>
        <v/>
      </c>
      <c r="I380" s="582" t="str">
        <f ca="1">IF(B380="","",#REF!)</f>
        <v/>
      </c>
      <c r="J380" s="582" t="str">
        <f ca="1">IF(B380="","",#REF!)</f>
        <v/>
      </c>
      <c r="K380" s="582" t="str">
        <f ca="1">IF(B380="","",#REF!)</f>
        <v/>
      </c>
      <c r="L380" s="582" t="str">
        <f ca="1">IF(C380="","",#REF!)</f>
        <v/>
      </c>
    </row>
    <row r="381" spans="1:12">
      <c r="A381" s="558">
        <v>370</v>
      </c>
      <c r="B381" s="581" t="str">
        <f t="shared" ca="1" si="15"/>
        <v/>
      </c>
      <c r="C381" s="414" t="str">
        <f t="shared" ca="1" si="16"/>
        <v/>
      </c>
      <c r="D381" s="497" t="str">
        <f ca="1">IF(ISERROR(OFFSET('HARGA SATUAN'!$D$6,MATCH(C381,'HARGA SATUAN'!$C$7:$C$1492,0),0)),"",OFFSET('HARGA SATUAN'!$D$6,MATCH(C381,'HARGA SATUAN'!$C$7:$C$1492,0),0))</f>
        <v/>
      </c>
      <c r="E381" s="497">
        <f ca="1">IF(B381="+","Unit",IF(ISERROR(OFFSET('HARGA SATUAN'!$E$6,MATCH(C381,'HARGA SATUAN'!$C$7:$C$1492,0),0)),"",OFFSET('HARGA SATUAN'!$E$6,MATCH(C381,'HARGA SATUAN'!$C$7:$C$1492,0),0)))</f>
        <v>0</v>
      </c>
      <c r="F381" s="583" t="str">
        <f t="shared" ca="1" si="17"/>
        <v/>
      </c>
      <c r="G381" s="493">
        <f ca="1">IF(ISERROR(OFFSET('HARGA SATUAN'!$I$6,MATCH(C381,'HARGA SATUAN'!$C$7:$C$1492,0),0)),"",OFFSET('HARGA SATUAN'!$I$6,MATCH(C381,'HARGA SATUAN'!$C$7:$C$1492,0),0))</f>
        <v>0</v>
      </c>
      <c r="H381" s="582" t="str">
        <f ca="1">IF(B381="","",#REF!)</f>
        <v/>
      </c>
      <c r="I381" s="582" t="str">
        <f ca="1">IF(B381="","",#REF!)</f>
        <v/>
      </c>
      <c r="J381" s="582" t="str">
        <f ca="1">IF(B381="","",#REF!)</f>
        <v/>
      </c>
      <c r="K381" s="582" t="str">
        <f ca="1">IF(B381="","",#REF!)</f>
        <v/>
      </c>
      <c r="L381" s="582" t="str">
        <f ca="1">IF(C381="","",#REF!)</f>
        <v/>
      </c>
    </row>
    <row r="382" spans="1:12">
      <c r="A382" s="558">
        <v>371</v>
      </c>
      <c r="B382" s="581" t="str">
        <f t="shared" ca="1" si="15"/>
        <v/>
      </c>
      <c r="C382" s="414" t="str">
        <f t="shared" ca="1" si="16"/>
        <v/>
      </c>
      <c r="D382" s="497" t="str">
        <f ca="1">IF(ISERROR(OFFSET('HARGA SATUAN'!$D$6,MATCH(C382,'HARGA SATUAN'!$C$7:$C$1492,0),0)),"",OFFSET('HARGA SATUAN'!$D$6,MATCH(C382,'HARGA SATUAN'!$C$7:$C$1492,0),0))</f>
        <v/>
      </c>
      <c r="E382" s="497">
        <f ca="1">IF(B382="+","Unit",IF(ISERROR(OFFSET('HARGA SATUAN'!$E$6,MATCH(C382,'HARGA SATUAN'!$C$7:$C$1492,0),0)),"",OFFSET('HARGA SATUAN'!$E$6,MATCH(C382,'HARGA SATUAN'!$C$7:$C$1492,0),0)))</f>
        <v>0</v>
      </c>
      <c r="F382" s="583" t="str">
        <f t="shared" ca="1" si="17"/>
        <v/>
      </c>
      <c r="G382" s="493">
        <f ca="1">IF(ISERROR(OFFSET('HARGA SATUAN'!$I$6,MATCH(C382,'HARGA SATUAN'!$C$7:$C$1492,0),0)),"",OFFSET('HARGA SATUAN'!$I$6,MATCH(C382,'HARGA SATUAN'!$C$7:$C$1492,0),0))</f>
        <v>0</v>
      </c>
      <c r="H382" s="582" t="str">
        <f ca="1">IF(B382="","",#REF!)</f>
        <v/>
      </c>
      <c r="I382" s="582" t="str">
        <f ca="1">IF(B382="","",#REF!)</f>
        <v/>
      </c>
      <c r="J382" s="582" t="str">
        <f ca="1">IF(B382="","",#REF!)</f>
        <v/>
      </c>
      <c r="K382" s="582" t="str">
        <f ca="1">IF(B382="","",#REF!)</f>
        <v/>
      </c>
      <c r="L382" s="582" t="str">
        <f ca="1">IF(C382="","",#REF!)</f>
        <v/>
      </c>
    </row>
    <row r="383" spans="1:12">
      <c r="A383" s="558">
        <v>372</v>
      </c>
      <c r="B383" s="581" t="str">
        <f t="shared" ca="1" si="15"/>
        <v/>
      </c>
      <c r="C383" s="414" t="str">
        <f t="shared" ca="1" si="16"/>
        <v/>
      </c>
      <c r="D383" s="497" t="str">
        <f ca="1">IF(ISERROR(OFFSET('HARGA SATUAN'!$D$6,MATCH(C383,'HARGA SATUAN'!$C$7:$C$1492,0),0)),"",OFFSET('HARGA SATUAN'!$D$6,MATCH(C383,'HARGA SATUAN'!$C$7:$C$1492,0),0))</f>
        <v/>
      </c>
      <c r="E383" s="497">
        <f ca="1">IF(B383="+","Unit",IF(ISERROR(OFFSET('HARGA SATUAN'!$E$6,MATCH(C383,'HARGA SATUAN'!$C$7:$C$1492,0),0)),"",OFFSET('HARGA SATUAN'!$E$6,MATCH(C383,'HARGA SATUAN'!$C$7:$C$1492,0),0)))</f>
        <v>0</v>
      </c>
      <c r="F383" s="583" t="str">
        <f t="shared" ca="1" si="17"/>
        <v/>
      </c>
      <c r="G383" s="493">
        <f ca="1">IF(ISERROR(OFFSET('HARGA SATUAN'!$I$6,MATCH(C383,'HARGA SATUAN'!$C$7:$C$1492,0),0)),"",OFFSET('HARGA SATUAN'!$I$6,MATCH(C383,'HARGA SATUAN'!$C$7:$C$1492,0),0))</f>
        <v>0</v>
      </c>
      <c r="H383" s="582" t="str">
        <f ca="1">IF(B383="","",#REF!)</f>
        <v/>
      </c>
      <c r="I383" s="582" t="str">
        <f ca="1">IF(B383="","",#REF!)</f>
        <v/>
      </c>
      <c r="J383" s="582" t="str">
        <f ca="1">IF(B383="","",#REF!)</f>
        <v/>
      </c>
      <c r="K383" s="582" t="str">
        <f ca="1">IF(B383="","",#REF!)</f>
        <v/>
      </c>
      <c r="L383" s="582" t="str">
        <f ca="1">IF(C383="","",#REF!)</f>
        <v/>
      </c>
    </row>
    <row r="384" spans="1:12">
      <c r="A384" s="558">
        <v>373</v>
      </c>
      <c r="B384" s="581" t="str">
        <f t="shared" ca="1" si="15"/>
        <v/>
      </c>
      <c r="C384" s="414" t="str">
        <f t="shared" ca="1" si="16"/>
        <v/>
      </c>
      <c r="D384" s="497" t="str">
        <f ca="1">IF(ISERROR(OFFSET('HARGA SATUAN'!$D$6,MATCH(C384,'HARGA SATUAN'!$C$7:$C$1492,0),0)),"",OFFSET('HARGA SATUAN'!$D$6,MATCH(C384,'HARGA SATUAN'!$C$7:$C$1492,0),0))</f>
        <v/>
      </c>
      <c r="E384" s="497">
        <f ca="1">IF(B384="+","Unit",IF(ISERROR(OFFSET('HARGA SATUAN'!$E$6,MATCH(C384,'HARGA SATUAN'!$C$7:$C$1492,0),0)),"",OFFSET('HARGA SATUAN'!$E$6,MATCH(C384,'HARGA SATUAN'!$C$7:$C$1492,0),0)))</f>
        <v>0</v>
      </c>
      <c r="F384" s="583" t="str">
        <f t="shared" ca="1" si="17"/>
        <v/>
      </c>
      <c r="G384" s="493">
        <f ca="1">IF(ISERROR(OFFSET('HARGA SATUAN'!$I$6,MATCH(C384,'HARGA SATUAN'!$C$7:$C$1492,0),0)),"",OFFSET('HARGA SATUAN'!$I$6,MATCH(C384,'HARGA SATUAN'!$C$7:$C$1492,0),0))</f>
        <v>0</v>
      </c>
      <c r="H384" s="582" t="str">
        <f ca="1">IF(B384="","",#REF!)</f>
        <v/>
      </c>
      <c r="I384" s="582" t="str">
        <f ca="1">IF(B384="","",#REF!)</f>
        <v/>
      </c>
      <c r="J384" s="582" t="str">
        <f ca="1">IF(B384="","",#REF!)</f>
        <v/>
      </c>
      <c r="K384" s="582" t="str">
        <f ca="1">IF(B384="","",#REF!)</f>
        <v/>
      </c>
      <c r="L384" s="582" t="str">
        <f ca="1">IF(C384="","",#REF!)</f>
        <v/>
      </c>
    </row>
    <row r="385" spans="1:12">
      <c r="A385" s="558">
        <v>374</v>
      </c>
      <c r="B385" s="581" t="str">
        <f t="shared" ca="1" si="15"/>
        <v/>
      </c>
      <c r="C385" s="414" t="str">
        <f t="shared" ca="1" si="16"/>
        <v/>
      </c>
      <c r="D385" s="497" t="str">
        <f ca="1">IF(ISERROR(OFFSET('HARGA SATUAN'!$D$6,MATCH(C385,'HARGA SATUAN'!$C$7:$C$1492,0),0)),"",OFFSET('HARGA SATUAN'!$D$6,MATCH(C385,'HARGA SATUAN'!$C$7:$C$1492,0),0))</f>
        <v/>
      </c>
      <c r="E385" s="497">
        <f ca="1">IF(B385="+","Unit",IF(ISERROR(OFFSET('HARGA SATUAN'!$E$6,MATCH(C385,'HARGA SATUAN'!$C$7:$C$1492,0),0)),"",OFFSET('HARGA SATUAN'!$E$6,MATCH(C385,'HARGA SATUAN'!$C$7:$C$1492,0),0)))</f>
        <v>0</v>
      </c>
      <c r="F385" s="583" t="str">
        <f t="shared" ca="1" si="17"/>
        <v/>
      </c>
      <c r="G385" s="493">
        <f ca="1">IF(ISERROR(OFFSET('HARGA SATUAN'!$I$6,MATCH(C385,'HARGA SATUAN'!$C$7:$C$1492,0),0)),"",OFFSET('HARGA SATUAN'!$I$6,MATCH(C385,'HARGA SATUAN'!$C$7:$C$1492,0),0))</f>
        <v>0</v>
      </c>
      <c r="H385" s="582" t="str">
        <f ca="1">IF(B385="","",#REF!)</f>
        <v/>
      </c>
      <c r="I385" s="582" t="str">
        <f ca="1">IF(B385="","",#REF!)</f>
        <v/>
      </c>
      <c r="J385" s="582" t="str">
        <f ca="1">IF(B385="","",#REF!)</f>
        <v/>
      </c>
      <c r="K385" s="582" t="str">
        <f ca="1">IF(B385="","",#REF!)</f>
        <v/>
      </c>
      <c r="L385" s="582" t="str">
        <f ca="1">IF(C385="","",#REF!)</f>
        <v/>
      </c>
    </row>
    <row r="386" spans="1:12">
      <c r="A386" s="558">
        <v>375</v>
      </c>
      <c r="B386" s="581" t="str">
        <f t="shared" ca="1" si="15"/>
        <v/>
      </c>
      <c r="C386" s="414" t="str">
        <f t="shared" ca="1" si="16"/>
        <v/>
      </c>
      <c r="D386" s="497" t="str">
        <f ca="1">IF(ISERROR(OFFSET('HARGA SATUAN'!$D$6,MATCH(C386,'HARGA SATUAN'!$C$7:$C$1492,0),0)),"",OFFSET('HARGA SATUAN'!$D$6,MATCH(C386,'HARGA SATUAN'!$C$7:$C$1492,0),0))</f>
        <v/>
      </c>
      <c r="E386" s="497">
        <f ca="1">IF(B386="+","Unit",IF(ISERROR(OFFSET('HARGA SATUAN'!$E$6,MATCH(C386,'HARGA SATUAN'!$C$7:$C$1492,0),0)),"",OFFSET('HARGA SATUAN'!$E$6,MATCH(C386,'HARGA SATUAN'!$C$7:$C$1492,0),0)))</f>
        <v>0</v>
      </c>
      <c r="F386" s="583" t="str">
        <f t="shared" ca="1" si="17"/>
        <v/>
      </c>
      <c r="G386" s="493">
        <f ca="1">IF(ISERROR(OFFSET('HARGA SATUAN'!$I$6,MATCH(C386,'HARGA SATUAN'!$C$7:$C$1492,0),0)),"",OFFSET('HARGA SATUAN'!$I$6,MATCH(C386,'HARGA SATUAN'!$C$7:$C$1492,0),0))</f>
        <v>0</v>
      </c>
      <c r="H386" s="582" t="str">
        <f ca="1">IF(B386="","",#REF!)</f>
        <v/>
      </c>
      <c r="I386" s="582" t="str">
        <f ca="1">IF(B386="","",#REF!)</f>
        <v/>
      </c>
      <c r="J386" s="582" t="str">
        <f ca="1">IF(B386="","",#REF!)</f>
        <v/>
      </c>
      <c r="K386" s="582" t="str">
        <f ca="1">IF(B386="","",#REF!)</f>
        <v/>
      </c>
      <c r="L386" s="582" t="str">
        <f ca="1">IF(C386="","",#REF!)</f>
        <v/>
      </c>
    </row>
    <row r="387" spans="1:12">
      <c r="A387" s="558">
        <v>376</v>
      </c>
      <c r="B387" s="581" t="str">
        <f t="shared" ca="1" si="15"/>
        <v/>
      </c>
      <c r="C387" s="414" t="str">
        <f t="shared" ca="1" si="16"/>
        <v/>
      </c>
      <c r="D387" s="497" t="str">
        <f ca="1">IF(ISERROR(OFFSET('HARGA SATUAN'!$D$6,MATCH(C387,'HARGA SATUAN'!$C$7:$C$1492,0),0)),"",OFFSET('HARGA SATUAN'!$D$6,MATCH(C387,'HARGA SATUAN'!$C$7:$C$1492,0),0))</f>
        <v/>
      </c>
      <c r="E387" s="497">
        <f ca="1">IF(B387="+","Unit",IF(ISERROR(OFFSET('HARGA SATUAN'!$E$6,MATCH(C387,'HARGA SATUAN'!$C$7:$C$1492,0),0)),"",OFFSET('HARGA SATUAN'!$E$6,MATCH(C387,'HARGA SATUAN'!$C$7:$C$1492,0),0)))</f>
        <v>0</v>
      </c>
      <c r="F387" s="583" t="str">
        <f t="shared" ca="1" si="17"/>
        <v/>
      </c>
      <c r="G387" s="493">
        <f ca="1">IF(ISERROR(OFFSET('HARGA SATUAN'!$I$6,MATCH(C387,'HARGA SATUAN'!$C$7:$C$1492,0),0)),"",OFFSET('HARGA SATUAN'!$I$6,MATCH(C387,'HARGA SATUAN'!$C$7:$C$1492,0),0))</f>
        <v>0</v>
      </c>
      <c r="H387" s="582" t="str">
        <f ca="1">IF(B387="","",#REF!)</f>
        <v/>
      </c>
      <c r="I387" s="582" t="str">
        <f ca="1">IF(B387="","",#REF!)</f>
        <v/>
      </c>
      <c r="J387" s="582" t="str">
        <f ca="1">IF(B387="","",#REF!)</f>
        <v/>
      </c>
      <c r="K387" s="582" t="str">
        <f ca="1">IF(B387="","",#REF!)</f>
        <v/>
      </c>
      <c r="L387" s="582" t="str">
        <f ca="1">IF(C387="","",#REF!)</f>
        <v/>
      </c>
    </row>
    <row r="388" spans="1:12">
      <c r="A388" s="558">
        <v>377</v>
      </c>
      <c r="B388" s="581" t="str">
        <f t="shared" ca="1" si="15"/>
        <v/>
      </c>
      <c r="C388" s="414" t="str">
        <f t="shared" ca="1" si="16"/>
        <v/>
      </c>
      <c r="D388" s="497" t="str">
        <f ca="1">IF(ISERROR(OFFSET('HARGA SATUAN'!$D$6,MATCH(C388,'HARGA SATUAN'!$C$7:$C$1492,0),0)),"",OFFSET('HARGA SATUAN'!$D$6,MATCH(C388,'HARGA SATUAN'!$C$7:$C$1492,0),0))</f>
        <v/>
      </c>
      <c r="E388" s="497">
        <f ca="1">IF(B388="+","Unit",IF(ISERROR(OFFSET('HARGA SATUAN'!$E$6,MATCH(C388,'HARGA SATUAN'!$C$7:$C$1492,0),0)),"",OFFSET('HARGA SATUAN'!$E$6,MATCH(C388,'HARGA SATUAN'!$C$7:$C$1492,0),0)))</f>
        <v>0</v>
      </c>
      <c r="F388" s="583" t="str">
        <f t="shared" ca="1" si="17"/>
        <v/>
      </c>
      <c r="G388" s="493">
        <f ca="1">IF(ISERROR(OFFSET('HARGA SATUAN'!$I$6,MATCH(C388,'HARGA SATUAN'!$C$7:$C$1492,0),0)),"",OFFSET('HARGA SATUAN'!$I$6,MATCH(C388,'HARGA SATUAN'!$C$7:$C$1492,0),0))</f>
        <v>0</v>
      </c>
      <c r="H388" s="582" t="str">
        <f ca="1">IF(B388="","",#REF!)</f>
        <v/>
      </c>
      <c r="I388" s="582" t="str">
        <f ca="1">IF(B388="","",#REF!)</f>
        <v/>
      </c>
      <c r="J388" s="582" t="str">
        <f ca="1">IF(B388="","",#REF!)</f>
        <v/>
      </c>
      <c r="K388" s="582" t="str">
        <f ca="1">IF(B388="","",#REF!)</f>
        <v/>
      </c>
      <c r="L388" s="582" t="str">
        <f ca="1">IF(C388="","",#REF!)</f>
        <v/>
      </c>
    </row>
    <row r="389" spans="1:12">
      <c r="A389" s="558">
        <v>378</v>
      </c>
      <c r="B389" s="581" t="str">
        <f t="shared" ca="1" si="15"/>
        <v/>
      </c>
      <c r="C389" s="414" t="str">
        <f t="shared" ca="1" si="16"/>
        <v/>
      </c>
      <c r="D389" s="497" t="str">
        <f ca="1">IF(ISERROR(OFFSET('HARGA SATUAN'!$D$6,MATCH(C389,'HARGA SATUAN'!$C$7:$C$1492,0),0)),"",OFFSET('HARGA SATUAN'!$D$6,MATCH(C389,'HARGA SATUAN'!$C$7:$C$1492,0),0))</f>
        <v/>
      </c>
      <c r="E389" s="497">
        <f ca="1">IF(B389="+","Unit",IF(ISERROR(OFFSET('HARGA SATUAN'!$E$6,MATCH(C389,'HARGA SATUAN'!$C$7:$C$1492,0),0)),"",OFFSET('HARGA SATUAN'!$E$6,MATCH(C389,'HARGA SATUAN'!$C$7:$C$1492,0),0)))</f>
        <v>0</v>
      </c>
      <c r="F389" s="583" t="str">
        <f t="shared" ca="1" si="17"/>
        <v/>
      </c>
      <c r="G389" s="493">
        <f ca="1">IF(ISERROR(OFFSET('HARGA SATUAN'!$I$6,MATCH(C389,'HARGA SATUAN'!$C$7:$C$1492,0),0)),"",OFFSET('HARGA SATUAN'!$I$6,MATCH(C389,'HARGA SATUAN'!$C$7:$C$1492,0),0))</f>
        <v>0</v>
      </c>
      <c r="H389" s="582" t="str">
        <f ca="1">IF(B389="","",#REF!)</f>
        <v/>
      </c>
      <c r="I389" s="582" t="str">
        <f ca="1">IF(B389="","",#REF!)</f>
        <v/>
      </c>
      <c r="J389" s="582" t="str">
        <f ca="1">IF(B389="","",#REF!)</f>
        <v/>
      </c>
      <c r="K389" s="582" t="str">
        <f ca="1">IF(B389="","",#REF!)</f>
        <v/>
      </c>
      <c r="L389" s="582" t="str">
        <f ca="1">IF(C389="","",#REF!)</f>
        <v/>
      </c>
    </row>
    <row r="390" spans="1:12">
      <c r="A390" s="558">
        <v>379</v>
      </c>
      <c r="B390" s="581" t="str">
        <f t="shared" ca="1" si="15"/>
        <v/>
      </c>
      <c r="C390" s="414" t="str">
        <f t="shared" ca="1" si="16"/>
        <v/>
      </c>
      <c r="D390" s="497" t="str">
        <f ca="1">IF(ISERROR(OFFSET('HARGA SATUAN'!$D$6,MATCH(C390,'HARGA SATUAN'!$C$7:$C$1492,0),0)),"",OFFSET('HARGA SATUAN'!$D$6,MATCH(C390,'HARGA SATUAN'!$C$7:$C$1492,0),0))</f>
        <v/>
      </c>
      <c r="E390" s="497">
        <f ca="1">IF(B390="+","Unit",IF(ISERROR(OFFSET('HARGA SATUAN'!$E$6,MATCH(C390,'HARGA SATUAN'!$C$7:$C$1492,0),0)),"",OFFSET('HARGA SATUAN'!$E$6,MATCH(C390,'HARGA SATUAN'!$C$7:$C$1492,0),0)))</f>
        <v>0</v>
      </c>
      <c r="F390" s="583" t="str">
        <f t="shared" ca="1" si="17"/>
        <v/>
      </c>
      <c r="G390" s="493">
        <f ca="1">IF(ISERROR(OFFSET('HARGA SATUAN'!$I$6,MATCH(C390,'HARGA SATUAN'!$C$7:$C$1492,0),0)),"",OFFSET('HARGA SATUAN'!$I$6,MATCH(C390,'HARGA SATUAN'!$C$7:$C$1492,0),0))</f>
        <v>0</v>
      </c>
      <c r="H390" s="582" t="str">
        <f ca="1">IF(B390="","",#REF!)</f>
        <v/>
      </c>
      <c r="I390" s="582" t="str">
        <f ca="1">IF(B390="","",#REF!)</f>
        <v/>
      </c>
      <c r="J390" s="582" t="str">
        <f ca="1">IF(B390="","",#REF!)</f>
        <v/>
      </c>
      <c r="K390" s="582" t="str">
        <f ca="1">IF(B390="","",#REF!)</f>
        <v/>
      </c>
      <c r="L390" s="582" t="str">
        <f ca="1">IF(C390="","",#REF!)</f>
        <v/>
      </c>
    </row>
    <row r="391" spans="1:12">
      <c r="A391" s="558">
        <v>380</v>
      </c>
      <c r="B391" s="581" t="str">
        <f t="shared" ca="1" si="15"/>
        <v/>
      </c>
      <c r="C391" s="414" t="str">
        <f t="shared" ca="1" si="16"/>
        <v/>
      </c>
      <c r="D391" s="497" t="str">
        <f ca="1">IF(ISERROR(OFFSET('HARGA SATUAN'!$D$6,MATCH(C391,'HARGA SATUAN'!$C$7:$C$1492,0),0)),"",OFFSET('HARGA SATUAN'!$D$6,MATCH(C391,'HARGA SATUAN'!$C$7:$C$1492,0),0))</f>
        <v/>
      </c>
      <c r="E391" s="497">
        <f ca="1">IF(B391="+","Unit",IF(ISERROR(OFFSET('HARGA SATUAN'!$E$6,MATCH(C391,'HARGA SATUAN'!$C$7:$C$1492,0),0)),"",OFFSET('HARGA SATUAN'!$E$6,MATCH(C391,'HARGA SATUAN'!$C$7:$C$1492,0),0)))</f>
        <v>0</v>
      </c>
      <c r="F391" s="583" t="str">
        <f t="shared" ca="1" si="17"/>
        <v/>
      </c>
      <c r="G391" s="493">
        <f ca="1">IF(ISERROR(OFFSET('HARGA SATUAN'!$I$6,MATCH(C391,'HARGA SATUAN'!$C$7:$C$1492,0),0)),"",OFFSET('HARGA SATUAN'!$I$6,MATCH(C391,'HARGA SATUAN'!$C$7:$C$1492,0),0))</f>
        <v>0</v>
      </c>
      <c r="H391" s="582" t="str">
        <f ca="1">IF(B391="","",#REF!)</f>
        <v/>
      </c>
      <c r="I391" s="582" t="str">
        <f ca="1">IF(B391="","",#REF!)</f>
        <v/>
      </c>
      <c r="J391" s="582" t="str">
        <f ca="1">IF(B391="","",#REF!)</f>
        <v/>
      </c>
      <c r="K391" s="582" t="str">
        <f ca="1">IF(B391="","",#REF!)</f>
        <v/>
      </c>
      <c r="L391" s="582" t="str">
        <f ca="1">IF(C391="","",#REF!)</f>
        <v/>
      </c>
    </row>
    <row r="392" spans="1:12">
      <c r="A392" s="558">
        <v>381</v>
      </c>
      <c r="B392" s="581" t="str">
        <f t="shared" ca="1" si="15"/>
        <v/>
      </c>
      <c r="C392" s="414" t="str">
        <f t="shared" ca="1" si="16"/>
        <v/>
      </c>
      <c r="D392" s="497" t="str">
        <f ca="1">IF(ISERROR(OFFSET('HARGA SATUAN'!$D$6,MATCH(C392,'HARGA SATUAN'!$C$7:$C$1492,0),0)),"",OFFSET('HARGA SATUAN'!$D$6,MATCH(C392,'HARGA SATUAN'!$C$7:$C$1492,0),0))</f>
        <v/>
      </c>
      <c r="E392" s="497">
        <f ca="1">IF(B392="+","Unit",IF(ISERROR(OFFSET('HARGA SATUAN'!$E$6,MATCH(C392,'HARGA SATUAN'!$C$7:$C$1492,0),0)),"",OFFSET('HARGA SATUAN'!$E$6,MATCH(C392,'HARGA SATUAN'!$C$7:$C$1492,0),0)))</f>
        <v>0</v>
      </c>
      <c r="F392" s="583" t="str">
        <f t="shared" ca="1" si="17"/>
        <v/>
      </c>
      <c r="G392" s="493">
        <f ca="1">IF(ISERROR(OFFSET('HARGA SATUAN'!$I$6,MATCH(C392,'HARGA SATUAN'!$C$7:$C$1492,0),0)),"",OFFSET('HARGA SATUAN'!$I$6,MATCH(C392,'HARGA SATUAN'!$C$7:$C$1492,0),0))</f>
        <v>0</v>
      </c>
      <c r="H392" s="582" t="str">
        <f ca="1">IF(B392="","",#REF!)</f>
        <v/>
      </c>
      <c r="I392" s="582" t="str">
        <f ca="1">IF(B392="","",#REF!)</f>
        <v/>
      </c>
      <c r="J392" s="582" t="str">
        <f ca="1">IF(B392="","",#REF!)</f>
        <v/>
      </c>
      <c r="K392" s="582" t="str">
        <f ca="1">IF(B392="","",#REF!)</f>
        <v/>
      </c>
      <c r="L392" s="582" t="str">
        <f ca="1">IF(C392="","",#REF!)</f>
        <v/>
      </c>
    </row>
    <row r="393" spans="1:12">
      <c r="A393" s="558">
        <v>382</v>
      </c>
      <c r="B393" s="581" t="str">
        <f t="shared" ca="1" si="15"/>
        <v/>
      </c>
      <c r="C393" s="414" t="str">
        <f t="shared" ca="1" si="16"/>
        <v/>
      </c>
      <c r="D393" s="497" t="str">
        <f ca="1">IF(ISERROR(OFFSET('HARGA SATUAN'!$D$6,MATCH(C393,'HARGA SATUAN'!$C$7:$C$1492,0),0)),"",OFFSET('HARGA SATUAN'!$D$6,MATCH(C393,'HARGA SATUAN'!$C$7:$C$1492,0),0))</f>
        <v/>
      </c>
      <c r="E393" s="497">
        <f ca="1">IF(B393="+","Unit",IF(ISERROR(OFFSET('HARGA SATUAN'!$E$6,MATCH(C393,'HARGA SATUAN'!$C$7:$C$1492,0),0)),"",OFFSET('HARGA SATUAN'!$E$6,MATCH(C393,'HARGA SATUAN'!$C$7:$C$1492,0),0)))</f>
        <v>0</v>
      </c>
      <c r="F393" s="583" t="str">
        <f t="shared" ca="1" si="17"/>
        <v/>
      </c>
      <c r="G393" s="493">
        <f ca="1">IF(ISERROR(OFFSET('HARGA SATUAN'!$I$6,MATCH(C393,'HARGA SATUAN'!$C$7:$C$1492,0),0)),"",OFFSET('HARGA SATUAN'!$I$6,MATCH(C393,'HARGA SATUAN'!$C$7:$C$1492,0),0))</f>
        <v>0</v>
      </c>
      <c r="H393" s="582" t="str">
        <f ca="1">IF(B393="","",#REF!)</f>
        <v/>
      </c>
      <c r="I393" s="582" t="str">
        <f ca="1">IF(B393="","",#REF!)</f>
        <v/>
      </c>
      <c r="J393" s="582" t="str">
        <f ca="1">IF(B393="","",#REF!)</f>
        <v/>
      </c>
      <c r="K393" s="582" t="str">
        <f ca="1">IF(B393="","",#REF!)</f>
        <v/>
      </c>
      <c r="L393" s="582" t="str">
        <f ca="1">IF(C393="","",#REF!)</f>
        <v/>
      </c>
    </row>
    <row r="394" spans="1:12">
      <c r="A394" s="558">
        <v>383</v>
      </c>
      <c r="B394" s="581" t="str">
        <f t="shared" ca="1" si="15"/>
        <v/>
      </c>
      <c r="C394" s="414" t="str">
        <f t="shared" ca="1" si="16"/>
        <v/>
      </c>
      <c r="D394" s="497" t="str">
        <f ca="1">IF(ISERROR(OFFSET('HARGA SATUAN'!$D$6,MATCH(C394,'HARGA SATUAN'!$C$7:$C$1492,0),0)),"",OFFSET('HARGA SATUAN'!$D$6,MATCH(C394,'HARGA SATUAN'!$C$7:$C$1492,0),0))</f>
        <v/>
      </c>
      <c r="E394" s="497">
        <f ca="1">IF(B394="+","Unit",IF(ISERROR(OFFSET('HARGA SATUAN'!$E$6,MATCH(C394,'HARGA SATUAN'!$C$7:$C$1492,0),0)),"",OFFSET('HARGA SATUAN'!$E$6,MATCH(C394,'HARGA SATUAN'!$C$7:$C$1492,0),0)))</f>
        <v>0</v>
      </c>
      <c r="F394" s="583" t="str">
        <f t="shared" ca="1" si="17"/>
        <v/>
      </c>
      <c r="G394" s="493">
        <f ca="1">IF(ISERROR(OFFSET('HARGA SATUAN'!$I$6,MATCH(C394,'HARGA SATUAN'!$C$7:$C$1492,0),0)),"",OFFSET('HARGA SATUAN'!$I$6,MATCH(C394,'HARGA SATUAN'!$C$7:$C$1492,0),0))</f>
        <v>0</v>
      </c>
      <c r="H394" s="582" t="str">
        <f ca="1">IF(B394="","",#REF!)</f>
        <v/>
      </c>
      <c r="I394" s="582" t="str">
        <f ca="1">IF(B394="","",#REF!)</f>
        <v/>
      </c>
      <c r="J394" s="582" t="str">
        <f ca="1">IF(B394="","",#REF!)</f>
        <v/>
      </c>
      <c r="K394" s="582" t="str">
        <f ca="1">IF(B394="","",#REF!)</f>
        <v/>
      </c>
      <c r="L394" s="582" t="str">
        <f ca="1">IF(C394="","",#REF!)</f>
        <v/>
      </c>
    </row>
    <row r="395" spans="1:12">
      <c r="A395" s="558">
        <v>384</v>
      </c>
      <c r="B395" s="581" t="str">
        <f t="shared" ca="1" si="15"/>
        <v/>
      </c>
      <c r="C395" s="414" t="str">
        <f t="shared" ca="1" si="16"/>
        <v/>
      </c>
      <c r="D395" s="497" t="str">
        <f ca="1">IF(ISERROR(OFFSET('HARGA SATUAN'!$D$6,MATCH(C395,'HARGA SATUAN'!$C$7:$C$1492,0),0)),"",OFFSET('HARGA SATUAN'!$D$6,MATCH(C395,'HARGA SATUAN'!$C$7:$C$1492,0),0))</f>
        <v/>
      </c>
      <c r="E395" s="497">
        <f ca="1">IF(B395="+","Unit",IF(ISERROR(OFFSET('HARGA SATUAN'!$E$6,MATCH(C395,'HARGA SATUAN'!$C$7:$C$1492,0),0)),"",OFFSET('HARGA SATUAN'!$E$6,MATCH(C395,'HARGA SATUAN'!$C$7:$C$1492,0),0)))</f>
        <v>0</v>
      </c>
      <c r="F395" s="583" t="str">
        <f t="shared" ca="1" si="17"/>
        <v/>
      </c>
      <c r="G395" s="493">
        <f ca="1">IF(ISERROR(OFFSET('HARGA SATUAN'!$I$6,MATCH(C395,'HARGA SATUAN'!$C$7:$C$1492,0),0)),"",OFFSET('HARGA SATUAN'!$I$6,MATCH(C395,'HARGA SATUAN'!$C$7:$C$1492,0),0))</f>
        <v>0</v>
      </c>
      <c r="H395" s="582" t="str">
        <f ca="1">IF(B395="","",#REF!)</f>
        <v/>
      </c>
      <c r="I395" s="582" t="str">
        <f ca="1">IF(B395="","",#REF!)</f>
        <v/>
      </c>
      <c r="J395" s="582" t="str">
        <f ca="1">IF(B395="","",#REF!)</f>
        <v/>
      </c>
      <c r="K395" s="582" t="str">
        <f ca="1">IF(B395="","",#REF!)</f>
        <v/>
      </c>
      <c r="L395" s="582" t="str">
        <f ca="1">IF(C395="","",#REF!)</f>
        <v/>
      </c>
    </row>
    <row r="396" spans="1:12">
      <c r="A396" s="558">
        <v>385</v>
      </c>
      <c r="B396" s="581" t="str">
        <f t="shared" ca="1" si="15"/>
        <v/>
      </c>
      <c r="C396" s="414" t="str">
        <f t="shared" ca="1" si="16"/>
        <v/>
      </c>
      <c r="D396" s="497" t="str">
        <f ca="1">IF(ISERROR(OFFSET('HARGA SATUAN'!$D$6,MATCH(C396,'HARGA SATUAN'!$C$7:$C$1492,0),0)),"",OFFSET('HARGA SATUAN'!$D$6,MATCH(C396,'HARGA SATUAN'!$C$7:$C$1492,0),0))</f>
        <v/>
      </c>
      <c r="E396" s="497">
        <f ca="1">IF(B396="+","Unit",IF(ISERROR(OFFSET('HARGA SATUAN'!$E$6,MATCH(C396,'HARGA SATUAN'!$C$7:$C$1492,0),0)),"",OFFSET('HARGA SATUAN'!$E$6,MATCH(C396,'HARGA SATUAN'!$C$7:$C$1492,0),0)))</f>
        <v>0</v>
      </c>
      <c r="F396" s="583" t="str">
        <f t="shared" ca="1" si="17"/>
        <v/>
      </c>
      <c r="G396" s="493">
        <f ca="1">IF(ISERROR(OFFSET('HARGA SATUAN'!$I$6,MATCH(C396,'HARGA SATUAN'!$C$7:$C$1492,0),0)),"",OFFSET('HARGA SATUAN'!$I$6,MATCH(C396,'HARGA SATUAN'!$C$7:$C$1492,0),0))</f>
        <v>0</v>
      </c>
      <c r="H396" s="582" t="str">
        <f ca="1">IF(B396="","",#REF!)</f>
        <v/>
      </c>
      <c r="I396" s="582" t="str">
        <f ca="1">IF(B396="","",#REF!)</f>
        <v/>
      </c>
      <c r="J396" s="582" t="str">
        <f ca="1">IF(B396="","",#REF!)</f>
        <v/>
      </c>
      <c r="K396" s="582" t="str">
        <f ca="1">IF(B396="","",#REF!)</f>
        <v/>
      </c>
      <c r="L396" s="582" t="str">
        <f ca="1">IF(C396="","",#REF!)</f>
        <v/>
      </c>
    </row>
    <row r="397" spans="1:12">
      <c r="A397" s="558">
        <v>386</v>
      </c>
      <c r="B397" s="581" t="str">
        <f t="shared" ref="B397:B460" ca="1" si="18">IF(C397="","",A397)</f>
        <v/>
      </c>
      <c r="C397" s="414" t="str">
        <f t="shared" ref="C397:C460" ca="1" si="19">IF(ISERROR(OFFSET($C$713,MATCH(A397,$F$714:$F$1320,0),0)),"",OFFSET($C$713,MATCH(A397,$F$714:$F$1320,0),0))</f>
        <v/>
      </c>
      <c r="D397" s="497" t="str">
        <f ca="1">IF(ISERROR(OFFSET('HARGA SATUAN'!$D$6,MATCH(C397,'HARGA SATUAN'!$C$7:$C$1492,0),0)),"",OFFSET('HARGA SATUAN'!$D$6,MATCH(C397,'HARGA SATUAN'!$C$7:$C$1492,0),0))</f>
        <v/>
      </c>
      <c r="E397" s="497">
        <f ca="1">IF(B397="+","Unit",IF(ISERROR(OFFSET('HARGA SATUAN'!$E$6,MATCH(C397,'HARGA SATUAN'!$C$7:$C$1492,0),0)),"",OFFSET('HARGA SATUAN'!$E$6,MATCH(C397,'HARGA SATUAN'!$C$7:$C$1492,0),0)))</f>
        <v>0</v>
      </c>
      <c r="F397" s="583" t="str">
        <f t="shared" ref="F397:F460" ca="1" si="20">IF(ISERROR(OFFSET($D$713,MATCH(A397,$F$714:$F$1320,0),0)),"",OFFSET($D$713,MATCH(A397,$F$714:$F$1320,0),0))</f>
        <v/>
      </c>
      <c r="G397" s="493">
        <f ca="1">IF(ISERROR(OFFSET('HARGA SATUAN'!$I$6,MATCH(C397,'HARGA SATUAN'!$C$7:$C$1492,0),0)),"",OFFSET('HARGA SATUAN'!$I$6,MATCH(C397,'HARGA SATUAN'!$C$7:$C$1492,0),0))</f>
        <v>0</v>
      </c>
      <c r="H397" s="582" t="str">
        <f ca="1">IF(B397="","",#REF!)</f>
        <v/>
      </c>
      <c r="I397" s="582" t="str">
        <f ca="1">IF(B397="","",#REF!)</f>
        <v/>
      </c>
      <c r="J397" s="582" t="str">
        <f ca="1">IF(B397="","",#REF!)</f>
        <v/>
      </c>
      <c r="K397" s="582" t="str">
        <f ca="1">IF(B397="","",#REF!)</f>
        <v/>
      </c>
      <c r="L397" s="582" t="str">
        <f ca="1">IF(C397="","",#REF!)</f>
        <v/>
      </c>
    </row>
    <row r="398" spans="1:12">
      <c r="A398" s="558">
        <v>387</v>
      </c>
      <c r="B398" s="581" t="str">
        <f t="shared" ca="1" si="18"/>
        <v/>
      </c>
      <c r="C398" s="414" t="str">
        <f t="shared" ca="1" si="19"/>
        <v/>
      </c>
      <c r="D398" s="497" t="str">
        <f ca="1">IF(ISERROR(OFFSET('HARGA SATUAN'!$D$6,MATCH(C398,'HARGA SATUAN'!$C$7:$C$1492,0),0)),"",OFFSET('HARGA SATUAN'!$D$6,MATCH(C398,'HARGA SATUAN'!$C$7:$C$1492,0),0))</f>
        <v/>
      </c>
      <c r="E398" s="497">
        <f ca="1">IF(B398="+","Unit",IF(ISERROR(OFFSET('HARGA SATUAN'!$E$6,MATCH(C398,'HARGA SATUAN'!$C$7:$C$1492,0),0)),"",OFFSET('HARGA SATUAN'!$E$6,MATCH(C398,'HARGA SATUAN'!$C$7:$C$1492,0),0)))</f>
        <v>0</v>
      </c>
      <c r="F398" s="583" t="str">
        <f t="shared" ca="1" si="20"/>
        <v/>
      </c>
      <c r="G398" s="493">
        <f ca="1">IF(ISERROR(OFFSET('HARGA SATUAN'!$I$6,MATCH(C398,'HARGA SATUAN'!$C$7:$C$1492,0),0)),"",OFFSET('HARGA SATUAN'!$I$6,MATCH(C398,'HARGA SATUAN'!$C$7:$C$1492,0),0))</f>
        <v>0</v>
      </c>
      <c r="H398" s="582" t="str">
        <f ca="1">IF(B398="","",#REF!)</f>
        <v/>
      </c>
      <c r="I398" s="582" t="str">
        <f ca="1">IF(B398="","",#REF!)</f>
        <v/>
      </c>
      <c r="J398" s="582" t="str">
        <f ca="1">IF(B398="","",#REF!)</f>
        <v/>
      </c>
      <c r="K398" s="582" t="str">
        <f ca="1">IF(B398="","",#REF!)</f>
        <v/>
      </c>
      <c r="L398" s="582" t="str">
        <f ca="1">IF(C398="","",#REF!)</f>
        <v/>
      </c>
    </row>
    <row r="399" spans="1:12">
      <c r="A399" s="558">
        <v>388</v>
      </c>
      <c r="B399" s="581" t="str">
        <f t="shared" ca="1" si="18"/>
        <v/>
      </c>
      <c r="C399" s="414" t="str">
        <f t="shared" ca="1" si="19"/>
        <v/>
      </c>
      <c r="D399" s="497" t="str">
        <f ca="1">IF(ISERROR(OFFSET('HARGA SATUAN'!$D$6,MATCH(C399,'HARGA SATUAN'!$C$7:$C$1492,0),0)),"",OFFSET('HARGA SATUAN'!$D$6,MATCH(C399,'HARGA SATUAN'!$C$7:$C$1492,0),0))</f>
        <v/>
      </c>
      <c r="E399" s="497">
        <f ca="1">IF(B399="+","Unit",IF(ISERROR(OFFSET('HARGA SATUAN'!$E$6,MATCH(C399,'HARGA SATUAN'!$C$7:$C$1492,0),0)),"",OFFSET('HARGA SATUAN'!$E$6,MATCH(C399,'HARGA SATUAN'!$C$7:$C$1492,0),0)))</f>
        <v>0</v>
      </c>
      <c r="F399" s="583" t="str">
        <f t="shared" ca="1" si="20"/>
        <v/>
      </c>
      <c r="G399" s="493">
        <f ca="1">IF(ISERROR(OFFSET('HARGA SATUAN'!$I$6,MATCH(C399,'HARGA SATUAN'!$C$7:$C$1492,0),0)),"",OFFSET('HARGA SATUAN'!$I$6,MATCH(C399,'HARGA SATUAN'!$C$7:$C$1492,0),0))</f>
        <v>0</v>
      </c>
      <c r="H399" s="582" t="str">
        <f ca="1">IF(B399="","",#REF!)</f>
        <v/>
      </c>
      <c r="I399" s="582" t="str">
        <f ca="1">IF(B399="","",#REF!)</f>
        <v/>
      </c>
      <c r="J399" s="582" t="str">
        <f ca="1">IF(B399="","",#REF!)</f>
        <v/>
      </c>
      <c r="K399" s="582" t="str">
        <f ca="1">IF(B399="","",#REF!)</f>
        <v/>
      </c>
      <c r="L399" s="582" t="str">
        <f ca="1">IF(C399="","",#REF!)</f>
        <v/>
      </c>
    </row>
    <row r="400" spans="1:12">
      <c r="A400" s="558">
        <v>389</v>
      </c>
      <c r="B400" s="581" t="str">
        <f t="shared" ca="1" si="18"/>
        <v/>
      </c>
      <c r="C400" s="414" t="str">
        <f t="shared" ca="1" si="19"/>
        <v/>
      </c>
      <c r="D400" s="497" t="str">
        <f ca="1">IF(ISERROR(OFFSET('HARGA SATUAN'!$D$6,MATCH(C400,'HARGA SATUAN'!$C$7:$C$1492,0),0)),"",OFFSET('HARGA SATUAN'!$D$6,MATCH(C400,'HARGA SATUAN'!$C$7:$C$1492,0),0))</f>
        <v/>
      </c>
      <c r="E400" s="497">
        <f ca="1">IF(B400="+","Unit",IF(ISERROR(OFFSET('HARGA SATUAN'!$E$6,MATCH(C400,'HARGA SATUAN'!$C$7:$C$1492,0),0)),"",OFFSET('HARGA SATUAN'!$E$6,MATCH(C400,'HARGA SATUAN'!$C$7:$C$1492,0),0)))</f>
        <v>0</v>
      </c>
      <c r="F400" s="583" t="str">
        <f t="shared" ca="1" si="20"/>
        <v/>
      </c>
      <c r="G400" s="493">
        <f ca="1">IF(ISERROR(OFFSET('HARGA SATUAN'!$I$6,MATCH(C400,'HARGA SATUAN'!$C$7:$C$1492,0),0)),"",OFFSET('HARGA SATUAN'!$I$6,MATCH(C400,'HARGA SATUAN'!$C$7:$C$1492,0),0))</f>
        <v>0</v>
      </c>
      <c r="H400" s="582" t="str">
        <f ca="1">IF(B400="","",#REF!)</f>
        <v/>
      </c>
      <c r="I400" s="582" t="str">
        <f ca="1">IF(B400="","",#REF!)</f>
        <v/>
      </c>
      <c r="J400" s="582" t="str">
        <f ca="1">IF(B400="","",#REF!)</f>
        <v/>
      </c>
      <c r="K400" s="582" t="str">
        <f ca="1">IF(B400="","",#REF!)</f>
        <v/>
      </c>
      <c r="L400" s="582" t="str">
        <f ca="1">IF(C400="","",#REF!)</f>
        <v/>
      </c>
    </row>
    <row r="401" spans="1:12">
      <c r="A401" s="558">
        <v>390</v>
      </c>
      <c r="B401" s="581" t="str">
        <f t="shared" ca="1" si="18"/>
        <v/>
      </c>
      <c r="C401" s="414" t="str">
        <f t="shared" ca="1" si="19"/>
        <v/>
      </c>
      <c r="D401" s="497" t="str">
        <f ca="1">IF(ISERROR(OFFSET('HARGA SATUAN'!$D$6,MATCH(C401,'HARGA SATUAN'!$C$7:$C$1492,0),0)),"",OFFSET('HARGA SATUAN'!$D$6,MATCH(C401,'HARGA SATUAN'!$C$7:$C$1492,0),0))</f>
        <v/>
      </c>
      <c r="E401" s="497">
        <f ca="1">IF(B401="+","Unit",IF(ISERROR(OFFSET('HARGA SATUAN'!$E$6,MATCH(C401,'HARGA SATUAN'!$C$7:$C$1492,0),0)),"",OFFSET('HARGA SATUAN'!$E$6,MATCH(C401,'HARGA SATUAN'!$C$7:$C$1492,0),0)))</f>
        <v>0</v>
      </c>
      <c r="F401" s="583" t="str">
        <f t="shared" ca="1" si="20"/>
        <v/>
      </c>
      <c r="G401" s="493">
        <f ca="1">IF(ISERROR(OFFSET('HARGA SATUAN'!$I$6,MATCH(C401,'HARGA SATUAN'!$C$7:$C$1492,0),0)),"",OFFSET('HARGA SATUAN'!$I$6,MATCH(C401,'HARGA SATUAN'!$C$7:$C$1492,0),0))</f>
        <v>0</v>
      </c>
      <c r="H401" s="582" t="str">
        <f ca="1">IF(B401="","",#REF!)</f>
        <v/>
      </c>
      <c r="I401" s="582" t="str">
        <f ca="1">IF(B401="","",#REF!)</f>
        <v/>
      </c>
      <c r="J401" s="582" t="str">
        <f ca="1">IF(B401="","",#REF!)</f>
        <v/>
      </c>
      <c r="K401" s="582" t="str">
        <f ca="1">IF(B401="","",#REF!)</f>
        <v/>
      </c>
      <c r="L401" s="582" t="str">
        <f ca="1">IF(C401="","",#REF!)</f>
        <v/>
      </c>
    </row>
    <row r="402" spans="1:12">
      <c r="A402" s="558">
        <v>391</v>
      </c>
      <c r="B402" s="581" t="str">
        <f t="shared" ca="1" si="18"/>
        <v/>
      </c>
      <c r="C402" s="414" t="str">
        <f t="shared" ca="1" si="19"/>
        <v/>
      </c>
      <c r="D402" s="497" t="str">
        <f ca="1">IF(ISERROR(OFFSET('HARGA SATUAN'!$D$6,MATCH(C402,'HARGA SATUAN'!$C$7:$C$1492,0),0)),"",OFFSET('HARGA SATUAN'!$D$6,MATCH(C402,'HARGA SATUAN'!$C$7:$C$1492,0),0))</f>
        <v/>
      </c>
      <c r="E402" s="497">
        <f ca="1">IF(B402="+","Unit",IF(ISERROR(OFFSET('HARGA SATUAN'!$E$6,MATCH(C402,'HARGA SATUAN'!$C$7:$C$1492,0),0)),"",OFFSET('HARGA SATUAN'!$E$6,MATCH(C402,'HARGA SATUAN'!$C$7:$C$1492,0),0)))</f>
        <v>0</v>
      </c>
      <c r="F402" s="583" t="str">
        <f t="shared" ca="1" si="20"/>
        <v/>
      </c>
      <c r="G402" s="493">
        <f ca="1">IF(ISERROR(OFFSET('HARGA SATUAN'!$I$6,MATCH(C402,'HARGA SATUAN'!$C$7:$C$1492,0),0)),"",OFFSET('HARGA SATUAN'!$I$6,MATCH(C402,'HARGA SATUAN'!$C$7:$C$1492,0),0))</f>
        <v>0</v>
      </c>
      <c r="H402" s="582" t="str">
        <f ca="1">IF(B402="","",#REF!)</f>
        <v/>
      </c>
      <c r="I402" s="582" t="str">
        <f ca="1">IF(B402="","",#REF!)</f>
        <v/>
      </c>
      <c r="J402" s="582" t="str">
        <f ca="1">IF(B402="","",#REF!)</f>
        <v/>
      </c>
      <c r="K402" s="582" t="str">
        <f ca="1">IF(B402="","",#REF!)</f>
        <v/>
      </c>
      <c r="L402" s="582" t="str">
        <f ca="1">IF(C402="","",#REF!)</f>
        <v/>
      </c>
    </row>
    <row r="403" spans="1:12">
      <c r="A403" s="558">
        <v>392</v>
      </c>
      <c r="B403" s="581" t="str">
        <f t="shared" ca="1" si="18"/>
        <v/>
      </c>
      <c r="C403" s="414" t="str">
        <f t="shared" ca="1" si="19"/>
        <v/>
      </c>
      <c r="D403" s="497" t="str">
        <f ca="1">IF(ISERROR(OFFSET('HARGA SATUAN'!$D$6,MATCH(C403,'HARGA SATUAN'!$C$7:$C$1492,0),0)),"",OFFSET('HARGA SATUAN'!$D$6,MATCH(C403,'HARGA SATUAN'!$C$7:$C$1492,0),0))</f>
        <v/>
      </c>
      <c r="E403" s="497">
        <f ca="1">IF(B403="+","Unit",IF(ISERROR(OFFSET('HARGA SATUAN'!$E$6,MATCH(C403,'HARGA SATUAN'!$C$7:$C$1492,0),0)),"",OFFSET('HARGA SATUAN'!$E$6,MATCH(C403,'HARGA SATUAN'!$C$7:$C$1492,0),0)))</f>
        <v>0</v>
      </c>
      <c r="F403" s="583" t="str">
        <f t="shared" ca="1" si="20"/>
        <v/>
      </c>
      <c r="G403" s="493">
        <f ca="1">IF(ISERROR(OFFSET('HARGA SATUAN'!$I$6,MATCH(C403,'HARGA SATUAN'!$C$7:$C$1492,0),0)),"",OFFSET('HARGA SATUAN'!$I$6,MATCH(C403,'HARGA SATUAN'!$C$7:$C$1492,0),0))</f>
        <v>0</v>
      </c>
      <c r="H403" s="582" t="str">
        <f ca="1">IF(B403="","",#REF!)</f>
        <v/>
      </c>
      <c r="I403" s="582" t="str">
        <f ca="1">IF(B403="","",#REF!)</f>
        <v/>
      </c>
      <c r="J403" s="582" t="str">
        <f ca="1">IF(B403="","",#REF!)</f>
        <v/>
      </c>
      <c r="K403" s="582" t="str">
        <f ca="1">IF(B403="","",#REF!)</f>
        <v/>
      </c>
      <c r="L403" s="582" t="str">
        <f ca="1">IF(C403="","",#REF!)</f>
        <v/>
      </c>
    </row>
    <row r="404" spans="1:12">
      <c r="A404" s="558">
        <v>393</v>
      </c>
      <c r="B404" s="581" t="str">
        <f t="shared" ca="1" si="18"/>
        <v/>
      </c>
      <c r="C404" s="414" t="str">
        <f t="shared" ca="1" si="19"/>
        <v/>
      </c>
      <c r="D404" s="497" t="str">
        <f ca="1">IF(ISERROR(OFFSET('HARGA SATUAN'!$D$6,MATCH(C404,'HARGA SATUAN'!$C$7:$C$1492,0),0)),"",OFFSET('HARGA SATUAN'!$D$6,MATCH(C404,'HARGA SATUAN'!$C$7:$C$1492,0),0))</f>
        <v/>
      </c>
      <c r="E404" s="497">
        <f ca="1">IF(B404="+","Unit",IF(ISERROR(OFFSET('HARGA SATUAN'!$E$6,MATCH(C404,'HARGA SATUAN'!$C$7:$C$1492,0),0)),"",OFFSET('HARGA SATUAN'!$E$6,MATCH(C404,'HARGA SATUAN'!$C$7:$C$1492,0),0)))</f>
        <v>0</v>
      </c>
      <c r="F404" s="583" t="str">
        <f t="shared" ca="1" si="20"/>
        <v/>
      </c>
      <c r="G404" s="493">
        <f ca="1">IF(ISERROR(OFFSET('HARGA SATUAN'!$I$6,MATCH(C404,'HARGA SATUAN'!$C$7:$C$1492,0),0)),"",OFFSET('HARGA SATUAN'!$I$6,MATCH(C404,'HARGA SATUAN'!$C$7:$C$1492,0),0))</f>
        <v>0</v>
      </c>
      <c r="H404" s="582" t="str">
        <f ca="1">IF(B404="","",#REF!)</f>
        <v/>
      </c>
      <c r="I404" s="582" t="str">
        <f ca="1">IF(B404="","",#REF!)</f>
        <v/>
      </c>
      <c r="J404" s="582" t="str">
        <f ca="1">IF(B404="","",#REF!)</f>
        <v/>
      </c>
      <c r="K404" s="582" t="str">
        <f ca="1">IF(B404="","",#REF!)</f>
        <v/>
      </c>
      <c r="L404" s="582" t="str">
        <f ca="1">IF(C404="","",#REF!)</f>
        <v/>
      </c>
    </row>
    <row r="405" spans="1:12">
      <c r="A405" s="558">
        <v>394</v>
      </c>
      <c r="B405" s="581" t="str">
        <f t="shared" ca="1" si="18"/>
        <v/>
      </c>
      <c r="C405" s="414" t="str">
        <f t="shared" ca="1" si="19"/>
        <v/>
      </c>
      <c r="D405" s="497" t="str">
        <f ca="1">IF(ISERROR(OFFSET('HARGA SATUAN'!$D$6,MATCH(C405,'HARGA SATUAN'!$C$7:$C$1492,0),0)),"",OFFSET('HARGA SATUAN'!$D$6,MATCH(C405,'HARGA SATUAN'!$C$7:$C$1492,0),0))</f>
        <v/>
      </c>
      <c r="E405" s="497">
        <f ca="1">IF(B405="+","Unit",IF(ISERROR(OFFSET('HARGA SATUAN'!$E$6,MATCH(C405,'HARGA SATUAN'!$C$7:$C$1492,0),0)),"",OFFSET('HARGA SATUAN'!$E$6,MATCH(C405,'HARGA SATUAN'!$C$7:$C$1492,0),0)))</f>
        <v>0</v>
      </c>
      <c r="F405" s="583" t="str">
        <f t="shared" ca="1" si="20"/>
        <v/>
      </c>
      <c r="G405" s="493">
        <f ca="1">IF(ISERROR(OFFSET('HARGA SATUAN'!$I$6,MATCH(C405,'HARGA SATUAN'!$C$7:$C$1492,0),0)),"",OFFSET('HARGA SATUAN'!$I$6,MATCH(C405,'HARGA SATUAN'!$C$7:$C$1492,0),0))</f>
        <v>0</v>
      </c>
      <c r="H405" s="582" t="str">
        <f ca="1">IF(B405="","",#REF!)</f>
        <v/>
      </c>
      <c r="I405" s="582" t="str">
        <f ca="1">IF(B405="","",#REF!)</f>
        <v/>
      </c>
      <c r="J405" s="582" t="str">
        <f ca="1">IF(B405="","",#REF!)</f>
        <v/>
      </c>
      <c r="K405" s="582" t="str">
        <f ca="1">IF(B405="","",#REF!)</f>
        <v/>
      </c>
      <c r="L405" s="582" t="str">
        <f ca="1">IF(C405="","",#REF!)</f>
        <v/>
      </c>
    </row>
    <row r="406" spans="1:12">
      <c r="A406" s="558">
        <v>395</v>
      </c>
      <c r="B406" s="581" t="str">
        <f t="shared" ca="1" si="18"/>
        <v/>
      </c>
      <c r="C406" s="414" t="str">
        <f t="shared" ca="1" si="19"/>
        <v/>
      </c>
      <c r="D406" s="497" t="str">
        <f ca="1">IF(ISERROR(OFFSET('HARGA SATUAN'!$D$6,MATCH(C406,'HARGA SATUAN'!$C$7:$C$1492,0),0)),"",OFFSET('HARGA SATUAN'!$D$6,MATCH(C406,'HARGA SATUAN'!$C$7:$C$1492,0),0))</f>
        <v/>
      </c>
      <c r="E406" s="497">
        <f ca="1">IF(B406="+","Unit",IF(ISERROR(OFFSET('HARGA SATUAN'!$E$6,MATCH(C406,'HARGA SATUAN'!$C$7:$C$1492,0),0)),"",OFFSET('HARGA SATUAN'!$E$6,MATCH(C406,'HARGA SATUAN'!$C$7:$C$1492,0),0)))</f>
        <v>0</v>
      </c>
      <c r="F406" s="583" t="str">
        <f t="shared" ca="1" si="20"/>
        <v/>
      </c>
      <c r="G406" s="493">
        <f ca="1">IF(ISERROR(OFFSET('HARGA SATUAN'!$I$6,MATCH(C406,'HARGA SATUAN'!$C$7:$C$1492,0),0)),"",OFFSET('HARGA SATUAN'!$I$6,MATCH(C406,'HARGA SATUAN'!$C$7:$C$1492,0),0))</f>
        <v>0</v>
      </c>
      <c r="H406" s="582" t="str">
        <f ca="1">IF(B406="","",#REF!)</f>
        <v/>
      </c>
      <c r="I406" s="582" t="str">
        <f ca="1">IF(B406="","",#REF!)</f>
        <v/>
      </c>
      <c r="J406" s="582" t="str">
        <f ca="1">IF(B406="","",#REF!)</f>
        <v/>
      </c>
      <c r="K406" s="582" t="str">
        <f ca="1">IF(B406="","",#REF!)</f>
        <v/>
      </c>
      <c r="L406" s="582" t="str">
        <f ca="1">IF(C406="","",#REF!)</f>
        <v/>
      </c>
    </row>
    <row r="407" spans="1:12">
      <c r="A407" s="558">
        <v>396</v>
      </c>
      <c r="B407" s="581" t="str">
        <f t="shared" ca="1" si="18"/>
        <v/>
      </c>
      <c r="C407" s="414" t="str">
        <f t="shared" ca="1" si="19"/>
        <v/>
      </c>
      <c r="D407" s="497" t="str">
        <f ca="1">IF(ISERROR(OFFSET('HARGA SATUAN'!$D$6,MATCH(C407,'HARGA SATUAN'!$C$7:$C$1492,0),0)),"",OFFSET('HARGA SATUAN'!$D$6,MATCH(C407,'HARGA SATUAN'!$C$7:$C$1492,0),0))</f>
        <v/>
      </c>
      <c r="E407" s="497">
        <f ca="1">IF(B407="+","Unit",IF(ISERROR(OFFSET('HARGA SATUAN'!$E$6,MATCH(C407,'HARGA SATUAN'!$C$7:$C$1492,0),0)),"",OFFSET('HARGA SATUAN'!$E$6,MATCH(C407,'HARGA SATUAN'!$C$7:$C$1492,0),0)))</f>
        <v>0</v>
      </c>
      <c r="F407" s="583" t="str">
        <f t="shared" ca="1" si="20"/>
        <v/>
      </c>
      <c r="G407" s="493">
        <f ca="1">IF(ISERROR(OFFSET('HARGA SATUAN'!$I$6,MATCH(C407,'HARGA SATUAN'!$C$7:$C$1492,0),0)),"",OFFSET('HARGA SATUAN'!$I$6,MATCH(C407,'HARGA SATUAN'!$C$7:$C$1492,0),0))</f>
        <v>0</v>
      </c>
      <c r="H407" s="582" t="str">
        <f ca="1">IF(B407="","",#REF!)</f>
        <v/>
      </c>
      <c r="I407" s="582" t="str">
        <f ca="1">IF(B407="","",#REF!)</f>
        <v/>
      </c>
      <c r="J407" s="582" t="str">
        <f ca="1">IF(B407="","",#REF!)</f>
        <v/>
      </c>
      <c r="K407" s="582" t="str">
        <f ca="1">IF(B407="","",#REF!)</f>
        <v/>
      </c>
      <c r="L407" s="582" t="str">
        <f ca="1">IF(C407="","",#REF!)</f>
        <v/>
      </c>
    </row>
    <row r="408" spans="1:12">
      <c r="A408" s="558">
        <v>397</v>
      </c>
      <c r="B408" s="581" t="str">
        <f t="shared" ca="1" si="18"/>
        <v/>
      </c>
      <c r="C408" s="414" t="str">
        <f t="shared" ca="1" si="19"/>
        <v/>
      </c>
      <c r="D408" s="497" t="str">
        <f ca="1">IF(ISERROR(OFFSET('HARGA SATUAN'!$D$6,MATCH(C408,'HARGA SATUAN'!$C$7:$C$1492,0),0)),"",OFFSET('HARGA SATUAN'!$D$6,MATCH(C408,'HARGA SATUAN'!$C$7:$C$1492,0),0))</f>
        <v/>
      </c>
      <c r="E408" s="497">
        <f ca="1">IF(B408="+","Unit",IF(ISERROR(OFFSET('HARGA SATUAN'!$E$6,MATCH(C408,'HARGA SATUAN'!$C$7:$C$1492,0),0)),"",OFFSET('HARGA SATUAN'!$E$6,MATCH(C408,'HARGA SATUAN'!$C$7:$C$1492,0),0)))</f>
        <v>0</v>
      </c>
      <c r="F408" s="583" t="str">
        <f t="shared" ca="1" si="20"/>
        <v/>
      </c>
      <c r="G408" s="493">
        <f ca="1">IF(ISERROR(OFFSET('HARGA SATUAN'!$I$6,MATCH(C408,'HARGA SATUAN'!$C$7:$C$1492,0),0)),"",OFFSET('HARGA SATUAN'!$I$6,MATCH(C408,'HARGA SATUAN'!$C$7:$C$1492,0),0))</f>
        <v>0</v>
      </c>
      <c r="H408" s="582" t="str">
        <f ca="1">IF(B408="","",#REF!)</f>
        <v/>
      </c>
      <c r="I408" s="582" t="str">
        <f ca="1">IF(B408="","",#REF!)</f>
        <v/>
      </c>
      <c r="J408" s="582" t="str">
        <f ca="1">IF(B408="","",#REF!)</f>
        <v/>
      </c>
      <c r="K408" s="582" t="str">
        <f ca="1">IF(B408="","",#REF!)</f>
        <v/>
      </c>
      <c r="L408" s="582" t="str">
        <f ca="1">IF(C408="","",#REF!)</f>
        <v/>
      </c>
    </row>
    <row r="409" spans="1:12">
      <c r="A409" s="558">
        <v>398</v>
      </c>
      <c r="B409" s="581" t="str">
        <f t="shared" ca="1" si="18"/>
        <v/>
      </c>
      <c r="C409" s="414" t="str">
        <f t="shared" ca="1" si="19"/>
        <v/>
      </c>
      <c r="D409" s="497" t="str">
        <f ca="1">IF(ISERROR(OFFSET('HARGA SATUAN'!$D$6,MATCH(C409,'HARGA SATUAN'!$C$7:$C$1492,0),0)),"",OFFSET('HARGA SATUAN'!$D$6,MATCH(C409,'HARGA SATUAN'!$C$7:$C$1492,0),0))</f>
        <v/>
      </c>
      <c r="E409" s="497">
        <f ca="1">IF(B409="+","Unit",IF(ISERROR(OFFSET('HARGA SATUAN'!$E$6,MATCH(C409,'HARGA SATUAN'!$C$7:$C$1492,0),0)),"",OFFSET('HARGA SATUAN'!$E$6,MATCH(C409,'HARGA SATUAN'!$C$7:$C$1492,0),0)))</f>
        <v>0</v>
      </c>
      <c r="F409" s="583" t="str">
        <f t="shared" ca="1" si="20"/>
        <v/>
      </c>
      <c r="G409" s="493">
        <f ca="1">IF(ISERROR(OFFSET('HARGA SATUAN'!$I$6,MATCH(C409,'HARGA SATUAN'!$C$7:$C$1492,0),0)),"",OFFSET('HARGA SATUAN'!$I$6,MATCH(C409,'HARGA SATUAN'!$C$7:$C$1492,0),0))</f>
        <v>0</v>
      </c>
      <c r="H409" s="582" t="str">
        <f ca="1">IF(B409="","",#REF!)</f>
        <v/>
      </c>
      <c r="I409" s="582" t="str">
        <f ca="1">IF(B409="","",#REF!)</f>
        <v/>
      </c>
      <c r="J409" s="582" t="str">
        <f ca="1">IF(B409="","",#REF!)</f>
        <v/>
      </c>
      <c r="K409" s="582" t="str">
        <f ca="1">IF(B409="","",#REF!)</f>
        <v/>
      </c>
      <c r="L409" s="582" t="str">
        <f ca="1">IF(C409="","",#REF!)</f>
        <v/>
      </c>
    </row>
    <row r="410" spans="1:12">
      <c r="A410" s="558">
        <v>399</v>
      </c>
      <c r="B410" s="581" t="str">
        <f t="shared" ca="1" si="18"/>
        <v/>
      </c>
      <c r="C410" s="414" t="str">
        <f t="shared" ca="1" si="19"/>
        <v/>
      </c>
      <c r="D410" s="497" t="str">
        <f ca="1">IF(ISERROR(OFFSET('HARGA SATUAN'!$D$6,MATCH(C410,'HARGA SATUAN'!$C$7:$C$1492,0),0)),"",OFFSET('HARGA SATUAN'!$D$6,MATCH(C410,'HARGA SATUAN'!$C$7:$C$1492,0),0))</f>
        <v/>
      </c>
      <c r="E410" s="497">
        <f ca="1">IF(B410="+","Unit",IF(ISERROR(OFFSET('HARGA SATUAN'!$E$6,MATCH(C410,'HARGA SATUAN'!$C$7:$C$1492,0),0)),"",OFFSET('HARGA SATUAN'!$E$6,MATCH(C410,'HARGA SATUAN'!$C$7:$C$1492,0),0)))</f>
        <v>0</v>
      </c>
      <c r="F410" s="583" t="str">
        <f t="shared" ca="1" si="20"/>
        <v/>
      </c>
      <c r="G410" s="493">
        <f ca="1">IF(ISERROR(OFFSET('HARGA SATUAN'!$I$6,MATCH(C410,'HARGA SATUAN'!$C$7:$C$1492,0),0)),"",OFFSET('HARGA SATUAN'!$I$6,MATCH(C410,'HARGA SATUAN'!$C$7:$C$1492,0),0))</f>
        <v>0</v>
      </c>
      <c r="H410" s="582" t="str">
        <f ca="1">IF(B410="","",#REF!)</f>
        <v/>
      </c>
      <c r="I410" s="582" t="str">
        <f ca="1">IF(B410="","",#REF!)</f>
        <v/>
      </c>
      <c r="J410" s="582" t="str">
        <f ca="1">IF(B410="","",#REF!)</f>
        <v/>
      </c>
      <c r="K410" s="582" t="str">
        <f ca="1">IF(B410="","",#REF!)</f>
        <v/>
      </c>
      <c r="L410" s="582" t="str">
        <f ca="1">IF(C410="","",#REF!)</f>
        <v/>
      </c>
    </row>
    <row r="411" spans="1:12">
      <c r="A411" s="558">
        <v>400</v>
      </c>
      <c r="B411" s="581" t="str">
        <f t="shared" ca="1" si="18"/>
        <v/>
      </c>
      <c r="C411" s="414" t="str">
        <f t="shared" ca="1" si="19"/>
        <v/>
      </c>
      <c r="D411" s="497" t="str">
        <f ca="1">IF(ISERROR(OFFSET('HARGA SATUAN'!$D$6,MATCH(C411,'HARGA SATUAN'!$C$7:$C$1492,0),0)),"",OFFSET('HARGA SATUAN'!$D$6,MATCH(C411,'HARGA SATUAN'!$C$7:$C$1492,0),0))</f>
        <v/>
      </c>
      <c r="E411" s="497">
        <f ca="1">IF(B411="+","Unit",IF(ISERROR(OFFSET('HARGA SATUAN'!$E$6,MATCH(C411,'HARGA SATUAN'!$C$7:$C$1492,0),0)),"",OFFSET('HARGA SATUAN'!$E$6,MATCH(C411,'HARGA SATUAN'!$C$7:$C$1492,0),0)))</f>
        <v>0</v>
      </c>
      <c r="F411" s="583" t="str">
        <f t="shared" ca="1" si="20"/>
        <v/>
      </c>
      <c r="G411" s="493">
        <f ca="1">IF(ISERROR(OFFSET('HARGA SATUAN'!$I$6,MATCH(C411,'HARGA SATUAN'!$C$7:$C$1492,0),0)),"",OFFSET('HARGA SATUAN'!$I$6,MATCH(C411,'HARGA SATUAN'!$C$7:$C$1492,0),0))</f>
        <v>0</v>
      </c>
      <c r="H411" s="582" t="str">
        <f ca="1">IF(B411="","",#REF!)</f>
        <v/>
      </c>
      <c r="I411" s="582" t="str">
        <f ca="1">IF(B411="","",#REF!)</f>
        <v/>
      </c>
      <c r="J411" s="582" t="str">
        <f ca="1">IF(B411="","",#REF!)</f>
        <v/>
      </c>
      <c r="K411" s="582" t="str">
        <f ca="1">IF(B411="","",#REF!)</f>
        <v/>
      </c>
      <c r="L411" s="582" t="str">
        <f ca="1">IF(C411="","",#REF!)</f>
        <v/>
      </c>
    </row>
    <row r="412" spans="1:12">
      <c r="A412" s="558">
        <v>401</v>
      </c>
      <c r="B412" s="581" t="str">
        <f t="shared" ca="1" si="18"/>
        <v/>
      </c>
      <c r="C412" s="414" t="str">
        <f t="shared" ca="1" si="19"/>
        <v/>
      </c>
      <c r="D412" s="497" t="str">
        <f ca="1">IF(ISERROR(OFFSET('HARGA SATUAN'!$D$6,MATCH(C412,'HARGA SATUAN'!$C$7:$C$1492,0),0)),"",OFFSET('HARGA SATUAN'!$D$6,MATCH(C412,'HARGA SATUAN'!$C$7:$C$1492,0),0))</f>
        <v/>
      </c>
      <c r="E412" s="497">
        <f ca="1">IF(B412="+","Unit",IF(ISERROR(OFFSET('HARGA SATUAN'!$E$6,MATCH(C412,'HARGA SATUAN'!$C$7:$C$1492,0),0)),"",OFFSET('HARGA SATUAN'!$E$6,MATCH(C412,'HARGA SATUAN'!$C$7:$C$1492,0),0)))</f>
        <v>0</v>
      </c>
      <c r="F412" s="583" t="str">
        <f t="shared" ca="1" si="20"/>
        <v/>
      </c>
      <c r="G412" s="493">
        <f ca="1">IF(ISERROR(OFFSET('HARGA SATUAN'!$I$6,MATCH(C412,'HARGA SATUAN'!$C$7:$C$1492,0),0)),"",OFFSET('HARGA SATUAN'!$I$6,MATCH(C412,'HARGA SATUAN'!$C$7:$C$1492,0),0))</f>
        <v>0</v>
      </c>
      <c r="H412" s="582" t="str">
        <f ca="1">IF(B412="","",#REF!)</f>
        <v/>
      </c>
      <c r="I412" s="582" t="str">
        <f ca="1">IF(B412="","",#REF!)</f>
        <v/>
      </c>
      <c r="J412" s="582" t="str">
        <f ca="1">IF(B412="","",#REF!)</f>
        <v/>
      </c>
      <c r="K412" s="582" t="str">
        <f ca="1">IF(B412="","",#REF!)</f>
        <v/>
      </c>
      <c r="L412" s="582" t="str">
        <f ca="1">IF(C412="","",#REF!)</f>
        <v/>
      </c>
    </row>
    <row r="413" spans="1:12">
      <c r="A413" s="558">
        <v>402</v>
      </c>
      <c r="B413" s="581" t="str">
        <f t="shared" ca="1" si="18"/>
        <v/>
      </c>
      <c r="C413" s="414" t="str">
        <f t="shared" ca="1" si="19"/>
        <v/>
      </c>
      <c r="D413" s="497" t="str">
        <f ca="1">IF(ISERROR(OFFSET('HARGA SATUAN'!$D$6,MATCH(C413,'HARGA SATUAN'!$C$7:$C$1492,0),0)),"",OFFSET('HARGA SATUAN'!$D$6,MATCH(C413,'HARGA SATUAN'!$C$7:$C$1492,0),0))</f>
        <v/>
      </c>
      <c r="E413" s="497">
        <f ca="1">IF(B413="+","Unit",IF(ISERROR(OFFSET('HARGA SATUAN'!$E$6,MATCH(C413,'HARGA SATUAN'!$C$7:$C$1492,0),0)),"",OFFSET('HARGA SATUAN'!$E$6,MATCH(C413,'HARGA SATUAN'!$C$7:$C$1492,0),0)))</f>
        <v>0</v>
      </c>
      <c r="F413" s="583" t="str">
        <f t="shared" ca="1" si="20"/>
        <v/>
      </c>
      <c r="G413" s="493">
        <f ca="1">IF(ISERROR(OFFSET('HARGA SATUAN'!$I$6,MATCH(C413,'HARGA SATUAN'!$C$7:$C$1492,0),0)),"",OFFSET('HARGA SATUAN'!$I$6,MATCH(C413,'HARGA SATUAN'!$C$7:$C$1492,0),0))</f>
        <v>0</v>
      </c>
      <c r="H413" s="582" t="str">
        <f ca="1">IF(B413="","",#REF!)</f>
        <v/>
      </c>
      <c r="I413" s="582" t="str">
        <f ca="1">IF(B413="","",#REF!)</f>
        <v/>
      </c>
      <c r="J413" s="582" t="str">
        <f ca="1">IF(B413="","",#REF!)</f>
        <v/>
      </c>
      <c r="K413" s="582" t="str">
        <f ca="1">IF(B413="","",#REF!)</f>
        <v/>
      </c>
      <c r="L413" s="582" t="str">
        <f ca="1">IF(C413="","",#REF!)</f>
        <v/>
      </c>
    </row>
    <row r="414" spans="1:12">
      <c r="A414" s="558">
        <v>403</v>
      </c>
      <c r="B414" s="581" t="str">
        <f t="shared" ca="1" si="18"/>
        <v/>
      </c>
      <c r="C414" s="414" t="str">
        <f t="shared" ca="1" si="19"/>
        <v/>
      </c>
      <c r="D414" s="497" t="str">
        <f ca="1">IF(ISERROR(OFFSET('HARGA SATUAN'!$D$6,MATCH(C414,'HARGA SATUAN'!$C$7:$C$1492,0),0)),"",OFFSET('HARGA SATUAN'!$D$6,MATCH(C414,'HARGA SATUAN'!$C$7:$C$1492,0),0))</f>
        <v/>
      </c>
      <c r="E414" s="497">
        <f ca="1">IF(B414="+","Unit",IF(ISERROR(OFFSET('HARGA SATUAN'!$E$6,MATCH(C414,'HARGA SATUAN'!$C$7:$C$1492,0),0)),"",OFFSET('HARGA SATUAN'!$E$6,MATCH(C414,'HARGA SATUAN'!$C$7:$C$1492,0),0)))</f>
        <v>0</v>
      </c>
      <c r="F414" s="583" t="str">
        <f t="shared" ca="1" si="20"/>
        <v/>
      </c>
      <c r="G414" s="493">
        <f ca="1">IF(ISERROR(OFFSET('HARGA SATUAN'!$I$6,MATCH(C414,'HARGA SATUAN'!$C$7:$C$1492,0),0)),"",OFFSET('HARGA SATUAN'!$I$6,MATCH(C414,'HARGA SATUAN'!$C$7:$C$1492,0),0))</f>
        <v>0</v>
      </c>
      <c r="H414" s="582" t="str">
        <f ca="1">IF(B414="","",#REF!)</f>
        <v/>
      </c>
      <c r="I414" s="582" t="str">
        <f ca="1">IF(B414="","",#REF!)</f>
        <v/>
      </c>
      <c r="J414" s="582" t="str">
        <f ca="1">IF(B414="","",#REF!)</f>
        <v/>
      </c>
      <c r="K414" s="582" t="str">
        <f ca="1">IF(B414="","",#REF!)</f>
        <v/>
      </c>
      <c r="L414" s="582" t="str">
        <f ca="1">IF(C414="","",#REF!)</f>
        <v/>
      </c>
    </row>
    <row r="415" spans="1:12">
      <c r="A415" s="558">
        <v>404</v>
      </c>
      <c r="B415" s="581" t="str">
        <f t="shared" ca="1" si="18"/>
        <v/>
      </c>
      <c r="C415" s="414" t="str">
        <f t="shared" ca="1" si="19"/>
        <v/>
      </c>
      <c r="D415" s="497" t="str">
        <f ca="1">IF(ISERROR(OFFSET('HARGA SATUAN'!$D$6,MATCH(C415,'HARGA SATUAN'!$C$7:$C$1492,0),0)),"",OFFSET('HARGA SATUAN'!$D$6,MATCH(C415,'HARGA SATUAN'!$C$7:$C$1492,0),0))</f>
        <v/>
      </c>
      <c r="E415" s="497">
        <f ca="1">IF(B415="+","Unit",IF(ISERROR(OFFSET('HARGA SATUAN'!$E$6,MATCH(C415,'HARGA SATUAN'!$C$7:$C$1492,0),0)),"",OFFSET('HARGA SATUAN'!$E$6,MATCH(C415,'HARGA SATUAN'!$C$7:$C$1492,0),0)))</f>
        <v>0</v>
      </c>
      <c r="F415" s="583" t="str">
        <f t="shared" ca="1" si="20"/>
        <v/>
      </c>
      <c r="G415" s="493">
        <f ca="1">IF(ISERROR(OFFSET('HARGA SATUAN'!$I$6,MATCH(C415,'HARGA SATUAN'!$C$7:$C$1492,0),0)),"",OFFSET('HARGA SATUAN'!$I$6,MATCH(C415,'HARGA SATUAN'!$C$7:$C$1492,0),0))</f>
        <v>0</v>
      </c>
      <c r="H415" s="582" t="str">
        <f ca="1">IF(B415="","",#REF!)</f>
        <v/>
      </c>
      <c r="I415" s="582" t="str">
        <f ca="1">IF(B415="","",#REF!)</f>
        <v/>
      </c>
      <c r="J415" s="582" t="str">
        <f ca="1">IF(B415="","",#REF!)</f>
        <v/>
      </c>
      <c r="K415" s="582" t="str">
        <f ca="1">IF(B415="","",#REF!)</f>
        <v/>
      </c>
      <c r="L415" s="582" t="str">
        <f ca="1">IF(C415="","",#REF!)</f>
        <v/>
      </c>
    </row>
    <row r="416" spans="1:12">
      <c r="A416" s="558">
        <v>405</v>
      </c>
      <c r="B416" s="581" t="str">
        <f t="shared" ca="1" si="18"/>
        <v/>
      </c>
      <c r="C416" s="414" t="str">
        <f t="shared" ca="1" si="19"/>
        <v/>
      </c>
      <c r="D416" s="497" t="str">
        <f ca="1">IF(ISERROR(OFFSET('HARGA SATUAN'!$D$6,MATCH(C416,'HARGA SATUAN'!$C$7:$C$1492,0),0)),"",OFFSET('HARGA SATUAN'!$D$6,MATCH(C416,'HARGA SATUAN'!$C$7:$C$1492,0),0))</f>
        <v/>
      </c>
      <c r="E416" s="497">
        <f ca="1">IF(B416="+","Unit",IF(ISERROR(OFFSET('HARGA SATUAN'!$E$6,MATCH(C416,'HARGA SATUAN'!$C$7:$C$1492,0),0)),"",OFFSET('HARGA SATUAN'!$E$6,MATCH(C416,'HARGA SATUAN'!$C$7:$C$1492,0),0)))</f>
        <v>0</v>
      </c>
      <c r="F416" s="583" t="str">
        <f t="shared" ca="1" si="20"/>
        <v/>
      </c>
      <c r="G416" s="493">
        <f ca="1">IF(ISERROR(OFFSET('HARGA SATUAN'!$I$6,MATCH(C416,'HARGA SATUAN'!$C$7:$C$1492,0),0)),"",OFFSET('HARGA SATUAN'!$I$6,MATCH(C416,'HARGA SATUAN'!$C$7:$C$1492,0),0))</f>
        <v>0</v>
      </c>
      <c r="H416" s="582" t="str">
        <f ca="1">IF(B416="","",#REF!)</f>
        <v/>
      </c>
      <c r="I416" s="582" t="str">
        <f ca="1">IF(B416="","",#REF!)</f>
        <v/>
      </c>
      <c r="J416" s="582" t="str">
        <f ca="1">IF(B416="","",#REF!)</f>
        <v/>
      </c>
      <c r="K416" s="582" t="str">
        <f ca="1">IF(B416="","",#REF!)</f>
        <v/>
      </c>
      <c r="L416" s="582" t="str">
        <f ca="1">IF(C416="","",#REF!)</f>
        <v/>
      </c>
    </row>
    <row r="417" spans="1:12">
      <c r="A417" s="558">
        <v>406</v>
      </c>
      <c r="B417" s="581" t="str">
        <f t="shared" ca="1" si="18"/>
        <v/>
      </c>
      <c r="C417" s="414" t="str">
        <f t="shared" ca="1" si="19"/>
        <v/>
      </c>
      <c r="D417" s="497" t="str">
        <f ca="1">IF(ISERROR(OFFSET('HARGA SATUAN'!$D$6,MATCH(C417,'HARGA SATUAN'!$C$7:$C$1492,0),0)),"",OFFSET('HARGA SATUAN'!$D$6,MATCH(C417,'HARGA SATUAN'!$C$7:$C$1492,0),0))</f>
        <v/>
      </c>
      <c r="E417" s="497">
        <f ca="1">IF(B417="+","Unit",IF(ISERROR(OFFSET('HARGA SATUAN'!$E$6,MATCH(C417,'HARGA SATUAN'!$C$7:$C$1492,0),0)),"",OFFSET('HARGA SATUAN'!$E$6,MATCH(C417,'HARGA SATUAN'!$C$7:$C$1492,0),0)))</f>
        <v>0</v>
      </c>
      <c r="F417" s="583" t="str">
        <f t="shared" ca="1" si="20"/>
        <v/>
      </c>
      <c r="G417" s="493">
        <f ca="1">IF(ISERROR(OFFSET('HARGA SATUAN'!$I$6,MATCH(C417,'HARGA SATUAN'!$C$7:$C$1492,0),0)),"",OFFSET('HARGA SATUAN'!$I$6,MATCH(C417,'HARGA SATUAN'!$C$7:$C$1492,0),0))</f>
        <v>0</v>
      </c>
      <c r="H417" s="582" t="str">
        <f ca="1">IF(B417="","",#REF!)</f>
        <v/>
      </c>
      <c r="I417" s="582" t="str">
        <f ca="1">IF(B417="","",#REF!)</f>
        <v/>
      </c>
      <c r="J417" s="582" t="str">
        <f ca="1">IF(B417="","",#REF!)</f>
        <v/>
      </c>
      <c r="K417" s="582" t="str">
        <f ca="1">IF(B417="","",#REF!)</f>
        <v/>
      </c>
      <c r="L417" s="582" t="str">
        <f ca="1">IF(C417="","",#REF!)</f>
        <v/>
      </c>
    </row>
    <row r="418" spans="1:12">
      <c r="A418" s="558">
        <v>407</v>
      </c>
      <c r="B418" s="581" t="str">
        <f t="shared" ca="1" si="18"/>
        <v/>
      </c>
      <c r="C418" s="414" t="str">
        <f t="shared" ca="1" si="19"/>
        <v/>
      </c>
      <c r="D418" s="497" t="str">
        <f ca="1">IF(ISERROR(OFFSET('HARGA SATUAN'!$D$6,MATCH(C418,'HARGA SATUAN'!$C$7:$C$1492,0),0)),"",OFFSET('HARGA SATUAN'!$D$6,MATCH(C418,'HARGA SATUAN'!$C$7:$C$1492,0),0))</f>
        <v/>
      </c>
      <c r="E418" s="497">
        <f ca="1">IF(B418="+","Unit",IF(ISERROR(OFFSET('HARGA SATUAN'!$E$6,MATCH(C418,'HARGA SATUAN'!$C$7:$C$1492,0),0)),"",OFFSET('HARGA SATUAN'!$E$6,MATCH(C418,'HARGA SATUAN'!$C$7:$C$1492,0),0)))</f>
        <v>0</v>
      </c>
      <c r="F418" s="583" t="str">
        <f t="shared" ca="1" si="20"/>
        <v/>
      </c>
      <c r="G418" s="493">
        <f ca="1">IF(ISERROR(OFFSET('HARGA SATUAN'!$I$6,MATCH(C418,'HARGA SATUAN'!$C$7:$C$1492,0),0)),"",OFFSET('HARGA SATUAN'!$I$6,MATCH(C418,'HARGA SATUAN'!$C$7:$C$1492,0),0))</f>
        <v>0</v>
      </c>
      <c r="H418" s="582" t="str">
        <f ca="1">IF(B418="","",#REF!)</f>
        <v/>
      </c>
      <c r="I418" s="582" t="str">
        <f ca="1">IF(B418="","",#REF!)</f>
        <v/>
      </c>
      <c r="J418" s="582" t="str">
        <f ca="1">IF(B418="","",#REF!)</f>
        <v/>
      </c>
      <c r="K418" s="582" t="str">
        <f ca="1">IF(B418="","",#REF!)</f>
        <v/>
      </c>
      <c r="L418" s="582" t="str">
        <f ca="1">IF(C418="","",#REF!)</f>
        <v/>
      </c>
    </row>
    <row r="419" spans="1:12">
      <c r="A419" s="558">
        <v>408</v>
      </c>
      <c r="B419" s="581" t="str">
        <f t="shared" ca="1" si="18"/>
        <v/>
      </c>
      <c r="C419" s="414" t="str">
        <f t="shared" ca="1" si="19"/>
        <v/>
      </c>
      <c r="D419" s="497" t="str">
        <f ca="1">IF(ISERROR(OFFSET('HARGA SATUAN'!$D$6,MATCH(C419,'HARGA SATUAN'!$C$7:$C$1492,0),0)),"",OFFSET('HARGA SATUAN'!$D$6,MATCH(C419,'HARGA SATUAN'!$C$7:$C$1492,0),0))</f>
        <v/>
      </c>
      <c r="E419" s="497">
        <f ca="1">IF(B419="+","Unit",IF(ISERROR(OFFSET('HARGA SATUAN'!$E$6,MATCH(C419,'HARGA SATUAN'!$C$7:$C$1492,0),0)),"",OFFSET('HARGA SATUAN'!$E$6,MATCH(C419,'HARGA SATUAN'!$C$7:$C$1492,0),0)))</f>
        <v>0</v>
      </c>
      <c r="F419" s="583" t="str">
        <f t="shared" ca="1" si="20"/>
        <v/>
      </c>
      <c r="G419" s="493">
        <f ca="1">IF(ISERROR(OFFSET('HARGA SATUAN'!$I$6,MATCH(C419,'HARGA SATUAN'!$C$7:$C$1492,0),0)),"",OFFSET('HARGA SATUAN'!$I$6,MATCH(C419,'HARGA SATUAN'!$C$7:$C$1492,0),0))</f>
        <v>0</v>
      </c>
      <c r="H419" s="582" t="str">
        <f ca="1">IF(B419="","",#REF!)</f>
        <v/>
      </c>
      <c r="I419" s="582" t="str">
        <f ca="1">IF(B419="","",#REF!)</f>
        <v/>
      </c>
      <c r="J419" s="582" t="str">
        <f ca="1">IF(B419="","",#REF!)</f>
        <v/>
      </c>
      <c r="K419" s="582" t="str">
        <f ca="1">IF(B419="","",#REF!)</f>
        <v/>
      </c>
      <c r="L419" s="582" t="str">
        <f ca="1">IF(C419="","",#REF!)</f>
        <v/>
      </c>
    </row>
    <row r="420" spans="1:12">
      <c r="A420" s="558">
        <v>409</v>
      </c>
      <c r="B420" s="581" t="str">
        <f t="shared" ca="1" si="18"/>
        <v/>
      </c>
      <c r="C420" s="414" t="str">
        <f t="shared" ca="1" si="19"/>
        <v/>
      </c>
      <c r="D420" s="497" t="str">
        <f ca="1">IF(ISERROR(OFFSET('HARGA SATUAN'!$D$6,MATCH(C420,'HARGA SATUAN'!$C$7:$C$1492,0),0)),"",OFFSET('HARGA SATUAN'!$D$6,MATCH(C420,'HARGA SATUAN'!$C$7:$C$1492,0),0))</f>
        <v/>
      </c>
      <c r="E420" s="497">
        <f ca="1">IF(B420="+","Unit",IF(ISERROR(OFFSET('HARGA SATUAN'!$E$6,MATCH(C420,'HARGA SATUAN'!$C$7:$C$1492,0),0)),"",OFFSET('HARGA SATUAN'!$E$6,MATCH(C420,'HARGA SATUAN'!$C$7:$C$1492,0),0)))</f>
        <v>0</v>
      </c>
      <c r="F420" s="583" t="str">
        <f t="shared" ca="1" si="20"/>
        <v/>
      </c>
      <c r="G420" s="493">
        <f ca="1">IF(ISERROR(OFFSET('HARGA SATUAN'!$I$6,MATCH(C420,'HARGA SATUAN'!$C$7:$C$1492,0),0)),"",OFFSET('HARGA SATUAN'!$I$6,MATCH(C420,'HARGA SATUAN'!$C$7:$C$1492,0),0))</f>
        <v>0</v>
      </c>
      <c r="H420" s="582" t="str">
        <f ca="1">IF(B420="","",#REF!)</f>
        <v/>
      </c>
      <c r="I420" s="582" t="str">
        <f ca="1">IF(B420="","",#REF!)</f>
        <v/>
      </c>
      <c r="J420" s="582" t="str">
        <f ca="1">IF(B420="","",#REF!)</f>
        <v/>
      </c>
      <c r="K420" s="582" t="str">
        <f ca="1">IF(B420="","",#REF!)</f>
        <v/>
      </c>
      <c r="L420" s="582" t="str">
        <f ca="1">IF(C420="","",#REF!)</f>
        <v/>
      </c>
    </row>
    <row r="421" spans="1:12">
      <c r="A421" s="558">
        <v>410</v>
      </c>
      <c r="B421" s="581" t="str">
        <f t="shared" ca="1" si="18"/>
        <v/>
      </c>
      <c r="C421" s="414" t="str">
        <f t="shared" ca="1" si="19"/>
        <v/>
      </c>
      <c r="D421" s="497" t="str">
        <f ca="1">IF(ISERROR(OFFSET('HARGA SATUAN'!$D$6,MATCH(C421,'HARGA SATUAN'!$C$7:$C$1492,0),0)),"",OFFSET('HARGA SATUAN'!$D$6,MATCH(C421,'HARGA SATUAN'!$C$7:$C$1492,0),0))</f>
        <v/>
      </c>
      <c r="E421" s="497">
        <f ca="1">IF(B421="+","Unit",IF(ISERROR(OFFSET('HARGA SATUAN'!$E$6,MATCH(C421,'HARGA SATUAN'!$C$7:$C$1492,0),0)),"",OFFSET('HARGA SATUAN'!$E$6,MATCH(C421,'HARGA SATUAN'!$C$7:$C$1492,0),0)))</f>
        <v>0</v>
      </c>
      <c r="F421" s="583" t="str">
        <f t="shared" ca="1" si="20"/>
        <v/>
      </c>
      <c r="G421" s="493">
        <f ca="1">IF(ISERROR(OFFSET('HARGA SATUAN'!$I$6,MATCH(C421,'HARGA SATUAN'!$C$7:$C$1492,0),0)),"",OFFSET('HARGA SATUAN'!$I$6,MATCH(C421,'HARGA SATUAN'!$C$7:$C$1492,0),0))</f>
        <v>0</v>
      </c>
      <c r="H421" s="582" t="str">
        <f ca="1">IF(B421="","",#REF!)</f>
        <v/>
      </c>
      <c r="I421" s="582" t="str">
        <f ca="1">IF(B421="","",#REF!)</f>
        <v/>
      </c>
      <c r="J421" s="582" t="str">
        <f ca="1">IF(B421="","",#REF!)</f>
        <v/>
      </c>
      <c r="K421" s="582" t="str">
        <f ca="1">IF(B421="","",#REF!)</f>
        <v/>
      </c>
      <c r="L421" s="582" t="str">
        <f ca="1">IF(C421="","",#REF!)</f>
        <v/>
      </c>
    </row>
    <row r="422" spans="1:12">
      <c r="A422" s="558">
        <v>411</v>
      </c>
      <c r="B422" s="581" t="str">
        <f t="shared" ca="1" si="18"/>
        <v/>
      </c>
      <c r="C422" s="414" t="str">
        <f t="shared" ca="1" si="19"/>
        <v/>
      </c>
      <c r="D422" s="497" t="str">
        <f ca="1">IF(ISERROR(OFFSET('HARGA SATUAN'!$D$6,MATCH(C422,'HARGA SATUAN'!$C$7:$C$1492,0),0)),"",OFFSET('HARGA SATUAN'!$D$6,MATCH(C422,'HARGA SATUAN'!$C$7:$C$1492,0),0))</f>
        <v/>
      </c>
      <c r="E422" s="497">
        <f ca="1">IF(B422="+","Unit",IF(ISERROR(OFFSET('HARGA SATUAN'!$E$6,MATCH(C422,'HARGA SATUAN'!$C$7:$C$1492,0),0)),"",OFFSET('HARGA SATUAN'!$E$6,MATCH(C422,'HARGA SATUAN'!$C$7:$C$1492,0),0)))</f>
        <v>0</v>
      </c>
      <c r="F422" s="583" t="str">
        <f t="shared" ca="1" si="20"/>
        <v/>
      </c>
      <c r="G422" s="493">
        <f ca="1">IF(ISERROR(OFFSET('HARGA SATUAN'!$I$6,MATCH(C422,'HARGA SATUAN'!$C$7:$C$1492,0),0)),"",OFFSET('HARGA SATUAN'!$I$6,MATCH(C422,'HARGA SATUAN'!$C$7:$C$1492,0),0))</f>
        <v>0</v>
      </c>
      <c r="H422" s="582" t="str">
        <f ca="1">IF(B422="","",#REF!)</f>
        <v/>
      </c>
      <c r="I422" s="582" t="str">
        <f ca="1">IF(B422="","",#REF!)</f>
        <v/>
      </c>
      <c r="J422" s="582" t="str">
        <f ca="1">IF(B422="","",#REF!)</f>
        <v/>
      </c>
      <c r="K422" s="582" t="str">
        <f ca="1">IF(B422="","",#REF!)</f>
        <v/>
      </c>
      <c r="L422" s="582" t="str">
        <f ca="1">IF(C422="","",#REF!)</f>
        <v/>
      </c>
    </row>
    <row r="423" spans="1:12">
      <c r="A423" s="558">
        <v>412</v>
      </c>
      <c r="B423" s="581" t="str">
        <f t="shared" ca="1" si="18"/>
        <v/>
      </c>
      <c r="C423" s="414" t="str">
        <f t="shared" ca="1" si="19"/>
        <v/>
      </c>
      <c r="D423" s="497" t="str">
        <f ca="1">IF(ISERROR(OFFSET('HARGA SATUAN'!$D$6,MATCH(C423,'HARGA SATUAN'!$C$7:$C$1492,0),0)),"",OFFSET('HARGA SATUAN'!$D$6,MATCH(C423,'HARGA SATUAN'!$C$7:$C$1492,0),0))</f>
        <v/>
      </c>
      <c r="E423" s="497">
        <f ca="1">IF(B423="+","Unit",IF(ISERROR(OFFSET('HARGA SATUAN'!$E$6,MATCH(C423,'HARGA SATUAN'!$C$7:$C$1492,0),0)),"",OFFSET('HARGA SATUAN'!$E$6,MATCH(C423,'HARGA SATUAN'!$C$7:$C$1492,0),0)))</f>
        <v>0</v>
      </c>
      <c r="F423" s="583" t="str">
        <f t="shared" ca="1" si="20"/>
        <v/>
      </c>
      <c r="G423" s="493">
        <f ca="1">IF(ISERROR(OFFSET('HARGA SATUAN'!$I$6,MATCH(C423,'HARGA SATUAN'!$C$7:$C$1492,0),0)),"",OFFSET('HARGA SATUAN'!$I$6,MATCH(C423,'HARGA SATUAN'!$C$7:$C$1492,0),0))</f>
        <v>0</v>
      </c>
      <c r="H423" s="582" t="str">
        <f ca="1">IF(B423="","",#REF!)</f>
        <v/>
      </c>
      <c r="I423" s="582" t="str">
        <f ca="1">IF(B423="","",#REF!)</f>
        <v/>
      </c>
      <c r="J423" s="582" t="str">
        <f ca="1">IF(B423="","",#REF!)</f>
        <v/>
      </c>
      <c r="K423" s="582" t="str">
        <f ca="1">IF(B423="","",#REF!)</f>
        <v/>
      </c>
      <c r="L423" s="582" t="str">
        <f ca="1">IF(C423="","",#REF!)</f>
        <v/>
      </c>
    </row>
    <row r="424" spans="1:12">
      <c r="A424" s="558">
        <v>413</v>
      </c>
      <c r="B424" s="581" t="str">
        <f t="shared" ca="1" si="18"/>
        <v/>
      </c>
      <c r="C424" s="414" t="str">
        <f t="shared" ca="1" si="19"/>
        <v/>
      </c>
      <c r="D424" s="497" t="str">
        <f ca="1">IF(ISERROR(OFFSET('HARGA SATUAN'!$D$6,MATCH(C424,'HARGA SATUAN'!$C$7:$C$1492,0),0)),"",OFFSET('HARGA SATUAN'!$D$6,MATCH(C424,'HARGA SATUAN'!$C$7:$C$1492,0),0))</f>
        <v/>
      </c>
      <c r="E424" s="497">
        <f ca="1">IF(B424="+","Unit",IF(ISERROR(OFFSET('HARGA SATUAN'!$E$6,MATCH(C424,'HARGA SATUAN'!$C$7:$C$1492,0),0)),"",OFFSET('HARGA SATUAN'!$E$6,MATCH(C424,'HARGA SATUAN'!$C$7:$C$1492,0),0)))</f>
        <v>0</v>
      </c>
      <c r="F424" s="583" t="str">
        <f t="shared" ca="1" si="20"/>
        <v/>
      </c>
      <c r="G424" s="493">
        <f ca="1">IF(ISERROR(OFFSET('HARGA SATUAN'!$I$6,MATCH(C424,'HARGA SATUAN'!$C$7:$C$1492,0),0)),"",OFFSET('HARGA SATUAN'!$I$6,MATCH(C424,'HARGA SATUAN'!$C$7:$C$1492,0),0))</f>
        <v>0</v>
      </c>
      <c r="H424" s="582" t="str">
        <f ca="1">IF(B424="","",#REF!)</f>
        <v/>
      </c>
      <c r="I424" s="582" t="str">
        <f ca="1">IF(B424="","",#REF!)</f>
        <v/>
      </c>
      <c r="J424" s="582" t="str">
        <f ca="1">IF(B424="","",#REF!)</f>
        <v/>
      </c>
      <c r="K424" s="582" t="str">
        <f ca="1">IF(B424="","",#REF!)</f>
        <v/>
      </c>
      <c r="L424" s="582" t="str">
        <f ca="1">IF(C424="","",#REF!)</f>
        <v/>
      </c>
    </row>
    <row r="425" spans="1:12">
      <c r="A425" s="558">
        <v>414</v>
      </c>
      <c r="B425" s="581" t="str">
        <f t="shared" ca="1" si="18"/>
        <v/>
      </c>
      <c r="C425" s="414" t="str">
        <f t="shared" ca="1" si="19"/>
        <v/>
      </c>
      <c r="D425" s="497" t="str">
        <f ca="1">IF(ISERROR(OFFSET('HARGA SATUAN'!$D$6,MATCH(C425,'HARGA SATUAN'!$C$7:$C$1492,0),0)),"",OFFSET('HARGA SATUAN'!$D$6,MATCH(C425,'HARGA SATUAN'!$C$7:$C$1492,0),0))</f>
        <v/>
      </c>
      <c r="E425" s="497">
        <f ca="1">IF(B425="+","Unit",IF(ISERROR(OFFSET('HARGA SATUAN'!$E$6,MATCH(C425,'HARGA SATUAN'!$C$7:$C$1492,0),0)),"",OFFSET('HARGA SATUAN'!$E$6,MATCH(C425,'HARGA SATUAN'!$C$7:$C$1492,0),0)))</f>
        <v>0</v>
      </c>
      <c r="F425" s="583" t="str">
        <f t="shared" ca="1" si="20"/>
        <v/>
      </c>
      <c r="G425" s="493">
        <f ca="1">IF(ISERROR(OFFSET('HARGA SATUAN'!$I$6,MATCH(C425,'HARGA SATUAN'!$C$7:$C$1492,0),0)),"",OFFSET('HARGA SATUAN'!$I$6,MATCH(C425,'HARGA SATUAN'!$C$7:$C$1492,0),0))</f>
        <v>0</v>
      </c>
      <c r="H425" s="582" t="str">
        <f ca="1">IF(B425="","",#REF!)</f>
        <v/>
      </c>
      <c r="I425" s="582" t="str">
        <f ca="1">IF(B425="","",#REF!)</f>
        <v/>
      </c>
      <c r="J425" s="582" t="str">
        <f ca="1">IF(B425="","",#REF!)</f>
        <v/>
      </c>
      <c r="K425" s="582" t="str">
        <f ca="1">IF(B425="","",#REF!)</f>
        <v/>
      </c>
      <c r="L425" s="582" t="str">
        <f ca="1">IF(C425="","",#REF!)</f>
        <v/>
      </c>
    </row>
    <row r="426" spans="1:12">
      <c r="A426" s="558">
        <v>415</v>
      </c>
      <c r="B426" s="581" t="str">
        <f t="shared" ca="1" si="18"/>
        <v/>
      </c>
      <c r="C426" s="414" t="str">
        <f t="shared" ca="1" si="19"/>
        <v/>
      </c>
      <c r="D426" s="497" t="str">
        <f ca="1">IF(ISERROR(OFFSET('HARGA SATUAN'!$D$6,MATCH(C426,'HARGA SATUAN'!$C$7:$C$1492,0),0)),"",OFFSET('HARGA SATUAN'!$D$6,MATCH(C426,'HARGA SATUAN'!$C$7:$C$1492,0),0))</f>
        <v/>
      </c>
      <c r="E426" s="497">
        <f ca="1">IF(B426="+","Unit",IF(ISERROR(OFFSET('HARGA SATUAN'!$E$6,MATCH(C426,'HARGA SATUAN'!$C$7:$C$1492,0),0)),"",OFFSET('HARGA SATUAN'!$E$6,MATCH(C426,'HARGA SATUAN'!$C$7:$C$1492,0),0)))</f>
        <v>0</v>
      </c>
      <c r="F426" s="583" t="str">
        <f t="shared" ca="1" si="20"/>
        <v/>
      </c>
      <c r="G426" s="493">
        <f ca="1">IF(ISERROR(OFFSET('HARGA SATUAN'!$I$6,MATCH(C426,'HARGA SATUAN'!$C$7:$C$1492,0),0)),"",OFFSET('HARGA SATUAN'!$I$6,MATCH(C426,'HARGA SATUAN'!$C$7:$C$1492,0),0))</f>
        <v>0</v>
      </c>
      <c r="H426" s="582" t="str">
        <f ca="1">IF(B426="","",#REF!)</f>
        <v/>
      </c>
      <c r="I426" s="582" t="str">
        <f ca="1">IF(B426="","",#REF!)</f>
        <v/>
      </c>
      <c r="J426" s="582" t="str">
        <f ca="1">IF(B426="","",#REF!)</f>
        <v/>
      </c>
      <c r="K426" s="582" t="str">
        <f ca="1">IF(B426="","",#REF!)</f>
        <v/>
      </c>
      <c r="L426" s="582" t="str">
        <f ca="1">IF(C426="","",#REF!)</f>
        <v/>
      </c>
    </row>
    <row r="427" spans="1:12">
      <c r="A427" s="558">
        <v>416</v>
      </c>
      <c r="B427" s="581" t="str">
        <f t="shared" ca="1" si="18"/>
        <v/>
      </c>
      <c r="C427" s="414" t="str">
        <f t="shared" ca="1" si="19"/>
        <v/>
      </c>
      <c r="D427" s="497" t="str">
        <f ca="1">IF(ISERROR(OFFSET('HARGA SATUAN'!$D$6,MATCH(C427,'HARGA SATUAN'!$C$7:$C$1492,0),0)),"",OFFSET('HARGA SATUAN'!$D$6,MATCH(C427,'HARGA SATUAN'!$C$7:$C$1492,0),0))</f>
        <v/>
      </c>
      <c r="E427" s="497">
        <f ca="1">IF(B427="+","Unit",IF(ISERROR(OFFSET('HARGA SATUAN'!$E$6,MATCH(C427,'HARGA SATUAN'!$C$7:$C$1492,0),0)),"",OFFSET('HARGA SATUAN'!$E$6,MATCH(C427,'HARGA SATUAN'!$C$7:$C$1492,0),0)))</f>
        <v>0</v>
      </c>
      <c r="F427" s="583" t="str">
        <f t="shared" ca="1" si="20"/>
        <v/>
      </c>
      <c r="G427" s="493">
        <f ca="1">IF(ISERROR(OFFSET('HARGA SATUAN'!$I$6,MATCH(C427,'HARGA SATUAN'!$C$7:$C$1492,0),0)),"",OFFSET('HARGA SATUAN'!$I$6,MATCH(C427,'HARGA SATUAN'!$C$7:$C$1492,0),0))</f>
        <v>0</v>
      </c>
      <c r="H427" s="582" t="str">
        <f ca="1">IF(B427="","",#REF!)</f>
        <v/>
      </c>
      <c r="I427" s="582" t="str">
        <f ca="1">IF(B427="","",#REF!)</f>
        <v/>
      </c>
      <c r="J427" s="582" t="str">
        <f ca="1">IF(B427="","",#REF!)</f>
        <v/>
      </c>
      <c r="K427" s="582" t="str">
        <f ca="1">IF(B427="","",#REF!)</f>
        <v/>
      </c>
      <c r="L427" s="582" t="str">
        <f ca="1">IF(C427="","",#REF!)</f>
        <v/>
      </c>
    </row>
    <row r="428" spans="1:12">
      <c r="A428" s="558">
        <v>417</v>
      </c>
      <c r="B428" s="581" t="str">
        <f t="shared" ca="1" si="18"/>
        <v/>
      </c>
      <c r="C428" s="414" t="str">
        <f t="shared" ca="1" si="19"/>
        <v/>
      </c>
      <c r="D428" s="497" t="str">
        <f ca="1">IF(ISERROR(OFFSET('HARGA SATUAN'!$D$6,MATCH(C428,'HARGA SATUAN'!$C$7:$C$1492,0),0)),"",OFFSET('HARGA SATUAN'!$D$6,MATCH(C428,'HARGA SATUAN'!$C$7:$C$1492,0),0))</f>
        <v/>
      </c>
      <c r="E428" s="497">
        <f ca="1">IF(B428="+","Unit",IF(ISERROR(OFFSET('HARGA SATUAN'!$E$6,MATCH(C428,'HARGA SATUAN'!$C$7:$C$1492,0),0)),"",OFFSET('HARGA SATUAN'!$E$6,MATCH(C428,'HARGA SATUAN'!$C$7:$C$1492,0),0)))</f>
        <v>0</v>
      </c>
      <c r="F428" s="583" t="str">
        <f t="shared" ca="1" si="20"/>
        <v/>
      </c>
      <c r="G428" s="493">
        <f ca="1">IF(ISERROR(OFFSET('HARGA SATUAN'!$I$6,MATCH(C428,'HARGA SATUAN'!$C$7:$C$1492,0),0)),"",OFFSET('HARGA SATUAN'!$I$6,MATCH(C428,'HARGA SATUAN'!$C$7:$C$1492,0),0))</f>
        <v>0</v>
      </c>
      <c r="H428" s="582" t="str">
        <f ca="1">IF(B428="","",#REF!)</f>
        <v/>
      </c>
      <c r="I428" s="582" t="str">
        <f ca="1">IF(B428="","",#REF!)</f>
        <v/>
      </c>
      <c r="J428" s="582" t="str">
        <f ca="1">IF(B428="","",#REF!)</f>
        <v/>
      </c>
      <c r="K428" s="582" t="str">
        <f ca="1">IF(B428="","",#REF!)</f>
        <v/>
      </c>
      <c r="L428" s="582" t="str">
        <f ca="1">IF(C428="","",#REF!)</f>
        <v/>
      </c>
    </row>
    <row r="429" spans="1:12">
      <c r="A429" s="558">
        <v>418</v>
      </c>
      <c r="B429" s="581" t="str">
        <f t="shared" ca="1" si="18"/>
        <v/>
      </c>
      <c r="C429" s="414" t="str">
        <f t="shared" ca="1" si="19"/>
        <v/>
      </c>
      <c r="D429" s="497" t="str">
        <f ca="1">IF(ISERROR(OFFSET('HARGA SATUAN'!$D$6,MATCH(C429,'HARGA SATUAN'!$C$7:$C$1492,0),0)),"",OFFSET('HARGA SATUAN'!$D$6,MATCH(C429,'HARGA SATUAN'!$C$7:$C$1492,0),0))</f>
        <v/>
      </c>
      <c r="E429" s="497">
        <f ca="1">IF(B429="+","Unit",IF(ISERROR(OFFSET('HARGA SATUAN'!$E$6,MATCH(C429,'HARGA SATUAN'!$C$7:$C$1492,0),0)),"",OFFSET('HARGA SATUAN'!$E$6,MATCH(C429,'HARGA SATUAN'!$C$7:$C$1492,0),0)))</f>
        <v>0</v>
      </c>
      <c r="F429" s="583" t="str">
        <f t="shared" ca="1" si="20"/>
        <v/>
      </c>
      <c r="G429" s="493">
        <f ca="1">IF(ISERROR(OFFSET('HARGA SATUAN'!$I$6,MATCH(C429,'HARGA SATUAN'!$C$7:$C$1492,0),0)),"",OFFSET('HARGA SATUAN'!$I$6,MATCH(C429,'HARGA SATUAN'!$C$7:$C$1492,0),0))</f>
        <v>0</v>
      </c>
      <c r="H429" s="582" t="str">
        <f ca="1">IF(B429="","",#REF!)</f>
        <v/>
      </c>
      <c r="I429" s="582" t="str">
        <f ca="1">IF(B429="","",#REF!)</f>
        <v/>
      </c>
      <c r="J429" s="582" t="str">
        <f ca="1">IF(B429="","",#REF!)</f>
        <v/>
      </c>
      <c r="K429" s="582" t="str">
        <f ca="1">IF(B429="","",#REF!)</f>
        <v/>
      </c>
      <c r="L429" s="582" t="str">
        <f ca="1">IF(C429="","",#REF!)</f>
        <v/>
      </c>
    </row>
    <row r="430" spans="1:12">
      <c r="A430" s="558">
        <v>419</v>
      </c>
      <c r="B430" s="581" t="str">
        <f t="shared" ca="1" si="18"/>
        <v/>
      </c>
      <c r="C430" s="414" t="str">
        <f t="shared" ca="1" si="19"/>
        <v/>
      </c>
      <c r="D430" s="497" t="str">
        <f ca="1">IF(ISERROR(OFFSET('HARGA SATUAN'!$D$6,MATCH(C430,'HARGA SATUAN'!$C$7:$C$1492,0),0)),"",OFFSET('HARGA SATUAN'!$D$6,MATCH(C430,'HARGA SATUAN'!$C$7:$C$1492,0),0))</f>
        <v/>
      </c>
      <c r="E430" s="497">
        <f ca="1">IF(B430="+","Unit",IF(ISERROR(OFFSET('HARGA SATUAN'!$E$6,MATCH(C430,'HARGA SATUAN'!$C$7:$C$1492,0),0)),"",OFFSET('HARGA SATUAN'!$E$6,MATCH(C430,'HARGA SATUAN'!$C$7:$C$1492,0),0)))</f>
        <v>0</v>
      </c>
      <c r="F430" s="583" t="str">
        <f t="shared" ca="1" si="20"/>
        <v/>
      </c>
      <c r="G430" s="493">
        <f ca="1">IF(ISERROR(OFFSET('HARGA SATUAN'!$I$6,MATCH(C430,'HARGA SATUAN'!$C$7:$C$1492,0),0)),"",OFFSET('HARGA SATUAN'!$I$6,MATCH(C430,'HARGA SATUAN'!$C$7:$C$1492,0),0))</f>
        <v>0</v>
      </c>
      <c r="H430" s="582" t="str">
        <f ca="1">IF(B430="","",#REF!)</f>
        <v/>
      </c>
      <c r="I430" s="582" t="str">
        <f ca="1">IF(B430="","",#REF!)</f>
        <v/>
      </c>
      <c r="J430" s="582" t="str">
        <f ca="1">IF(B430="","",#REF!)</f>
        <v/>
      </c>
      <c r="K430" s="582" t="str">
        <f ca="1">IF(B430="","",#REF!)</f>
        <v/>
      </c>
      <c r="L430" s="582" t="str">
        <f ca="1">IF(C430="","",#REF!)</f>
        <v/>
      </c>
    </row>
    <row r="431" spans="1:12">
      <c r="A431" s="558">
        <v>420</v>
      </c>
      <c r="B431" s="581" t="str">
        <f t="shared" ca="1" si="18"/>
        <v/>
      </c>
      <c r="C431" s="414" t="str">
        <f t="shared" ca="1" si="19"/>
        <v/>
      </c>
      <c r="D431" s="497" t="str">
        <f ca="1">IF(ISERROR(OFFSET('HARGA SATUAN'!$D$6,MATCH(C431,'HARGA SATUAN'!$C$7:$C$1492,0),0)),"",OFFSET('HARGA SATUAN'!$D$6,MATCH(C431,'HARGA SATUAN'!$C$7:$C$1492,0),0))</f>
        <v/>
      </c>
      <c r="E431" s="497">
        <f ca="1">IF(B431="+","Unit",IF(ISERROR(OFFSET('HARGA SATUAN'!$E$6,MATCH(C431,'HARGA SATUAN'!$C$7:$C$1492,0),0)),"",OFFSET('HARGA SATUAN'!$E$6,MATCH(C431,'HARGA SATUAN'!$C$7:$C$1492,0),0)))</f>
        <v>0</v>
      </c>
      <c r="F431" s="583" t="str">
        <f t="shared" ca="1" si="20"/>
        <v/>
      </c>
      <c r="G431" s="493">
        <f ca="1">IF(ISERROR(OFFSET('HARGA SATUAN'!$I$6,MATCH(C431,'HARGA SATUAN'!$C$7:$C$1492,0),0)),"",OFFSET('HARGA SATUAN'!$I$6,MATCH(C431,'HARGA SATUAN'!$C$7:$C$1492,0),0))</f>
        <v>0</v>
      </c>
      <c r="H431" s="582" t="str">
        <f ca="1">IF(B431="","",#REF!)</f>
        <v/>
      </c>
      <c r="I431" s="582" t="str">
        <f ca="1">IF(B431="","",#REF!)</f>
        <v/>
      </c>
      <c r="J431" s="582" t="str">
        <f ca="1">IF(B431="","",#REF!)</f>
        <v/>
      </c>
      <c r="K431" s="582" t="str">
        <f ca="1">IF(B431="","",#REF!)</f>
        <v/>
      </c>
      <c r="L431" s="582" t="str">
        <f ca="1">IF(C431="","",#REF!)</f>
        <v/>
      </c>
    </row>
    <row r="432" spans="1:12">
      <c r="A432" s="558">
        <v>421</v>
      </c>
      <c r="B432" s="581" t="str">
        <f t="shared" ca="1" si="18"/>
        <v/>
      </c>
      <c r="C432" s="414" t="str">
        <f t="shared" ca="1" si="19"/>
        <v/>
      </c>
      <c r="D432" s="497" t="str">
        <f ca="1">IF(ISERROR(OFFSET('HARGA SATUAN'!$D$6,MATCH(C432,'HARGA SATUAN'!$C$7:$C$1492,0),0)),"",OFFSET('HARGA SATUAN'!$D$6,MATCH(C432,'HARGA SATUAN'!$C$7:$C$1492,0),0))</f>
        <v/>
      </c>
      <c r="E432" s="497">
        <f ca="1">IF(B432="+","Unit",IF(ISERROR(OFFSET('HARGA SATUAN'!$E$6,MATCH(C432,'HARGA SATUAN'!$C$7:$C$1492,0),0)),"",OFFSET('HARGA SATUAN'!$E$6,MATCH(C432,'HARGA SATUAN'!$C$7:$C$1492,0),0)))</f>
        <v>0</v>
      </c>
      <c r="F432" s="583" t="str">
        <f t="shared" ca="1" si="20"/>
        <v/>
      </c>
      <c r="G432" s="493">
        <f ca="1">IF(ISERROR(OFFSET('HARGA SATUAN'!$I$6,MATCH(C432,'HARGA SATUAN'!$C$7:$C$1492,0),0)),"",OFFSET('HARGA SATUAN'!$I$6,MATCH(C432,'HARGA SATUAN'!$C$7:$C$1492,0),0))</f>
        <v>0</v>
      </c>
      <c r="H432" s="582" t="str">
        <f ca="1">IF(B432="","",#REF!)</f>
        <v/>
      </c>
      <c r="I432" s="582" t="str">
        <f ca="1">IF(B432="","",#REF!)</f>
        <v/>
      </c>
      <c r="J432" s="582" t="str">
        <f ca="1">IF(B432="","",#REF!)</f>
        <v/>
      </c>
      <c r="K432" s="582" t="str">
        <f ca="1">IF(B432="","",#REF!)</f>
        <v/>
      </c>
      <c r="L432" s="582" t="str">
        <f ca="1">IF(C432="","",#REF!)</f>
        <v/>
      </c>
    </row>
    <row r="433" spans="1:12">
      <c r="A433" s="558">
        <v>422</v>
      </c>
      <c r="B433" s="581" t="str">
        <f t="shared" ca="1" si="18"/>
        <v/>
      </c>
      <c r="C433" s="414" t="str">
        <f t="shared" ca="1" si="19"/>
        <v/>
      </c>
      <c r="D433" s="497" t="str">
        <f ca="1">IF(ISERROR(OFFSET('HARGA SATUAN'!$D$6,MATCH(C433,'HARGA SATUAN'!$C$7:$C$1492,0),0)),"",OFFSET('HARGA SATUAN'!$D$6,MATCH(C433,'HARGA SATUAN'!$C$7:$C$1492,0),0))</f>
        <v/>
      </c>
      <c r="E433" s="497">
        <f ca="1">IF(B433="+","Unit",IF(ISERROR(OFFSET('HARGA SATUAN'!$E$6,MATCH(C433,'HARGA SATUAN'!$C$7:$C$1492,0),0)),"",OFFSET('HARGA SATUAN'!$E$6,MATCH(C433,'HARGA SATUAN'!$C$7:$C$1492,0),0)))</f>
        <v>0</v>
      </c>
      <c r="F433" s="583" t="str">
        <f t="shared" ca="1" si="20"/>
        <v/>
      </c>
      <c r="G433" s="493">
        <f ca="1">IF(ISERROR(OFFSET('HARGA SATUAN'!$I$6,MATCH(C433,'HARGA SATUAN'!$C$7:$C$1492,0),0)),"",OFFSET('HARGA SATUAN'!$I$6,MATCH(C433,'HARGA SATUAN'!$C$7:$C$1492,0),0))</f>
        <v>0</v>
      </c>
      <c r="H433" s="582" t="str">
        <f ca="1">IF(B433="","",#REF!)</f>
        <v/>
      </c>
      <c r="I433" s="582" t="str">
        <f ca="1">IF(B433="","",#REF!)</f>
        <v/>
      </c>
      <c r="J433" s="582" t="str">
        <f ca="1">IF(B433="","",#REF!)</f>
        <v/>
      </c>
      <c r="K433" s="582" t="str">
        <f ca="1">IF(B433="","",#REF!)</f>
        <v/>
      </c>
      <c r="L433" s="582" t="str">
        <f ca="1">IF(C433="","",#REF!)</f>
        <v/>
      </c>
    </row>
    <row r="434" spans="1:12">
      <c r="A434" s="558">
        <v>423</v>
      </c>
      <c r="B434" s="581" t="str">
        <f t="shared" ca="1" si="18"/>
        <v/>
      </c>
      <c r="C434" s="414" t="str">
        <f t="shared" ca="1" si="19"/>
        <v/>
      </c>
      <c r="D434" s="497" t="str">
        <f ca="1">IF(ISERROR(OFFSET('HARGA SATUAN'!$D$6,MATCH(C434,'HARGA SATUAN'!$C$7:$C$1492,0),0)),"",OFFSET('HARGA SATUAN'!$D$6,MATCH(C434,'HARGA SATUAN'!$C$7:$C$1492,0),0))</f>
        <v/>
      </c>
      <c r="E434" s="497">
        <f ca="1">IF(B434="+","Unit",IF(ISERROR(OFFSET('HARGA SATUAN'!$E$6,MATCH(C434,'HARGA SATUAN'!$C$7:$C$1492,0),0)),"",OFFSET('HARGA SATUAN'!$E$6,MATCH(C434,'HARGA SATUAN'!$C$7:$C$1492,0),0)))</f>
        <v>0</v>
      </c>
      <c r="F434" s="583" t="str">
        <f t="shared" ca="1" si="20"/>
        <v/>
      </c>
      <c r="G434" s="493">
        <f ca="1">IF(ISERROR(OFFSET('HARGA SATUAN'!$I$6,MATCH(C434,'HARGA SATUAN'!$C$7:$C$1492,0),0)),"",OFFSET('HARGA SATUAN'!$I$6,MATCH(C434,'HARGA SATUAN'!$C$7:$C$1492,0),0))</f>
        <v>0</v>
      </c>
      <c r="H434" s="582" t="str">
        <f ca="1">IF(B434="","",#REF!)</f>
        <v/>
      </c>
      <c r="I434" s="582" t="str">
        <f ca="1">IF(B434="","",#REF!)</f>
        <v/>
      </c>
      <c r="J434" s="582" t="str">
        <f ca="1">IF(B434="","",#REF!)</f>
        <v/>
      </c>
      <c r="K434" s="582" t="str">
        <f ca="1">IF(B434="","",#REF!)</f>
        <v/>
      </c>
      <c r="L434" s="582" t="str">
        <f ca="1">IF(C434="","",#REF!)</f>
        <v/>
      </c>
    </row>
    <row r="435" spans="1:12">
      <c r="A435" s="558">
        <v>424</v>
      </c>
      <c r="B435" s="581" t="str">
        <f t="shared" ca="1" si="18"/>
        <v/>
      </c>
      <c r="C435" s="414" t="str">
        <f t="shared" ca="1" si="19"/>
        <v/>
      </c>
      <c r="D435" s="497" t="str">
        <f ca="1">IF(ISERROR(OFFSET('HARGA SATUAN'!$D$6,MATCH(C435,'HARGA SATUAN'!$C$7:$C$1492,0),0)),"",OFFSET('HARGA SATUAN'!$D$6,MATCH(C435,'HARGA SATUAN'!$C$7:$C$1492,0),0))</f>
        <v/>
      </c>
      <c r="E435" s="497">
        <f ca="1">IF(B435="+","Unit",IF(ISERROR(OFFSET('HARGA SATUAN'!$E$6,MATCH(C435,'HARGA SATUAN'!$C$7:$C$1492,0),0)),"",OFFSET('HARGA SATUAN'!$E$6,MATCH(C435,'HARGA SATUAN'!$C$7:$C$1492,0),0)))</f>
        <v>0</v>
      </c>
      <c r="F435" s="583" t="str">
        <f t="shared" ca="1" si="20"/>
        <v/>
      </c>
      <c r="G435" s="493">
        <f ca="1">IF(ISERROR(OFFSET('HARGA SATUAN'!$I$6,MATCH(C435,'HARGA SATUAN'!$C$7:$C$1492,0),0)),"",OFFSET('HARGA SATUAN'!$I$6,MATCH(C435,'HARGA SATUAN'!$C$7:$C$1492,0),0))</f>
        <v>0</v>
      </c>
      <c r="H435" s="582" t="str">
        <f ca="1">IF(B435="","",#REF!)</f>
        <v/>
      </c>
      <c r="I435" s="582" t="str">
        <f ca="1">IF(B435="","",#REF!)</f>
        <v/>
      </c>
      <c r="J435" s="582" t="str">
        <f ca="1">IF(B435="","",#REF!)</f>
        <v/>
      </c>
      <c r="K435" s="582" t="str">
        <f ca="1">IF(B435="","",#REF!)</f>
        <v/>
      </c>
      <c r="L435" s="582" t="str">
        <f ca="1">IF(C435="","",#REF!)</f>
        <v/>
      </c>
    </row>
    <row r="436" spans="1:12">
      <c r="A436" s="558">
        <v>425</v>
      </c>
      <c r="B436" s="581" t="str">
        <f t="shared" ca="1" si="18"/>
        <v/>
      </c>
      <c r="C436" s="414" t="str">
        <f t="shared" ca="1" si="19"/>
        <v/>
      </c>
      <c r="D436" s="497" t="str">
        <f ca="1">IF(ISERROR(OFFSET('HARGA SATUAN'!$D$6,MATCH(C436,'HARGA SATUAN'!$C$7:$C$1492,0),0)),"",OFFSET('HARGA SATUAN'!$D$6,MATCH(C436,'HARGA SATUAN'!$C$7:$C$1492,0),0))</f>
        <v/>
      </c>
      <c r="E436" s="497">
        <f ca="1">IF(B436="+","Unit",IF(ISERROR(OFFSET('HARGA SATUAN'!$E$6,MATCH(C436,'HARGA SATUAN'!$C$7:$C$1492,0),0)),"",OFFSET('HARGA SATUAN'!$E$6,MATCH(C436,'HARGA SATUAN'!$C$7:$C$1492,0),0)))</f>
        <v>0</v>
      </c>
      <c r="F436" s="583" t="str">
        <f t="shared" ca="1" si="20"/>
        <v/>
      </c>
      <c r="G436" s="493">
        <f ca="1">IF(ISERROR(OFFSET('HARGA SATUAN'!$I$6,MATCH(C436,'HARGA SATUAN'!$C$7:$C$1492,0),0)),"",OFFSET('HARGA SATUAN'!$I$6,MATCH(C436,'HARGA SATUAN'!$C$7:$C$1492,0),0))</f>
        <v>0</v>
      </c>
      <c r="H436" s="582" t="str">
        <f ca="1">IF(B436="","",#REF!)</f>
        <v/>
      </c>
      <c r="I436" s="582" t="str">
        <f ca="1">IF(B436="","",#REF!)</f>
        <v/>
      </c>
      <c r="J436" s="582" t="str">
        <f ca="1">IF(B436="","",#REF!)</f>
        <v/>
      </c>
      <c r="K436" s="582" t="str">
        <f ca="1">IF(B436="","",#REF!)</f>
        <v/>
      </c>
      <c r="L436" s="582" t="str">
        <f ca="1">IF(C436="","",#REF!)</f>
        <v/>
      </c>
    </row>
    <row r="437" spans="1:12">
      <c r="A437" s="558">
        <v>426</v>
      </c>
      <c r="B437" s="581" t="str">
        <f t="shared" ca="1" si="18"/>
        <v/>
      </c>
      <c r="C437" s="414" t="str">
        <f t="shared" ca="1" si="19"/>
        <v/>
      </c>
      <c r="D437" s="497" t="str">
        <f ca="1">IF(ISERROR(OFFSET('HARGA SATUAN'!$D$6,MATCH(C437,'HARGA SATUAN'!$C$7:$C$1492,0),0)),"",OFFSET('HARGA SATUAN'!$D$6,MATCH(C437,'HARGA SATUAN'!$C$7:$C$1492,0),0))</f>
        <v/>
      </c>
      <c r="E437" s="497">
        <f ca="1">IF(B437="+","Unit",IF(ISERROR(OFFSET('HARGA SATUAN'!$E$6,MATCH(C437,'HARGA SATUAN'!$C$7:$C$1492,0),0)),"",OFFSET('HARGA SATUAN'!$E$6,MATCH(C437,'HARGA SATUAN'!$C$7:$C$1492,0),0)))</f>
        <v>0</v>
      </c>
      <c r="F437" s="583" t="str">
        <f t="shared" ca="1" si="20"/>
        <v/>
      </c>
      <c r="G437" s="493">
        <f ca="1">IF(ISERROR(OFFSET('HARGA SATUAN'!$I$6,MATCH(C437,'HARGA SATUAN'!$C$7:$C$1492,0),0)),"",OFFSET('HARGA SATUAN'!$I$6,MATCH(C437,'HARGA SATUAN'!$C$7:$C$1492,0),0))</f>
        <v>0</v>
      </c>
      <c r="H437" s="582" t="str">
        <f ca="1">IF(B437="","",#REF!)</f>
        <v/>
      </c>
      <c r="I437" s="582" t="str">
        <f ca="1">IF(B437="","",#REF!)</f>
        <v/>
      </c>
      <c r="J437" s="582" t="str">
        <f ca="1">IF(B437="","",#REF!)</f>
        <v/>
      </c>
      <c r="K437" s="582" t="str">
        <f ca="1">IF(B437="","",#REF!)</f>
        <v/>
      </c>
      <c r="L437" s="582" t="str">
        <f ca="1">IF(C437="","",#REF!)</f>
        <v/>
      </c>
    </row>
    <row r="438" spans="1:12">
      <c r="A438" s="558">
        <v>427</v>
      </c>
      <c r="B438" s="581" t="str">
        <f t="shared" ca="1" si="18"/>
        <v/>
      </c>
      <c r="C438" s="414" t="str">
        <f t="shared" ca="1" si="19"/>
        <v/>
      </c>
      <c r="D438" s="497" t="str">
        <f ca="1">IF(ISERROR(OFFSET('HARGA SATUAN'!$D$6,MATCH(C438,'HARGA SATUAN'!$C$7:$C$1492,0),0)),"",OFFSET('HARGA SATUAN'!$D$6,MATCH(C438,'HARGA SATUAN'!$C$7:$C$1492,0),0))</f>
        <v/>
      </c>
      <c r="E438" s="497">
        <f ca="1">IF(B438="+","Unit",IF(ISERROR(OFFSET('HARGA SATUAN'!$E$6,MATCH(C438,'HARGA SATUAN'!$C$7:$C$1492,0),0)),"",OFFSET('HARGA SATUAN'!$E$6,MATCH(C438,'HARGA SATUAN'!$C$7:$C$1492,0),0)))</f>
        <v>0</v>
      </c>
      <c r="F438" s="583" t="str">
        <f t="shared" ca="1" si="20"/>
        <v/>
      </c>
      <c r="G438" s="493">
        <f ca="1">IF(ISERROR(OFFSET('HARGA SATUAN'!$I$6,MATCH(C438,'HARGA SATUAN'!$C$7:$C$1492,0),0)),"",OFFSET('HARGA SATUAN'!$I$6,MATCH(C438,'HARGA SATUAN'!$C$7:$C$1492,0),0))</f>
        <v>0</v>
      </c>
      <c r="H438" s="582" t="str">
        <f ca="1">IF(B438="","",#REF!)</f>
        <v/>
      </c>
      <c r="I438" s="582" t="str">
        <f ca="1">IF(B438="","",#REF!)</f>
        <v/>
      </c>
      <c r="J438" s="582" t="str">
        <f ca="1">IF(B438="","",#REF!)</f>
        <v/>
      </c>
      <c r="K438" s="582" t="str">
        <f ca="1">IF(B438="","",#REF!)</f>
        <v/>
      </c>
      <c r="L438" s="582" t="str">
        <f ca="1">IF(C438="","",#REF!)</f>
        <v/>
      </c>
    </row>
    <row r="439" spans="1:12">
      <c r="A439" s="558">
        <v>428</v>
      </c>
      <c r="B439" s="581" t="str">
        <f t="shared" ca="1" si="18"/>
        <v/>
      </c>
      <c r="C439" s="414" t="str">
        <f t="shared" ca="1" si="19"/>
        <v/>
      </c>
      <c r="D439" s="497" t="str">
        <f ca="1">IF(ISERROR(OFFSET('HARGA SATUAN'!$D$6,MATCH(C439,'HARGA SATUAN'!$C$7:$C$1492,0),0)),"",OFFSET('HARGA SATUAN'!$D$6,MATCH(C439,'HARGA SATUAN'!$C$7:$C$1492,0),0))</f>
        <v/>
      </c>
      <c r="E439" s="497">
        <f ca="1">IF(B439="+","Unit",IF(ISERROR(OFFSET('HARGA SATUAN'!$E$6,MATCH(C439,'HARGA SATUAN'!$C$7:$C$1492,0),0)),"",OFFSET('HARGA SATUAN'!$E$6,MATCH(C439,'HARGA SATUAN'!$C$7:$C$1492,0),0)))</f>
        <v>0</v>
      </c>
      <c r="F439" s="583" t="str">
        <f t="shared" ca="1" si="20"/>
        <v/>
      </c>
      <c r="G439" s="493">
        <f ca="1">IF(ISERROR(OFFSET('HARGA SATUAN'!$I$6,MATCH(C439,'HARGA SATUAN'!$C$7:$C$1492,0),0)),"",OFFSET('HARGA SATUAN'!$I$6,MATCH(C439,'HARGA SATUAN'!$C$7:$C$1492,0),0))</f>
        <v>0</v>
      </c>
      <c r="H439" s="582" t="str">
        <f ca="1">IF(B439="","",#REF!)</f>
        <v/>
      </c>
      <c r="I439" s="582" t="str">
        <f ca="1">IF(B439="","",#REF!)</f>
        <v/>
      </c>
      <c r="J439" s="582" t="str">
        <f ca="1">IF(B439="","",#REF!)</f>
        <v/>
      </c>
      <c r="K439" s="582" t="str">
        <f ca="1">IF(B439="","",#REF!)</f>
        <v/>
      </c>
      <c r="L439" s="582" t="str">
        <f ca="1">IF(C439="","",#REF!)</f>
        <v/>
      </c>
    </row>
    <row r="440" spans="1:12">
      <c r="A440" s="558">
        <v>429</v>
      </c>
      <c r="B440" s="581" t="str">
        <f t="shared" ca="1" si="18"/>
        <v/>
      </c>
      <c r="C440" s="414" t="str">
        <f t="shared" ca="1" si="19"/>
        <v/>
      </c>
      <c r="D440" s="497" t="str">
        <f ca="1">IF(ISERROR(OFFSET('HARGA SATUAN'!$D$6,MATCH(C440,'HARGA SATUAN'!$C$7:$C$1492,0),0)),"",OFFSET('HARGA SATUAN'!$D$6,MATCH(C440,'HARGA SATUAN'!$C$7:$C$1492,0),0))</f>
        <v/>
      </c>
      <c r="E440" s="497">
        <f ca="1">IF(B440="+","Unit",IF(ISERROR(OFFSET('HARGA SATUAN'!$E$6,MATCH(C440,'HARGA SATUAN'!$C$7:$C$1492,0),0)),"",OFFSET('HARGA SATUAN'!$E$6,MATCH(C440,'HARGA SATUAN'!$C$7:$C$1492,0),0)))</f>
        <v>0</v>
      </c>
      <c r="F440" s="583" t="str">
        <f t="shared" ca="1" si="20"/>
        <v/>
      </c>
      <c r="G440" s="493">
        <f ca="1">IF(ISERROR(OFFSET('HARGA SATUAN'!$I$6,MATCH(C440,'HARGA SATUAN'!$C$7:$C$1492,0),0)),"",OFFSET('HARGA SATUAN'!$I$6,MATCH(C440,'HARGA SATUAN'!$C$7:$C$1492,0),0))</f>
        <v>0</v>
      </c>
      <c r="H440" s="582" t="str">
        <f ca="1">IF(B440="","",#REF!)</f>
        <v/>
      </c>
      <c r="I440" s="582" t="str">
        <f ca="1">IF(B440="","",#REF!)</f>
        <v/>
      </c>
      <c r="J440" s="582" t="str">
        <f ca="1">IF(B440="","",#REF!)</f>
        <v/>
      </c>
      <c r="K440" s="582" t="str">
        <f ca="1">IF(B440="","",#REF!)</f>
        <v/>
      </c>
      <c r="L440" s="582" t="str">
        <f ca="1">IF(C440="","",#REF!)</f>
        <v/>
      </c>
    </row>
    <row r="441" spans="1:12">
      <c r="A441" s="558">
        <v>430</v>
      </c>
      <c r="B441" s="581" t="str">
        <f t="shared" ca="1" si="18"/>
        <v/>
      </c>
      <c r="C441" s="414" t="str">
        <f t="shared" ca="1" si="19"/>
        <v/>
      </c>
      <c r="D441" s="497" t="str">
        <f ca="1">IF(ISERROR(OFFSET('HARGA SATUAN'!$D$6,MATCH(C441,'HARGA SATUAN'!$C$7:$C$1492,0),0)),"",OFFSET('HARGA SATUAN'!$D$6,MATCH(C441,'HARGA SATUAN'!$C$7:$C$1492,0),0))</f>
        <v/>
      </c>
      <c r="E441" s="497">
        <f ca="1">IF(B441="+","Unit",IF(ISERROR(OFFSET('HARGA SATUAN'!$E$6,MATCH(C441,'HARGA SATUAN'!$C$7:$C$1492,0),0)),"",OFFSET('HARGA SATUAN'!$E$6,MATCH(C441,'HARGA SATUAN'!$C$7:$C$1492,0),0)))</f>
        <v>0</v>
      </c>
      <c r="F441" s="583" t="str">
        <f t="shared" ca="1" si="20"/>
        <v/>
      </c>
      <c r="G441" s="493">
        <f ca="1">IF(ISERROR(OFFSET('HARGA SATUAN'!$I$6,MATCH(C441,'HARGA SATUAN'!$C$7:$C$1492,0),0)),"",OFFSET('HARGA SATUAN'!$I$6,MATCH(C441,'HARGA SATUAN'!$C$7:$C$1492,0),0))</f>
        <v>0</v>
      </c>
      <c r="H441" s="582" t="str">
        <f ca="1">IF(B441="","",#REF!)</f>
        <v/>
      </c>
      <c r="I441" s="582" t="str">
        <f ca="1">IF(B441="","",#REF!)</f>
        <v/>
      </c>
      <c r="J441" s="582" t="str">
        <f ca="1">IF(B441="","",#REF!)</f>
        <v/>
      </c>
      <c r="K441" s="582" t="str">
        <f ca="1">IF(B441="","",#REF!)</f>
        <v/>
      </c>
      <c r="L441" s="582" t="str">
        <f ca="1">IF(C441="","",#REF!)</f>
        <v/>
      </c>
    </row>
    <row r="442" spans="1:12">
      <c r="A442" s="558">
        <v>431</v>
      </c>
      <c r="B442" s="581" t="str">
        <f t="shared" ca="1" si="18"/>
        <v/>
      </c>
      <c r="C442" s="414" t="str">
        <f t="shared" ca="1" si="19"/>
        <v/>
      </c>
      <c r="D442" s="497" t="str">
        <f ca="1">IF(ISERROR(OFFSET('HARGA SATUAN'!$D$6,MATCH(C442,'HARGA SATUAN'!$C$7:$C$1492,0),0)),"",OFFSET('HARGA SATUAN'!$D$6,MATCH(C442,'HARGA SATUAN'!$C$7:$C$1492,0),0))</f>
        <v/>
      </c>
      <c r="E442" s="497">
        <f ca="1">IF(B442="+","Unit",IF(ISERROR(OFFSET('HARGA SATUAN'!$E$6,MATCH(C442,'HARGA SATUAN'!$C$7:$C$1492,0),0)),"",OFFSET('HARGA SATUAN'!$E$6,MATCH(C442,'HARGA SATUAN'!$C$7:$C$1492,0),0)))</f>
        <v>0</v>
      </c>
      <c r="F442" s="583" t="str">
        <f t="shared" ca="1" si="20"/>
        <v/>
      </c>
      <c r="G442" s="493">
        <f ca="1">IF(ISERROR(OFFSET('HARGA SATUAN'!$I$6,MATCH(C442,'HARGA SATUAN'!$C$7:$C$1492,0),0)),"",OFFSET('HARGA SATUAN'!$I$6,MATCH(C442,'HARGA SATUAN'!$C$7:$C$1492,0),0))</f>
        <v>0</v>
      </c>
      <c r="H442" s="582" t="str">
        <f ca="1">IF(B442="","",#REF!)</f>
        <v/>
      </c>
      <c r="I442" s="582" t="str">
        <f ca="1">IF(B442="","",#REF!)</f>
        <v/>
      </c>
      <c r="J442" s="582" t="str">
        <f ca="1">IF(B442="","",#REF!)</f>
        <v/>
      </c>
      <c r="K442" s="582" t="str">
        <f ca="1">IF(B442="","",#REF!)</f>
        <v/>
      </c>
      <c r="L442" s="582" t="str">
        <f ca="1">IF(C442="","",#REF!)</f>
        <v/>
      </c>
    </row>
    <row r="443" spans="1:12">
      <c r="A443" s="558">
        <v>432</v>
      </c>
      <c r="B443" s="581" t="str">
        <f t="shared" ca="1" si="18"/>
        <v/>
      </c>
      <c r="C443" s="414" t="str">
        <f t="shared" ca="1" si="19"/>
        <v/>
      </c>
      <c r="D443" s="497" t="str">
        <f ca="1">IF(ISERROR(OFFSET('HARGA SATUAN'!$D$6,MATCH(C443,'HARGA SATUAN'!$C$7:$C$1492,0),0)),"",OFFSET('HARGA SATUAN'!$D$6,MATCH(C443,'HARGA SATUAN'!$C$7:$C$1492,0),0))</f>
        <v/>
      </c>
      <c r="E443" s="497">
        <f ca="1">IF(B443="+","Unit",IF(ISERROR(OFFSET('HARGA SATUAN'!$E$6,MATCH(C443,'HARGA SATUAN'!$C$7:$C$1492,0),0)),"",OFFSET('HARGA SATUAN'!$E$6,MATCH(C443,'HARGA SATUAN'!$C$7:$C$1492,0),0)))</f>
        <v>0</v>
      </c>
      <c r="F443" s="583" t="str">
        <f t="shared" ca="1" si="20"/>
        <v/>
      </c>
      <c r="G443" s="493">
        <f ca="1">IF(ISERROR(OFFSET('HARGA SATUAN'!$I$6,MATCH(C443,'HARGA SATUAN'!$C$7:$C$1492,0),0)),"",OFFSET('HARGA SATUAN'!$I$6,MATCH(C443,'HARGA SATUAN'!$C$7:$C$1492,0),0))</f>
        <v>0</v>
      </c>
      <c r="H443" s="582" t="str">
        <f ca="1">IF(B443="","",#REF!)</f>
        <v/>
      </c>
      <c r="I443" s="582" t="str">
        <f ca="1">IF(B443="","",#REF!)</f>
        <v/>
      </c>
      <c r="J443" s="582" t="str">
        <f ca="1">IF(B443="","",#REF!)</f>
        <v/>
      </c>
      <c r="K443" s="582" t="str">
        <f ca="1">IF(B443="","",#REF!)</f>
        <v/>
      </c>
      <c r="L443" s="582" t="str">
        <f ca="1">IF(C443="","",#REF!)</f>
        <v/>
      </c>
    </row>
    <row r="444" spans="1:12">
      <c r="A444" s="558">
        <v>433</v>
      </c>
      <c r="B444" s="581" t="str">
        <f t="shared" ca="1" si="18"/>
        <v/>
      </c>
      <c r="C444" s="414" t="str">
        <f t="shared" ca="1" si="19"/>
        <v/>
      </c>
      <c r="D444" s="497" t="str">
        <f ca="1">IF(ISERROR(OFFSET('HARGA SATUAN'!$D$6,MATCH(C444,'HARGA SATUAN'!$C$7:$C$1492,0),0)),"",OFFSET('HARGA SATUAN'!$D$6,MATCH(C444,'HARGA SATUAN'!$C$7:$C$1492,0),0))</f>
        <v/>
      </c>
      <c r="E444" s="497">
        <f ca="1">IF(B444="+","Unit",IF(ISERROR(OFFSET('HARGA SATUAN'!$E$6,MATCH(C444,'HARGA SATUAN'!$C$7:$C$1492,0),0)),"",OFFSET('HARGA SATUAN'!$E$6,MATCH(C444,'HARGA SATUAN'!$C$7:$C$1492,0),0)))</f>
        <v>0</v>
      </c>
      <c r="F444" s="583" t="str">
        <f t="shared" ca="1" si="20"/>
        <v/>
      </c>
      <c r="G444" s="493">
        <f ca="1">IF(ISERROR(OFFSET('HARGA SATUAN'!$I$6,MATCH(C444,'HARGA SATUAN'!$C$7:$C$1492,0),0)),"",OFFSET('HARGA SATUAN'!$I$6,MATCH(C444,'HARGA SATUAN'!$C$7:$C$1492,0),0))</f>
        <v>0</v>
      </c>
      <c r="H444" s="582" t="str">
        <f ca="1">IF(B444="","",#REF!)</f>
        <v/>
      </c>
      <c r="I444" s="582" t="str">
        <f ca="1">IF(B444="","",#REF!)</f>
        <v/>
      </c>
      <c r="J444" s="582" t="str">
        <f ca="1">IF(B444="","",#REF!)</f>
        <v/>
      </c>
      <c r="K444" s="582" t="str">
        <f ca="1">IF(B444="","",#REF!)</f>
        <v/>
      </c>
      <c r="L444" s="582" t="str">
        <f ca="1">IF(C444="","",#REF!)</f>
        <v/>
      </c>
    </row>
    <row r="445" spans="1:12">
      <c r="A445" s="558">
        <v>434</v>
      </c>
      <c r="B445" s="581" t="str">
        <f t="shared" ca="1" si="18"/>
        <v/>
      </c>
      <c r="C445" s="414" t="str">
        <f t="shared" ca="1" si="19"/>
        <v/>
      </c>
      <c r="D445" s="497" t="str">
        <f ca="1">IF(ISERROR(OFFSET('HARGA SATUAN'!$D$6,MATCH(C445,'HARGA SATUAN'!$C$7:$C$1492,0),0)),"",OFFSET('HARGA SATUAN'!$D$6,MATCH(C445,'HARGA SATUAN'!$C$7:$C$1492,0),0))</f>
        <v/>
      </c>
      <c r="E445" s="497">
        <f ca="1">IF(B445="+","Unit",IF(ISERROR(OFFSET('HARGA SATUAN'!$E$6,MATCH(C445,'HARGA SATUAN'!$C$7:$C$1492,0),0)),"",OFFSET('HARGA SATUAN'!$E$6,MATCH(C445,'HARGA SATUAN'!$C$7:$C$1492,0),0)))</f>
        <v>0</v>
      </c>
      <c r="F445" s="583" t="str">
        <f t="shared" ca="1" si="20"/>
        <v/>
      </c>
      <c r="G445" s="493">
        <f ca="1">IF(ISERROR(OFFSET('HARGA SATUAN'!$I$6,MATCH(C445,'HARGA SATUAN'!$C$7:$C$1492,0),0)),"",OFFSET('HARGA SATUAN'!$I$6,MATCH(C445,'HARGA SATUAN'!$C$7:$C$1492,0),0))</f>
        <v>0</v>
      </c>
      <c r="H445" s="582" t="str">
        <f ca="1">IF(B445="","",#REF!)</f>
        <v/>
      </c>
      <c r="I445" s="582" t="str">
        <f ca="1">IF(B445="","",#REF!)</f>
        <v/>
      </c>
      <c r="J445" s="582" t="str">
        <f ca="1">IF(B445="","",#REF!)</f>
        <v/>
      </c>
      <c r="K445" s="582" t="str">
        <f ca="1">IF(B445="","",#REF!)</f>
        <v/>
      </c>
      <c r="L445" s="582" t="str">
        <f ca="1">IF(C445="","",#REF!)</f>
        <v/>
      </c>
    </row>
    <row r="446" spans="1:12">
      <c r="A446" s="558">
        <v>435</v>
      </c>
      <c r="B446" s="581" t="str">
        <f t="shared" ca="1" si="18"/>
        <v/>
      </c>
      <c r="C446" s="414" t="str">
        <f t="shared" ca="1" si="19"/>
        <v/>
      </c>
      <c r="D446" s="497" t="str">
        <f ca="1">IF(ISERROR(OFFSET('HARGA SATUAN'!$D$6,MATCH(C446,'HARGA SATUAN'!$C$7:$C$1492,0),0)),"",OFFSET('HARGA SATUAN'!$D$6,MATCH(C446,'HARGA SATUAN'!$C$7:$C$1492,0),0))</f>
        <v/>
      </c>
      <c r="E446" s="497">
        <f ca="1">IF(B446="+","Unit",IF(ISERROR(OFFSET('HARGA SATUAN'!$E$6,MATCH(C446,'HARGA SATUAN'!$C$7:$C$1492,0),0)),"",OFFSET('HARGA SATUAN'!$E$6,MATCH(C446,'HARGA SATUAN'!$C$7:$C$1492,0),0)))</f>
        <v>0</v>
      </c>
      <c r="F446" s="583" t="str">
        <f t="shared" ca="1" si="20"/>
        <v/>
      </c>
      <c r="G446" s="493">
        <f ca="1">IF(ISERROR(OFFSET('HARGA SATUAN'!$I$6,MATCH(C446,'HARGA SATUAN'!$C$7:$C$1492,0),0)),"",OFFSET('HARGA SATUAN'!$I$6,MATCH(C446,'HARGA SATUAN'!$C$7:$C$1492,0),0))</f>
        <v>0</v>
      </c>
      <c r="H446" s="582" t="str">
        <f ca="1">IF(B446="","",#REF!)</f>
        <v/>
      </c>
      <c r="I446" s="582" t="str">
        <f ca="1">IF(B446="","",#REF!)</f>
        <v/>
      </c>
      <c r="J446" s="582" t="str">
        <f ca="1">IF(B446="","",#REF!)</f>
        <v/>
      </c>
      <c r="K446" s="582" t="str">
        <f ca="1">IF(B446="","",#REF!)</f>
        <v/>
      </c>
      <c r="L446" s="582" t="str">
        <f ca="1">IF(C446="","",#REF!)</f>
        <v/>
      </c>
    </row>
    <row r="447" spans="1:12">
      <c r="A447" s="558">
        <v>436</v>
      </c>
      <c r="B447" s="581" t="str">
        <f t="shared" ca="1" si="18"/>
        <v/>
      </c>
      <c r="C447" s="414" t="str">
        <f t="shared" ca="1" si="19"/>
        <v/>
      </c>
      <c r="D447" s="497" t="str">
        <f ca="1">IF(ISERROR(OFFSET('HARGA SATUAN'!$D$6,MATCH(C447,'HARGA SATUAN'!$C$7:$C$1492,0),0)),"",OFFSET('HARGA SATUAN'!$D$6,MATCH(C447,'HARGA SATUAN'!$C$7:$C$1492,0),0))</f>
        <v/>
      </c>
      <c r="E447" s="497">
        <f ca="1">IF(B447="+","Unit",IF(ISERROR(OFFSET('HARGA SATUAN'!$E$6,MATCH(C447,'HARGA SATUAN'!$C$7:$C$1492,0),0)),"",OFFSET('HARGA SATUAN'!$E$6,MATCH(C447,'HARGA SATUAN'!$C$7:$C$1492,0),0)))</f>
        <v>0</v>
      </c>
      <c r="F447" s="583" t="str">
        <f t="shared" ca="1" si="20"/>
        <v/>
      </c>
      <c r="G447" s="493">
        <f ca="1">IF(ISERROR(OFFSET('HARGA SATUAN'!$I$6,MATCH(C447,'HARGA SATUAN'!$C$7:$C$1492,0),0)),"",OFFSET('HARGA SATUAN'!$I$6,MATCH(C447,'HARGA SATUAN'!$C$7:$C$1492,0),0))</f>
        <v>0</v>
      </c>
      <c r="H447" s="582" t="str">
        <f ca="1">IF(B447="","",#REF!)</f>
        <v/>
      </c>
      <c r="I447" s="582" t="str">
        <f ca="1">IF(B447="","",#REF!)</f>
        <v/>
      </c>
      <c r="J447" s="582" t="str">
        <f ca="1">IF(B447="","",#REF!)</f>
        <v/>
      </c>
      <c r="K447" s="582" t="str">
        <f ca="1">IF(B447="","",#REF!)</f>
        <v/>
      </c>
      <c r="L447" s="582" t="str">
        <f ca="1">IF(C447="","",#REF!)</f>
        <v/>
      </c>
    </row>
    <row r="448" spans="1:12">
      <c r="A448" s="558">
        <v>437</v>
      </c>
      <c r="B448" s="581" t="str">
        <f t="shared" ca="1" si="18"/>
        <v/>
      </c>
      <c r="C448" s="414" t="str">
        <f t="shared" ca="1" si="19"/>
        <v/>
      </c>
      <c r="D448" s="497" t="str">
        <f ca="1">IF(ISERROR(OFFSET('HARGA SATUAN'!$D$6,MATCH(C448,'HARGA SATUAN'!$C$7:$C$1492,0),0)),"",OFFSET('HARGA SATUAN'!$D$6,MATCH(C448,'HARGA SATUAN'!$C$7:$C$1492,0),0))</f>
        <v/>
      </c>
      <c r="E448" s="497">
        <f ca="1">IF(B448="+","Unit",IF(ISERROR(OFFSET('HARGA SATUAN'!$E$6,MATCH(C448,'HARGA SATUAN'!$C$7:$C$1492,0),0)),"",OFFSET('HARGA SATUAN'!$E$6,MATCH(C448,'HARGA SATUAN'!$C$7:$C$1492,0),0)))</f>
        <v>0</v>
      </c>
      <c r="F448" s="583" t="str">
        <f t="shared" ca="1" si="20"/>
        <v/>
      </c>
      <c r="G448" s="493">
        <f ca="1">IF(ISERROR(OFFSET('HARGA SATUAN'!$I$6,MATCH(C448,'HARGA SATUAN'!$C$7:$C$1492,0),0)),"",OFFSET('HARGA SATUAN'!$I$6,MATCH(C448,'HARGA SATUAN'!$C$7:$C$1492,0),0))</f>
        <v>0</v>
      </c>
      <c r="H448" s="582" t="str">
        <f ca="1">IF(B448="","",#REF!)</f>
        <v/>
      </c>
      <c r="I448" s="582" t="str">
        <f ca="1">IF(B448="","",#REF!)</f>
        <v/>
      </c>
      <c r="J448" s="582" t="str">
        <f ca="1">IF(B448="","",#REF!)</f>
        <v/>
      </c>
      <c r="K448" s="582" t="str">
        <f ca="1">IF(B448="","",#REF!)</f>
        <v/>
      </c>
      <c r="L448" s="582" t="str">
        <f ca="1">IF(C448="","",#REF!)</f>
        <v/>
      </c>
    </row>
    <row r="449" spans="1:12">
      <c r="A449" s="558">
        <v>438</v>
      </c>
      <c r="B449" s="581" t="str">
        <f t="shared" ca="1" si="18"/>
        <v/>
      </c>
      <c r="C449" s="414" t="str">
        <f t="shared" ca="1" si="19"/>
        <v/>
      </c>
      <c r="D449" s="497" t="str">
        <f ca="1">IF(ISERROR(OFFSET('HARGA SATUAN'!$D$6,MATCH(C449,'HARGA SATUAN'!$C$7:$C$1492,0),0)),"",OFFSET('HARGA SATUAN'!$D$6,MATCH(C449,'HARGA SATUAN'!$C$7:$C$1492,0),0))</f>
        <v/>
      </c>
      <c r="E449" s="497">
        <f ca="1">IF(B449="+","Unit",IF(ISERROR(OFFSET('HARGA SATUAN'!$E$6,MATCH(C449,'HARGA SATUAN'!$C$7:$C$1492,0),0)),"",OFFSET('HARGA SATUAN'!$E$6,MATCH(C449,'HARGA SATUAN'!$C$7:$C$1492,0),0)))</f>
        <v>0</v>
      </c>
      <c r="F449" s="583" t="str">
        <f t="shared" ca="1" si="20"/>
        <v/>
      </c>
      <c r="G449" s="493">
        <f ca="1">IF(ISERROR(OFFSET('HARGA SATUAN'!$I$6,MATCH(C449,'HARGA SATUAN'!$C$7:$C$1492,0),0)),"",OFFSET('HARGA SATUAN'!$I$6,MATCH(C449,'HARGA SATUAN'!$C$7:$C$1492,0),0))</f>
        <v>0</v>
      </c>
      <c r="H449" s="582" t="str">
        <f ca="1">IF(B449="","",#REF!)</f>
        <v/>
      </c>
      <c r="I449" s="582" t="str">
        <f ca="1">IF(B449="","",#REF!)</f>
        <v/>
      </c>
      <c r="J449" s="582" t="str">
        <f ca="1">IF(B449="","",#REF!)</f>
        <v/>
      </c>
      <c r="K449" s="582" t="str">
        <f ca="1">IF(B449="","",#REF!)</f>
        <v/>
      </c>
      <c r="L449" s="582" t="str">
        <f ca="1">IF(C449="","",#REF!)</f>
        <v/>
      </c>
    </row>
    <row r="450" spans="1:12">
      <c r="A450" s="558">
        <v>439</v>
      </c>
      <c r="B450" s="581" t="str">
        <f t="shared" ca="1" si="18"/>
        <v/>
      </c>
      <c r="C450" s="414" t="str">
        <f t="shared" ca="1" si="19"/>
        <v/>
      </c>
      <c r="D450" s="497" t="str">
        <f ca="1">IF(ISERROR(OFFSET('HARGA SATUAN'!$D$6,MATCH(C450,'HARGA SATUAN'!$C$7:$C$1492,0),0)),"",OFFSET('HARGA SATUAN'!$D$6,MATCH(C450,'HARGA SATUAN'!$C$7:$C$1492,0),0))</f>
        <v/>
      </c>
      <c r="E450" s="497">
        <f ca="1">IF(B450="+","Unit",IF(ISERROR(OFFSET('HARGA SATUAN'!$E$6,MATCH(C450,'HARGA SATUAN'!$C$7:$C$1492,0),0)),"",OFFSET('HARGA SATUAN'!$E$6,MATCH(C450,'HARGA SATUAN'!$C$7:$C$1492,0),0)))</f>
        <v>0</v>
      </c>
      <c r="F450" s="583" t="str">
        <f t="shared" ca="1" si="20"/>
        <v/>
      </c>
      <c r="G450" s="493">
        <f ca="1">IF(ISERROR(OFFSET('HARGA SATUAN'!$I$6,MATCH(C450,'HARGA SATUAN'!$C$7:$C$1492,0),0)),"",OFFSET('HARGA SATUAN'!$I$6,MATCH(C450,'HARGA SATUAN'!$C$7:$C$1492,0),0))</f>
        <v>0</v>
      </c>
      <c r="H450" s="582" t="str">
        <f ca="1">IF(B450="","",#REF!)</f>
        <v/>
      </c>
      <c r="I450" s="582" t="str">
        <f ca="1">IF(B450="","",#REF!)</f>
        <v/>
      </c>
      <c r="J450" s="582" t="str">
        <f ca="1">IF(B450="","",#REF!)</f>
        <v/>
      </c>
      <c r="K450" s="582" t="str">
        <f ca="1">IF(B450="","",#REF!)</f>
        <v/>
      </c>
      <c r="L450" s="582" t="str">
        <f ca="1">IF(C450="","",#REF!)</f>
        <v/>
      </c>
    </row>
    <row r="451" spans="1:12">
      <c r="A451" s="558">
        <v>440</v>
      </c>
      <c r="B451" s="581" t="str">
        <f t="shared" ca="1" si="18"/>
        <v/>
      </c>
      <c r="C451" s="414" t="str">
        <f t="shared" ca="1" si="19"/>
        <v/>
      </c>
      <c r="D451" s="497" t="str">
        <f ca="1">IF(ISERROR(OFFSET('HARGA SATUAN'!$D$6,MATCH(C451,'HARGA SATUAN'!$C$7:$C$1492,0),0)),"",OFFSET('HARGA SATUAN'!$D$6,MATCH(C451,'HARGA SATUAN'!$C$7:$C$1492,0),0))</f>
        <v/>
      </c>
      <c r="E451" s="497">
        <f ca="1">IF(B451="+","Unit",IF(ISERROR(OFFSET('HARGA SATUAN'!$E$6,MATCH(C451,'HARGA SATUAN'!$C$7:$C$1492,0),0)),"",OFFSET('HARGA SATUAN'!$E$6,MATCH(C451,'HARGA SATUAN'!$C$7:$C$1492,0),0)))</f>
        <v>0</v>
      </c>
      <c r="F451" s="583" t="str">
        <f t="shared" ca="1" si="20"/>
        <v/>
      </c>
      <c r="G451" s="493">
        <f ca="1">IF(ISERROR(OFFSET('HARGA SATUAN'!$I$6,MATCH(C451,'HARGA SATUAN'!$C$7:$C$1492,0),0)),"",OFFSET('HARGA SATUAN'!$I$6,MATCH(C451,'HARGA SATUAN'!$C$7:$C$1492,0),0))</f>
        <v>0</v>
      </c>
      <c r="H451" s="582" t="str">
        <f ca="1">IF(B451="","",#REF!)</f>
        <v/>
      </c>
      <c r="I451" s="582" t="str">
        <f ca="1">IF(B451="","",#REF!)</f>
        <v/>
      </c>
      <c r="J451" s="582" t="str">
        <f ca="1">IF(B451="","",#REF!)</f>
        <v/>
      </c>
      <c r="K451" s="582" t="str">
        <f ca="1">IF(B451="","",#REF!)</f>
        <v/>
      </c>
      <c r="L451" s="582" t="str">
        <f ca="1">IF(C451="","",#REF!)</f>
        <v/>
      </c>
    </row>
    <row r="452" spans="1:12">
      <c r="A452" s="558">
        <v>441</v>
      </c>
      <c r="B452" s="581" t="str">
        <f t="shared" ca="1" si="18"/>
        <v/>
      </c>
      <c r="C452" s="414" t="str">
        <f t="shared" ca="1" si="19"/>
        <v/>
      </c>
      <c r="D452" s="497" t="str">
        <f ca="1">IF(ISERROR(OFFSET('HARGA SATUAN'!$D$6,MATCH(C452,'HARGA SATUAN'!$C$7:$C$1492,0),0)),"",OFFSET('HARGA SATUAN'!$D$6,MATCH(C452,'HARGA SATUAN'!$C$7:$C$1492,0),0))</f>
        <v/>
      </c>
      <c r="E452" s="497">
        <f ca="1">IF(B452="+","Unit",IF(ISERROR(OFFSET('HARGA SATUAN'!$E$6,MATCH(C452,'HARGA SATUAN'!$C$7:$C$1492,0),0)),"",OFFSET('HARGA SATUAN'!$E$6,MATCH(C452,'HARGA SATUAN'!$C$7:$C$1492,0),0)))</f>
        <v>0</v>
      </c>
      <c r="F452" s="583" t="str">
        <f t="shared" ca="1" si="20"/>
        <v/>
      </c>
      <c r="G452" s="493">
        <f ca="1">IF(ISERROR(OFFSET('HARGA SATUAN'!$I$6,MATCH(C452,'HARGA SATUAN'!$C$7:$C$1492,0),0)),"",OFFSET('HARGA SATUAN'!$I$6,MATCH(C452,'HARGA SATUAN'!$C$7:$C$1492,0),0))</f>
        <v>0</v>
      </c>
      <c r="H452" s="582" t="str">
        <f ca="1">IF(B452="","",#REF!)</f>
        <v/>
      </c>
      <c r="I452" s="582" t="str">
        <f ca="1">IF(B452="","",#REF!)</f>
        <v/>
      </c>
      <c r="J452" s="582" t="str">
        <f ca="1">IF(B452="","",#REF!)</f>
        <v/>
      </c>
      <c r="K452" s="582" t="str">
        <f ca="1">IF(B452="","",#REF!)</f>
        <v/>
      </c>
      <c r="L452" s="582" t="str">
        <f ca="1">IF(C452="","",#REF!)</f>
        <v/>
      </c>
    </row>
    <row r="453" spans="1:12">
      <c r="A453" s="558">
        <v>442</v>
      </c>
      <c r="B453" s="581" t="str">
        <f t="shared" ca="1" si="18"/>
        <v/>
      </c>
      <c r="C453" s="414" t="str">
        <f t="shared" ca="1" si="19"/>
        <v/>
      </c>
      <c r="D453" s="497" t="str">
        <f ca="1">IF(ISERROR(OFFSET('HARGA SATUAN'!$D$6,MATCH(C453,'HARGA SATUAN'!$C$7:$C$1492,0),0)),"",OFFSET('HARGA SATUAN'!$D$6,MATCH(C453,'HARGA SATUAN'!$C$7:$C$1492,0),0))</f>
        <v/>
      </c>
      <c r="E453" s="497">
        <f ca="1">IF(B453="+","Unit",IF(ISERROR(OFFSET('HARGA SATUAN'!$E$6,MATCH(C453,'HARGA SATUAN'!$C$7:$C$1492,0),0)),"",OFFSET('HARGA SATUAN'!$E$6,MATCH(C453,'HARGA SATUAN'!$C$7:$C$1492,0),0)))</f>
        <v>0</v>
      </c>
      <c r="F453" s="583" t="str">
        <f t="shared" ca="1" si="20"/>
        <v/>
      </c>
      <c r="G453" s="493">
        <f ca="1">IF(ISERROR(OFFSET('HARGA SATUAN'!$I$6,MATCH(C453,'HARGA SATUAN'!$C$7:$C$1492,0),0)),"",OFFSET('HARGA SATUAN'!$I$6,MATCH(C453,'HARGA SATUAN'!$C$7:$C$1492,0),0))</f>
        <v>0</v>
      </c>
      <c r="H453" s="582" t="str">
        <f ca="1">IF(B453="","",#REF!)</f>
        <v/>
      </c>
      <c r="I453" s="582" t="str">
        <f ca="1">IF(B453="","",#REF!)</f>
        <v/>
      </c>
      <c r="J453" s="582" t="str">
        <f ca="1">IF(B453="","",#REF!)</f>
        <v/>
      </c>
      <c r="K453" s="582" t="str">
        <f ca="1">IF(B453="","",#REF!)</f>
        <v/>
      </c>
      <c r="L453" s="582" t="str">
        <f ca="1">IF(C453="","",#REF!)</f>
        <v/>
      </c>
    </row>
    <row r="454" spans="1:12">
      <c r="A454" s="558">
        <v>443</v>
      </c>
      <c r="B454" s="581" t="str">
        <f t="shared" ca="1" si="18"/>
        <v/>
      </c>
      <c r="C454" s="414" t="str">
        <f t="shared" ca="1" si="19"/>
        <v/>
      </c>
      <c r="D454" s="497" t="str">
        <f ca="1">IF(ISERROR(OFFSET('HARGA SATUAN'!$D$6,MATCH(C454,'HARGA SATUAN'!$C$7:$C$1492,0),0)),"",OFFSET('HARGA SATUAN'!$D$6,MATCH(C454,'HARGA SATUAN'!$C$7:$C$1492,0),0))</f>
        <v/>
      </c>
      <c r="E454" s="497">
        <f ca="1">IF(B454="+","Unit",IF(ISERROR(OFFSET('HARGA SATUAN'!$E$6,MATCH(C454,'HARGA SATUAN'!$C$7:$C$1492,0),0)),"",OFFSET('HARGA SATUAN'!$E$6,MATCH(C454,'HARGA SATUAN'!$C$7:$C$1492,0),0)))</f>
        <v>0</v>
      </c>
      <c r="F454" s="583" t="str">
        <f t="shared" ca="1" si="20"/>
        <v/>
      </c>
      <c r="G454" s="493">
        <f ca="1">IF(ISERROR(OFFSET('HARGA SATUAN'!$I$6,MATCH(C454,'HARGA SATUAN'!$C$7:$C$1492,0),0)),"",OFFSET('HARGA SATUAN'!$I$6,MATCH(C454,'HARGA SATUAN'!$C$7:$C$1492,0),0))</f>
        <v>0</v>
      </c>
      <c r="H454" s="582" t="str">
        <f ca="1">IF(B454="","",#REF!)</f>
        <v/>
      </c>
      <c r="I454" s="582" t="str">
        <f ca="1">IF(B454="","",#REF!)</f>
        <v/>
      </c>
      <c r="J454" s="582" t="str">
        <f ca="1">IF(B454="","",#REF!)</f>
        <v/>
      </c>
      <c r="K454" s="582" t="str">
        <f ca="1">IF(B454="","",#REF!)</f>
        <v/>
      </c>
      <c r="L454" s="582" t="str">
        <f ca="1">IF(C454="","",#REF!)</f>
        <v/>
      </c>
    </row>
    <row r="455" spans="1:12">
      <c r="A455" s="558">
        <v>444</v>
      </c>
      <c r="B455" s="581" t="str">
        <f t="shared" ca="1" si="18"/>
        <v/>
      </c>
      <c r="C455" s="414" t="str">
        <f t="shared" ca="1" si="19"/>
        <v/>
      </c>
      <c r="D455" s="497" t="str">
        <f ca="1">IF(ISERROR(OFFSET('HARGA SATUAN'!$D$6,MATCH(C455,'HARGA SATUAN'!$C$7:$C$1492,0),0)),"",OFFSET('HARGA SATUAN'!$D$6,MATCH(C455,'HARGA SATUAN'!$C$7:$C$1492,0),0))</f>
        <v/>
      </c>
      <c r="E455" s="497">
        <f ca="1">IF(B455="+","Unit",IF(ISERROR(OFFSET('HARGA SATUAN'!$E$6,MATCH(C455,'HARGA SATUAN'!$C$7:$C$1492,0),0)),"",OFFSET('HARGA SATUAN'!$E$6,MATCH(C455,'HARGA SATUAN'!$C$7:$C$1492,0),0)))</f>
        <v>0</v>
      </c>
      <c r="F455" s="583" t="str">
        <f t="shared" ca="1" si="20"/>
        <v/>
      </c>
      <c r="G455" s="493">
        <f ca="1">IF(ISERROR(OFFSET('HARGA SATUAN'!$I$6,MATCH(C455,'HARGA SATUAN'!$C$7:$C$1492,0),0)),"",OFFSET('HARGA SATUAN'!$I$6,MATCH(C455,'HARGA SATUAN'!$C$7:$C$1492,0),0))</f>
        <v>0</v>
      </c>
      <c r="H455" s="582" t="str">
        <f ca="1">IF(B455="","",#REF!)</f>
        <v/>
      </c>
      <c r="I455" s="582" t="str">
        <f ca="1">IF(B455="","",#REF!)</f>
        <v/>
      </c>
      <c r="J455" s="582" t="str">
        <f ca="1">IF(B455="","",#REF!)</f>
        <v/>
      </c>
      <c r="K455" s="582" t="str">
        <f ca="1">IF(B455="","",#REF!)</f>
        <v/>
      </c>
      <c r="L455" s="582" t="str">
        <f ca="1">IF(C455="","",#REF!)</f>
        <v/>
      </c>
    </row>
    <row r="456" spans="1:12">
      <c r="A456" s="558">
        <v>445</v>
      </c>
      <c r="B456" s="581" t="str">
        <f t="shared" ca="1" si="18"/>
        <v/>
      </c>
      <c r="C456" s="414" t="str">
        <f t="shared" ca="1" si="19"/>
        <v/>
      </c>
      <c r="D456" s="497" t="str">
        <f ca="1">IF(ISERROR(OFFSET('HARGA SATUAN'!$D$6,MATCH(C456,'HARGA SATUAN'!$C$7:$C$1492,0),0)),"",OFFSET('HARGA SATUAN'!$D$6,MATCH(C456,'HARGA SATUAN'!$C$7:$C$1492,0),0))</f>
        <v/>
      </c>
      <c r="E456" s="497">
        <f ca="1">IF(B456="+","Unit",IF(ISERROR(OFFSET('HARGA SATUAN'!$E$6,MATCH(C456,'HARGA SATUAN'!$C$7:$C$1492,0),0)),"",OFFSET('HARGA SATUAN'!$E$6,MATCH(C456,'HARGA SATUAN'!$C$7:$C$1492,0),0)))</f>
        <v>0</v>
      </c>
      <c r="F456" s="583" t="str">
        <f t="shared" ca="1" si="20"/>
        <v/>
      </c>
      <c r="G456" s="493">
        <f ca="1">IF(ISERROR(OFFSET('HARGA SATUAN'!$I$6,MATCH(C456,'HARGA SATUAN'!$C$7:$C$1492,0),0)),"",OFFSET('HARGA SATUAN'!$I$6,MATCH(C456,'HARGA SATUAN'!$C$7:$C$1492,0),0))</f>
        <v>0</v>
      </c>
      <c r="H456" s="582" t="str">
        <f ca="1">IF(B456="","",#REF!)</f>
        <v/>
      </c>
      <c r="I456" s="582" t="str">
        <f ca="1">IF(B456="","",#REF!)</f>
        <v/>
      </c>
      <c r="J456" s="582" t="str">
        <f ca="1">IF(B456="","",#REF!)</f>
        <v/>
      </c>
      <c r="K456" s="582" t="str">
        <f ca="1">IF(B456="","",#REF!)</f>
        <v/>
      </c>
      <c r="L456" s="582" t="str">
        <f ca="1">IF(C456="","",#REF!)</f>
        <v/>
      </c>
    </row>
    <row r="457" spans="1:12">
      <c r="A457" s="558">
        <v>446</v>
      </c>
      <c r="B457" s="581" t="str">
        <f t="shared" ca="1" si="18"/>
        <v/>
      </c>
      <c r="C457" s="414" t="str">
        <f t="shared" ca="1" si="19"/>
        <v/>
      </c>
      <c r="D457" s="497" t="str">
        <f ca="1">IF(ISERROR(OFFSET('HARGA SATUAN'!$D$6,MATCH(C457,'HARGA SATUAN'!$C$7:$C$1492,0),0)),"",OFFSET('HARGA SATUAN'!$D$6,MATCH(C457,'HARGA SATUAN'!$C$7:$C$1492,0),0))</f>
        <v/>
      </c>
      <c r="E457" s="497">
        <f ca="1">IF(B457="+","Unit",IF(ISERROR(OFFSET('HARGA SATUAN'!$E$6,MATCH(C457,'HARGA SATUAN'!$C$7:$C$1492,0),0)),"",OFFSET('HARGA SATUAN'!$E$6,MATCH(C457,'HARGA SATUAN'!$C$7:$C$1492,0),0)))</f>
        <v>0</v>
      </c>
      <c r="F457" s="583" t="str">
        <f t="shared" ca="1" si="20"/>
        <v/>
      </c>
      <c r="G457" s="493">
        <f ca="1">IF(ISERROR(OFFSET('HARGA SATUAN'!$I$6,MATCH(C457,'HARGA SATUAN'!$C$7:$C$1492,0),0)),"",OFFSET('HARGA SATUAN'!$I$6,MATCH(C457,'HARGA SATUAN'!$C$7:$C$1492,0),0))</f>
        <v>0</v>
      </c>
      <c r="H457" s="582" t="str">
        <f ca="1">IF(B457="","",#REF!)</f>
        <v/>
      </c>
      <c r="I457" s="582" t="str">
        <f ca="1">IF(B457="","",#REF!)</f>
        <v/>
      </c>
      <c r="J457" s="582" t="str">
        <f ca="1">IF(B457="","",#REF!)</f>
        <v/>
      </c>
      <c r="K457" s="582" t="str">
        <f ca="1">IF(B457="","",#REF!)</f>
        <v/>
      </c>
      <c r="L457" s="582" t="str">
        <f ca="1">IF(C457="","",#REF!)</f>
        <v/>
      </c>
    </row>
    <row r="458" spans="1:12">
      <c r="A458" s="558">
        <v>447</v>
      </c>
      <c r="B458" s="581" t="str">
        <f t="shared" ca="1" si="18"/>
        <v/>
      </c>
      <c r="C458" s="414" t="str">
        <f t="shared" ca="1" si="19"/>
        <v/>
      </c>
      <c r="D458" s="497" t="str">
        <f ca="1">IF(ISERROR(OFFSET('HARGA SATUAN'!$D$6,MATCH(C458,'HARGA SATUAN'!$C$7:$C$1492,0),0)),"",OFFSET('HARGA SATUAN'!$D$6,MATCH(C458,'HARGA SATUAN'!$C$7:$C$1492,0),0))</f>
        <v/>
      </c>
      <c r="E458" s="497">
        <f ca="1">IF(B458="+","Unit",IF(ISERROR(OFFSET('HARGA SATUAN'!$E$6,MATCH(C458,'HARGA SATUAN'!$C$7:$C$1492,0),0)),"",OFFSET('HARGA SATUAN'!$E$6,MATCH(C458,'HARGA SATUAN'!$C$7:$C$1492,0),0)))</f>
        <v>0</v>
      </c>
      <c r="F458" s="583" t="str">
        <f t="shared" ca="1" si="20"/>
        <v/>
      </c>
      <c r="G458" s="493">
        <f ca="1">IF(ISERROR(OFFSET('HARGA SATUAN'!$I$6,MATCH(C458,'HARGA SATUAN'!$C$7:$C$1492,0),0)),"",OFFSET('HARGA SATUAN'!$I$6,MATCH(C458,'HARGA SATUAN'!$C$7:$C$1492,0),0))</f>
        <v>0</v>
      </c>
      <c r="H458" s="582" t="str">
        <f ca="1">IF(B458="","",#REF!)</f>
        <v/>
      </c>
      <c r="I458" s="582" t="str">
        <f ca="1">IF(B458="","",#REF!)</f>
        <v/>
      </c>
      <c r="J458" s="582" t="str">
        <f ca="1">IF(B458="","",#REF!)</f>
        <v/>
      </c>
      <c r="K458" s="582" t="str">
        <f ca="1">IF(B458="","",#REF!)</f>
        <v/>
      </c>
      <c r="L458" s="582" t="str">
        <f ca="1">IF(C458="","",#REF!)</f>
        <v/>
      </c>
    </row>
    <row r="459" spans="1:12">
      <c r="A459" s="558">
        <v>448</v>
      </c>
      <c r="B459" s="581" t="str">
        <f t="shared" ca="1" si="18"/>
        <v/>
      </c>
      <c r="C459" s="414" t="str">
        <f t="shared" ca="1" si="19"/>
        <v/>
      </c>
      <c r="D459" s="497" t="str">
        <f ca="1">IF(ISERROR(OFFSET('HARGA SATUAN'!$D$6,MATCH(C459,'HARGA SATUAN'!$C$7:$C$1492,0),0)),"",OFFSET('HARGA SATUAN'!$D$6,MATCH(C459,'HARGA SATUAN'!$C$7:$C$1492,0),0))</f>
        <v/>
      </c>
      <c r="E459" s="497">
        <f ca="1">IF(B459="+","Unit",IF(ISERROR(OFFSET('HARGA SATUAN'!$E$6,MATCH(C459,'HARGA SATUAN'!$C$7:$C$1492,0),0)),"",OFFSET('HARGA SATUAN'!$E$6,MATCH(C459,'HARGA SATUAN'!$C$7:$C$1492,0),0)))</f>
        <v>0</v>
      </c>
      <c r="F459" s="583" t="str">
        <f t="shared" ca="1" si="20"/>
        <v/>
      </c>
      <c r="G459" s="493">
        <f ca="1">IF(ISERROR(OFFSET('HARGA SATUAN'!$I$6,MATCH(C459,'HARGA SATUAN'!$C$7:$C$1492,0),0)),"",OFFSET('HARGA SATUAN'!$I$6,MATCH(C459,'HARGA SATUAN'!$C$7:$C$1492,0),0))</f>
        <v>0</v>
      </c>
      <c r="H459" s="582" t="str">
        <f ca="1">IF(B459="","",#REF!)</f>
        <v/>
      </c>
      <c r="I459" s="582" t="str">
        <f ca="1">IF(B459="","",#REF!)</f>
        <v/>
      </c>
      <c r="J459" s="582" t="str">
        <f ca="1">IF(B459="","",#REF!)</f>
        <v/>
      </c>
      <c r="K459" s="582" t="str">
        <f ca="1">IF(B459="","",#REF!)</f>
        <v/>
      </c>
      <c r="L459" s="582" t="str">
        <f ca="1">IF(C459="","",#REF!)</f>
        <v/>
      </c>
    </row>
    <row r="460" spans="1:12">
      <c r="A460" s="558">
        <v>449</v>
      </c>
      <c r="B460" s="581" t="str">
        <f t="shared" ca="1" si="18"/>
        <v/>
      </c>
      <c r="C460" s="414" t="str">
        <f t="shared" ca="1" si="19"/>
        <v/>
      </c>
      <c r="D460" s="497" t="str">
        <f ca="1">IF(ISERROR(OFFSET('HARGA SATUAN'!$D$6,MATCH(C460,'HARGA SATUAN'!$C$7:$C$1492,0),0)),"",OFFSET('HARGA SATUAN'!$D$6,MATCH(C460,'HARGA SATUAN'!$C$7:$C$1492,0),0))</f>
        <v/>
      </c>
      <c r="E460" s="497">
        <f ca="1">IF(B460="+","Unit",IF(ISERROR(OFFSET('HARGA SATUAN'!$E$6,MATCH(C460,'HARGA SATUAN'!$C$7:$C$1492,0),0)),"",OFFSET('HARGA SATUAN'!$E$6,MATCH(C460,'HARGA SATUAN'!$C$7:$C$1492,0),0)))</f>
        <v>0</v>
      </c>
      <c r="F460" s="583" t="str">
        <f t="shared" ca="1" si="20"/>
        <v/>
      </c>
      <c r="G460" s="493">
        <f ca="1">IF(ISERROR(OFFSET('HARGA SATUAN'!$I$6,MATCH(C460,'HARGA SATUAN'!$C$7:$C$1492,0),0)),"",OFFSET('HARGA SATUAN'!$I$6,MATCH(C460,'HARGA SATUAN'!$C$7:$C$1492,0),0))</f>
        <v>0</v>
      </c>
      <c r="H460" s="582" t="str">
        <f ca="1">IF(B460="","",#REF!)</f>
        <v/>
      </c>
      <c r="I460" s="582" t="str">
        <f ca="1">IF(B460="","",#REF!)</f>
        <v/>
      </c>
      <c r="J460" s="582" t="str">
        <f ca="1">IF(B460="","",#REF!)</f>
        <v/>
      </c>
      <c r="K460" s="582" t="str">
        <f ca="1">IF(B460="","",#REF!)</f>
        <v/>
      </c>
      <c r="L460" s="582" t="str">
        <f ca="1">IF(C460="","",#REF!)</f>
        <v/>
      </c>
    </row>
    <row r="461" spans="1:12">
      <c r="A461" s="558">
        <v>450</v>
      </c>
      <c r="B461" s="581" t="str">
        <f t="shared" ref="B461:B524" ca="1" si="21">IF(C461="","",A461)</f>
        <v/>
      </c>
      <c r="C461" s="414" t="str">
        <f t="shared" ref="C461:C524" ca="1" si="22">IF(ISERROR(OFFSET($C$713,MATCH(A461,$F$714:$F$1320,0),0)),"",OFFSET($C$713,MATCH(A461,$F$714:$F$1320,0),0))</f>
        <v/>
      </c>
      <c r="D461" s="497" t="str">
        <f ca="1">IF(ISERROR(OFFSET('HARGA SATUAN'!$D$6,MATCH(C461,'HARGA SATUAN'!$C$7:$C$1492,0),0)),"",OFFSET('HARGA SATUAN'!$D$6,MATCH(C461,'HARGA SATUAN'!$C$7:$C$1492,0),0))</f>
        <v/>
      </c>
      <c r="E461" s="497">
        <f ca="1">IF(B461="+","Unit",IF(ISERROR(OFFSET('HARGA SATUAN'!$E$6,MATCH(C461,'HARGA SATUAN'!$C$7:$C$1492,0),0)),"",OFFSET('HARGA SATUAN'!$E$6,MATCH(C461,'HARGA SATUAN'!$C$7:$C$1492,0),0)))</f>
        <v>0</v>
      </c>
      <c r="F461" s="583" t="str">
        <f t="shared" ref="F461:F524" ca="1" si="23">IF(ISERROR(OFFSET($D$713,MATCH(A461,$F$714:$F$1320,0),0)),"",OFFSET($D$713,MATCH(A461,$F$714:$F$1320,0),0))</f>
        <v/>
      </c>
      <c r="G461" s="493">
        <f ca="1">IF(ISERROR(OFFSET('HARGA SATUAN'!$I$6,MATCH(C461,'HARGA SATUAN'!$C$7:$C$1492,0),0)),"",OFFSET('HARGA SATUAN'!$I$6,MATCH(C461,'HARGA SATUAN'!$C$7:$C$1492,0),0))</f>
        <v>0</v>
      </c>
      <c r="H461" s="582" t="str">
        <f ca="1">IF(B461="","",#REF!)</f>
        <v/>
      </c>
      <c r="I461" s="582" t="str">
        <f ca="1">IF(B461="","",#REF!)</f>
        <v/>
      </c>
      <c r="J461" s="582" t="str">
        <f ca="1">IF(B461="","",#REF!)</f>
        <v/>
      </c>
      <c r="K461" s="582" t="str">
        <f ca="1">IF(B461="","",#REF!)</f>
        <v/>
      </c>
      <c r="L461" s="582" t="str">
        <f ca="1">IF(C461="","",#REF!)</f>
        <v/>
      </c>
    </row>
    <row r="462" spans="1:12">
      <c r="A462" s="558">
        <v>451</v>
      </c>
      <c r="B462" s="581" t="str">
        <f t="shared" ca="1" si="21"/>
        <v/>
      </c>
      <c r="C462" s="414" t="str">
        <f t="shared" ca="1" si="22"/>
        <v/>
      </c>
      <c r="D462" s="497" t="str">
        <f ca="1">IF(ISERROR(OFFSET('HARGA SATUAN'!$D$6,MATCH(C462,'HARGA SATUAN'!$C$7:$C$1492,0),0)),"",OFFSET('HARGA SATUAN'!$D$6,MATCH(C462,'HARGA SATUAN'!$C$7:$C$1492,0),0))</f>
        <v/>
      </c>
      <c r="E462" s="497">
        <f ca="1">IF(B462="+","Unit",IF(ISERROR(OFFSET('HARGA SATUAN'!$E$6,MATCH(C462,'HARGA SATUAN'!$C$7:$C$1492,0),0)),"",OFFSET('HARGA SATUAN'!$E$6,MATCH(C462,'HARGA SATUAN'!$C$7:$C$1492,0),0)))</f>
        <v>0</v>
      </c>
      <c r="F462" s="583" t="str">
        <f t="shared" ca="1" si="23"/>
        <v/>
      </c>
      <c r="G462" s="493">
        <f ca="1">IF(ISERROR(OFFSET('HARGA SATUAN'!$I$6,MATCH(C462,'HARGA SATUAN'!$C$7:$C$1492,0),0)),"",OFFSET('HARGA SATUAN'!$I$6,MATCH(C462,'HARGA SATUAN'!$C$7:$C$1492,0),0))</f>
        <v>0</v>
      </c>
      <c r="H462" s="582" t="str">
        <f ca="1">IF(B462="","",#REF!)</f>
        <v/>
      </c>
      <c r="I462" s="582" t="str">
        <f ca="1">IF(B462="","",#REF!)</f>
        <v/>
      </c>
      <c r="J462" s="582" t="str">
        <f ca="1">IF(B462="","",#REF!)</f>
        <v/>
      </c>
      <c r="K462" s="582" t="str">
        <f ca="1">IF(B462="","",#REF!)</f>
        <v/>
      </c>
      <c r="L462" s="582" t="str">
        <f ca="1">IF(C462="","",#REF!)</f>
        <v/>
      </c>
    </row>
    <row r="463" spans="1:12">
      <c r="A463" s="558">
        <v>452</v>
      </c>
      <c r="B463" s="581" t="str">
        <f t="shared" ca="1" si="21"/>
        <v/>
      </c>
      <c r="C463" s="414" t="str">
        <f t="shared" ca="1" si="22"/>
        <v/>
      </c>
      <c r="D463" s="497" t="str">
        <f ca="1">IF(ISERROR(OFFSET('HARGA SATUAN'!$D$6,MATCH(C463,'HARGA SATUAN'!$C$7:$C$1492,0),0)),"",OFFSET('HARGA SATUAN'!$D$6,MATCH(C463,'HARGA SATUAN'!$C$7:$C$1492,0),0))</f>
        <v/>
      </c>
      <c r="E463" s="497">
        <f ca="1">IF(B463="+","Unit",IF(ISERROR(OFFSET('HARGA SATUAN'!$E$6,MATCH(C463,'HARGA SATUAN'!$C$7:$C$1492,0),0)),"",OFFSET('HARGA SATUAN'!$E$6,MATCH(C463,'HARGA SATUAN'!$C$7:$C$1492,0),0)))</f>
        <v>0</v>
      </c>
      <c r="F463" s="583" t="str">
        <f t="shared" ca="1" si="23"/>
        <v/>
      </c>
      <c r="G463" s="493">
        <f ca="1">IF(ISERROR(OFFSET('HARGA SATUAN'!$I$6,MATCH(C463,'HARGA SATUAN'!$C$7:$C$1492,0),0)),"",OFFSET('HARGA SATUAN'!$I$6,MATCH(C463,'HARGA SATUAN'!$C$7:$C$1492,0),0))</f>
        <v>0</v>
      </c>
      <c r="H463" s="582" t="str">
        <f ca="1">IF(B463="","",#REF!)</f>
        <v/>
      </c>
      <c r="I463" s="582" t="str">
        <f ca="1">IF(B463="","",#REF!)</f>
        <v/>
      </c>
      <c r="J463" s="582" t="str">
        <f ca="1">IF(B463="","",#REF!)</f>
        <v/>
      </c>
      <c r="K463" s="582" t="str">
        <f ca="1">IF(B463="","",#REF!)</f>
        <v/>
      </c>
      <c r="L463" s="582" t="str">
        <f ca="1">IF(C463="","",#REF!)</f>
        <v/>
      </c>
    </row>
    <row r="464" spans="1:12">
      <c r="A464" s="558">
        <v>453</v>
      </c>
      <c r="B464" s="581" t="str">
        <f t="shared" ca="1" si="21"/>
        <v/>
      </c>
      <c r="C464" s="414" t="str">
        <f t="shared" ca="1" si="22"/>
        <v/>
      </c>
      <c r="D464" s="497" t="str">
        <f ca="1">IF(ISERROR(OFFSET('HARGA SATUAN'!$D$6,MATCH(C464,'HARGA SATUAN'!$C$7:$C$1492,0),0)),"",OFFSET('HARGA SATUAN'!$D$6,MATCH(C464,'HARGA SATUAN'!$C$7:$C$1492,0),0))</f>
        <v/>
      </c>
      <c r="E464" s="497">
        <f ca="1">IF(B464="+","Unit",IF(ISERROR(OFFSET('HARGA SATUAN'!$E$6,MATCH(C464,'HARGA SATUAN'!$C$7:$C$1492,0),0)),"",OFFSET('HARGA SATUAN'!$E$6,MATCH(C464,'HARGA SATUAN'!$C$7:$C$1492,0),0)))</f>
        <v>0</v>
      </c>
      <c r="F464" s="583" t="str">
        <f t="shared" ca="1" si="23"/>
        <v/>
      </c>
      <c r="G464" s="493">
        <f ca="1">IF(ISERROR(OFFSET('HARGA SATUAN'!$I$6,MATCH(C464,'HARGA SATUAN'!$C$7:$C$1492,0),0)),"",OFFSET('HARGA SATUAN'!$I$6,MATCH(C464,'HARGA SATUAN'!$C$7:$C$1492,0),0))</f>
        <v>0</v>
      </c>
      <c r="H464" s="582" t="str">
        <f ca="1">IF(B464="","",#REF!)</f>
        <v/>
      </c>
      <c r="I464" s="582" t="str">
        <f ca="1">IF(B464="","",#REF!)</f>
        <v/>
      </c>
      <c r="J464" s="582" t="str">
        <f ca="1">IF(B464="","",#REF!)</f>
        <v/>
      </c>
      <c r="K464" s="582" t="str">
        <f ca="1">IF(B464="","",#REF!)</f>
        <v/>
      </c>
      <c r="L464" s="582" t="str">
        <f ca="1">IF(C464="","",#REF!)</f>
        <v/>
      </c>
    </row>
    <row r="465" spans="1:12">
      <c r="A465" s="558">
        <v>454</v>
      </c>
      <c r="B465" s="581" t="str">
        <f t="shared" ca="1" si="21"/>
        <v/>
      </c>
      <c r="C465" s="414" t="str">
        <f t="shared" ca="1" si="22"/>
        <v/>
      </c>
      <c r="D465" s="497" t="str">
        <f ca="1">IF(ISERROR(OFFSET('HARGA SATUAN'!$D$6,MATCH(C465,'HARGA SATUAN'!$C$7:$C$1492,0),0)),"",OFFSET('HARGA SATUAN'!$D$6,MATCH(C465,'HARGA SATUAN'!$C$7:$C$1492,0),0))</f>
        <v/>
      </c>
      <c r="E465" s="497">
        <f ca="1">IF(B465="+","Unit",IF(ISERROR(OFFSET('HARGA SATUAN'!$E$6,MATCH(C465,'HARGA SATUAN'!$C$7:$C$1492,0),0)),"",OFFSET('HARGA SATUAN'!$E$6,MATCH(C465,'HARGA SATUAN'!$C$7:$C$1492,0),0)))</f>
        <v>0</v>
      </c>
      <c r="F465" s="583" t="str">
        <f t="shared" ca="1" si="23"/>
        <v/>
      </c>
      <c r="G465" s="493">
        <f ca="1">IF(ISERROR(OFFSET('HARGA SATUAN'!$I$6,MATCH(C465,'HARGA SATUAN'!$C$7:$C$1492,0),0)),"",OFFSET('HARGA SATUAN'!$I$6,MATCH(C465,'HARGA SATUAN'!$C$7:$C$1492,0),0))</f>
        <v>0</v>
      </c>
      <c r="H465" s="582" t="str">
        <f ca="1">IF(B465="","",#REF!)</f>
        <v/>
      </c>
      <c r="I465" s="582" t="str">
        <f ca="1">IF(B465="","",#REF!)</f>
        <v/>
      </c>
      <c r="J465" s="582" t="str">
        <f ca="1">IF(B465="","",#REF!)</f>
        <v/>
      </c>
      <c r="K465" s="582" t="str">
        <f ca="1">IF(B465="","",#REF!)</f>
        <v/>
      </c>
      <c r="L465" s="582" t="str">
        <f ca="1">IF(C465="","",#REF!)</f>
        <v/>
      </c>
    </row>
    <row r="466" spans="1:12">
      <c r="A466" s="558">
        <v>455</v>
      </c>
      <c r="B466" s="581" t="str">
        <f t="shared" ca="1" si="21"/>
        <v/>
      </c>
      <c r="C466" s="414" t="str">
        <f t="shared" ca="1" si="22"/>
        <v/>
      </c>
      <c r="D466" s="497" t="str">
        <f ca="1">IF(ISERROR(OFFSET('HARGA SATUAN'!$D$6,MATCH(C466,'HARGA SATUAN'!$C$7:$C$1492,0),0)),"",OFFSET('HARGA SATUAN'!$D$6,MATCH(C466,'HARGA SATUAN'!$C$7:$C$1492,0),0))</f>
        <v/>
      </c>
      <c r="E466" s="497">
        <f ca="1">IF(B466="+","Unit",IF(ISERROR(OFFSET('HARGA SATUAN'!$E$6,MATCH(C466,'HARGA SATUAN'!$C$7:$C$1492,0),0)),"",OFFSET('HARGA SATUAN'!$E$6,MATCH(C466,'HARGA SATUAN'!$C$7:$C$1492,0),0)))</f>
        <v>0</v>
      </c>
      <c r="F466" s="583" t="str">
        <f t="shared" ca="1" si="23"/>
        <v/>
      </c>
      <c r="G466" s="493">
        <f ca="1">IF(ISERROR(OFFSET('HARGA SATUAN'!$I$6,MATCH(C466,'HARGA SATUAN'!$C$7:$C$1492,0),0)),"",OFFSET('HARGA SATUAN'!$I$6,MATCH(C466,'HARGA SATUAN'!$C$7:$C$1492,0),0))</f>
        <v>0</v>
      </c>
      <c r="H466" s="582" t="str">
        <f ca="1">IF(B466="","",#REF!)</f>
        <v/>
      </c>
      <c r="I466" s="582" t="str">
        <f ca="1">IF(B466="","",#REF!)</f>
        <v/>
      </c>
      <c r="J466" s="582" t="str">
        <f ca="1">IF(B466="","",#REF!)</f>
        <v/>
      </c>
      <c r="K466" s="582" t="str">
        <f ca="1">IF(B466="","",#REF!)</f>
        <v/>
      </c>
      <c r="L466" s="582" t="str">
        <f ca="1">IF(C466="","",#REF!)</f>
        <v/>
      </c>
    </row>
    <row r="467" spans="1:12">
      <c r="A467" s="558">
        <v>456</v>
      </c>
      <c r="B467" s="581" t="str">
        <f t="shared" ca="1" si="21"/>
        <v/>
      </c>
      <c r="C467" s="414" t="str">
        <f t="shared" ca="1" si="22"/>
        <v/>
      </c>
      <c r="D467" s="497" t="str">
        <f ca="1">IF(ISERROR(OFFSET('HARGA SATUAN'!$D$6,MATCH(C467,'HARGA SATUAN'!$C$7:$C$1492,0),0)),"",OFFSET('HARGA SATUAN'!$D$6,MATCH(C467,'HARGA SATUAN'!$C$7:$C$1492,0),0))</f>
        <v/>
      </c>
      <c r="E467" s="497">
        <f ca="1">IF(B467="+","Unit",IF(ISERROR(OFFSET('HARGA SATUAN'!$E$6,MATCH(C467,'HARGA SATUAN'!$C$7:$C$1492,0),0)),"",OFFSET('HARGA SATUAN'!$E$6,MATCH(C467,'HARGA SATUAN'!$C$7:$C$1492,0),0)))</f>
        <v>0</v>
      </c>
      <c r="F467" s="583" t="str">
        <f t="shared" ca="1" si="23"/>
        <v/>
      </c>
      <c r="G467" s="493">
        <f ca="1">IF(ISERROR(OFFSET('HARGA SATUAN'!$I$6,MATCH(C467,'HARGA SATUAN'!$C$7:$C$1492,0),0)),"",OFFSET('HARGA SATUAN'!$I$6,MATCH(C467,'HARGA SATUAN'!$C$7:$C$1492,0),0))</f>
        <v>0</v>
      </c>
      <c r="H467" s="582" t="str">
        <f ca="1">IF(B467="","",#REF!)</f>
        <v/>
      </c>
      <c r="I467" s="582" t="str">
        <f ca="1">IF(B467="","",#REF!)</f>
        <v/>
      </c>
      <c r="J467" s="582" t="str">
        <f ca="1">IF(B467="","",#REF!)</f>
        <v/>
      </c>
      <c r="K467" s="582" t="str">
        <f ca="1">IF(B467="","",#REF!)</f>
        <v/>
      </c>
      <c r="L467" s="582" t="str">
        <f ca="1">IF(C467="","",#REF!)</f>
        <v/>
      </c>
    </row>
    <row r="468" spans="1:12">
      <c r="A468" s="558">
        <v>457</v>
      </c>
      <c r="B468" s="581" t="str">
        <f t="shared" ca="1" si="21"/>
        <v/>
      </c>
      <c r="C468" s="414" t="str">
        <f t="shared" ca="1" si="22"/>
        <v/>
      </c>
      <c r="D468" s="497" t="str">
        <f ca="1">IF(ISERROR(OFFSET('HARGA SATUAN'!$D$6,MATCH(C468,'HARGA SATUAN'!$C$7:$C$1492,0),0)),"",OFFSET('HARGA SATUAN'!$D$6,MATCH(C468,'HARGA SATUAN'!$C$7:$C$1492,0),0))</f>
        <v/>
      </c>
      <c r="E468" s="497">
        <f ca="1">IF(B468="+","Unit",IF(ISERROR(OFFSET('HARGA SATUAN'!$E$6,MATCH(C468,'HARGA SATUAN'!$C$7:$C$1492,0),0)),"",OFFSET('HARGA SATUAN'!$E$6,MATCH(C468,'HARGA SATUAN'!$C$7:$C$1492,0),0)))</f>
        <v>0</v>
      </c>
      <c r="F468" s="583" t="str">
        <f t="shared" ca="1" si="23"/>
        <v/>
      </c>
      <c r="G468" s="493">
        <f ca="1">IF(ISERROR(OFFSET('HARGA SATUAN'!$I$6,MATCH(C468,'HARGA SATUAN'!$C$7:$C$1492,0),0)),"",OFFSET('HARGA SATUAN'!$I$6,MATCH(C468,'HARGA SATUAN'!$C$7:$C$1492,0),0))</f>
        <v>0</v>
      </c>
      <c r="H468" s="582" t="str">
        <f ca="1">IF(B468="","",#REF!)</f>
        <v/>
      </c>
      <c r="I468" s="582" t="str">
        <f ca="1">IF(B468="","",#REF!)</f>
        <v/>
      </c>
      <c r="J468" s="582" t="str">
        <f ca="1">IF(B468="","",#REF!)</f>
        <v/>
      </c>
      <c r="K468" s="582" t="str">
        <f ca="1">IF(B468="","",#REF!)</f>
        <v/>
      </c>
      <c r="L468" s="582" t="str">
        <f ca="1">IF(C468="","",#REF!)</f>
        <v/>
      </c>
    </row>
    <row r="469" spans="1:12">
      <c r="A469" s="558">
        <v>458</v>
      </c>
      <c r="B469" s="581" t="str">
        <f t="shared" ca="1" si="21"/>
        <v/>
      </c>
      <c r="C469" s="414" t="str">
        <f t="shared" ca="1" si="22"/>
        <v/>
      </c>
      <c r="D469" s="497" t="str">
        <f ca="1">IF(ISERROR(OFFSET('HARGA SATUAN'!$D$6,MATCH(C469,'HARGA SATUAN'!$C$7:$C$1492,0),0)),"",OFFSET('HARGA SATUAN'!$D$6,MATCH(C469,'HARGA SATUAN'!$C$7:$C$1492,0),0))</f>
        <v/>
      </c>
      <c r="E469" s="497">
        <f ca="1">IF(B469="+","Unit",IF(ISERROR(OFFSET('HARGA SATUAN'!$E$6,MATCH(C469,'HARGA SATUAN'!$C$7:$C$1492,0),0)),"",OFFSET('HARGA SATUAN'!$E$6,MATCH(C469,'HARGA SATUAN'!$C$7:$C$1492,0),0)))</f>
        <v>0</v>
      </c>
      <c r="F469" s="583" t="str">
        <f t="shared" ca="1" si="23"/>
        <v/>
      </c>
      <c r="G469" s="493">
        <f ca="1">IF(ISERROR(OFFSET('HARGA SATUAN'!$I$6,MATCH(C469,'HARGA SATUAN'!$C$7:$C$1492,0),0)),"",OFFSET('HARGA SATUAN'!$I$6,MATCH(C469,'HARGA SATUAN'!$C$7:$C$1492,0),0))</f>
        <v>0</v>
      </c>
      <c r="H469" s="582" t="str">
        <f ca="1">IF(B469="","",#REF!)</f>
        <v/>
      </c>
      <c r="I469" s="582" t="str">
        <f ca="1">IF(B469="","",#REF!)</f>
        <v/>
      </c>
      <c r="J469" s="582" t="str">
        <f ca="1">IF(B469="","",#REF!)</f>
        <v/>
      </c>
      <c r="K469" s="582" t="str">
        <f ca="1">IF(B469="","",#REF!)</f>
        <v/>
      </c>
      <c r="L469" s="582" t="str">
        <f ca="1">IF(C469="","",#REF!)</f>
        <v/>
      </c>
    </row>
    <row r="470" spans="1:12">
      <c r="A470" s="558">
        <v>459</v>
      </c>
      <c r="B470" s="581" t="str">
        <f t="shared" ca="1" si="21"/>
        <v/>
      </c>
      <c r="C470" s="414" t="str">
        <f t="shared" ca="1" si="22"/>
        <v/>
      </c>
      <c r="D470" s="497" t="str">
        <f ca="1">IF(ISERROR(OFFSET('HARGA SATUAN'!$D$6,MATCH(C470,'HARGA SATUAN'!$C$7:$C$1492,0),0)),"",OFFSET('HARGA SATUAN'!$D$6,MATCH(C470,'HARGA SATUAN'!$C$7:$C$1492,0),0))</f>
        <v/>
      </c>
      <c r="E470" s="497">
        <f ca="1">IF(B470="+","Unit",IF(ISERROR(OFFSET('HARGA SATUAN'!$E$6,MATCH(C470,'HARGA SATUAN'!$C$7:$C$1492,0),0)),"",OFFSET('HARGA SATUAN'!$E$6,MATCH(C470,'HARGA SATUAN'!$C$7:$C$1492,0),0)))</f>
        <v>0</v>
      </c>
      <c r="F470" s="583" t="str">
        <f t="shared" ca="1" si="23"/>
        <v/>
      </c>
      <c r="G470" s="493">
        <f ca="1">IF(ISERROR(OFFSET('HARGA SATUAN'!$I$6,MATCH(C470,'HARGA SATUAN'!$C$7:$C$1492,0),0)),"",OFFSET('HARGA SATUAN'!$I$6,MATCH(C470,'HARGA SATUAN'!$C$7:$C$1492,0),0))</f>
        <v>0</v>
      </c>
      <c r="H470" s="582" t="str">
        <f ca="1">IF(B470="","",#REF!)</f>
        <v/>
      </c>
      <c r="I470" s="582" t="str">
        <f ca="1">IF(B470="","",#REF!)</f>
        <v/>
      </c>
      <c r="J470" s="582" t="str">
        <f ca="1">IF(B470="","",#REF!)</f>
        <v/>
      </c>
      <c r="K470" s="582" t="str">
        <f ca="1">IF(B470="","",#REF!)</f>
        <v/>
      </c>
      <c r="L470" s="582" t="str">
        <f ca="1">IF(C470="","",#REF!)</f>
        <v/>
      </c>
    </row>
    <row r="471" spans="1:12">
      <c r="A471" s="558">
        <v>460</v>
      </c>
      <c r="B471" s="581" t="str">
        <f t="shared" ca="1" si="21"/>
        <v/>
      </c>
      <c r="C471" s="414" t="str">
        <f t="shared" ca="1" si="22"/>
        <v/>
      </c>
      <c r="D471" s="497" t="str">
        <f ca="1">IF(ISERROR(OFFSET('HARGA SATUAN'!$D$6,MATCH(C471,'HARGA SATUAN'!$C$7:$C$1492,0),0)),"",OFFSET('HARGA SATUAN'!$D$6,MATCH(C471,'HARGA SATUAN'!$C$7:$C$1492,0),0))</f>
        <v/>
      </c>
      <c r="E471" s="497">
        <f ca="1">IF(B471="+","Unit",IF(ISERROR(OFFSET('HARGA SATUAN'!$E$6,MATCH(C471,'HARGA SATUAN'!$C$7:$C$1492,0),0)),"",OFFSET('HARGA SATUAN'!$E$6,MATCH(C471,'HARGA SATUAN'!$C$7:$C$1492,0),0)))</f>
        <v>0</v>
      </c>
      <c r="F471" s="583" t="str">
        <f t="shared" ca="1" si="23"/>
        <v/>
      </c>
      <c r="G471" s="493">
        <f ca="1">IF(ISERROR(OFFSET('HARGA SATUAN'!$I$6,MATCH(C471,'HARGA SATUAN'!$C$7:$C$1492,0),0)),"",OFFSET('HARGA SATUAN'!$I$6,MATCH(C471,'HARGA SATUAN'!$C$7:$C$1492,0),0))</f>
        <v>0</v>
      </c>
      <c r="H471" s="582" t="str">
        <f ca="1">IF(B471="","",#REF!)</f>
        <v/>
      </c>
      <c r="I471" s="582" t="str">
        <f ca="1">IF(B471="","",#REF!)</f>
        <v/>
      </c>
      <c r="J471" s="582" t="str">
        <f ca="1">IF(B471="","",#REF!)</f>
        <v/>
      </c>
      <c r="K471" s="582" t="str">
        <f ca="1">IF(B471="","",#REF!)</f>
        <v/>
      </c>
      <c r="L471" s="582" t="str">
        <f ca="1">IF(C471="","",#REF!)</f>
        <v/>
      </c>
    </row>
    <row r="472" spans="1:12">
      <c r="A472" s="558">
        <v>461</v>
      </c>
      <c r="B472" s="581" t="str">
        <f t="shared" ca="1" si="21"/>
        <v/>
      </c>
      <c r="C472" s="414" t="str">
        <f t="shared" ca="1" si="22"/>
        <v/>
      </c>
      <c r="D472" s="497" t="str">
        <f ca="1">IF(ISERROR(OFFSET('HARGA SATUAN'!$D$6,MATCH(C472,'HARGA SATUAN'!$C$7:$C$1492,0),0)),"",OFFSET('HARGA SATUAN'!$D$6,MATCH(C472,'HARGA SATUAN'!$C$7:$C$1492,0),0))</f>
        <v/>
      </c>
      <c r="E472" s="497">
        <f ca="1">IF(B472="+","Unit",IF(ISERROR(OFFSET('HARGA SATUAN'!$E$6,MATCH(C472,'HARGA SATUAN'!$C$7:$C$1492,0),0)),"",OFFSET('HARGA SATUAN'!$E$6,MATCH(C472,'HARGA SATUAN'!$C$7:$C$1492,0),0)))</f>
        <v>0</v>
      </c>
      <c r="F472" s="583" t="str">
        <f t="shared" ca="1" si="23"/>
        <v/>
      </c>
      <c r="G472" s="493">
        <f ca="1">IF(ISERROR(OFFSET('HARGA SATUAN'!$I$6,MATCH(C472,'HARGA SATUAN'!$C$7:$C$1492,0),0)),"",OFFSET('HARGA SATUAN'!$I$6,MATCH(C472,'HARGA SATUAN'!$C$7:$C$1492,0),0))</f>
        <v>0</v>
      </c>
      <c r="H472" s="582" t="str">
        <f ca="1">IF(B472="","",#REF!)</f>
        <v/>
      </c>
      <c r="I472" s="582" t="str">
        <f ca="1">IF(B472="","",#REF!)</f>
        <v/>
      </c>
      <c r="J472" s="582" t="str">
        <f ca="1">IF(B472="","",#REF!)</f>
        <v/>
      </c>
      <c r="K472" s="582" t="str">
        <f ca="1">IF(B472="","",#REF!)</f>
        <v/>
      </c>
      <c r="L472" s="582" t="str">
        <f ca="1">IF(C472="","",#REF!)</f>
        <v/>
      </c>
    </row>
    <row r="473" spans="1:12">
      <c r="A473" s="558">
        <v>462</v>
      </c>
      <c r="B473" s="581" t="str">
        <f t="shared" ca="1" si="21"/>
        <v/>
      </c>
      <c r="C473" s="414" t="str">
        <f t="shared" ca="1" si="22"/>
        <v/>
      </c>
      <c r="D473" s="497" t="str">
        <f ca="1">IF(ISERROR(OFFSET('HARGA SATUAN'!$D$6,MATCH(C473,'HARGA SATUAN'!$C$7:$C$1492,0),0)),"",OFFSET('HARGA SATUAN'!$D$6,MATCH(C473,'HARGA SATUAN'!$C$7:$C$1492,0),0))</f>
        <v/>
      </c>
      <c r="E473" s="497">
        <f ca="1">IF(B473="+","Unit",IF(ISERROR(OFFSET('HARGA SATUAN'!$E$6,MATCH(C473,'HARGA SATUAN'!$C$7:$C$1492,0),0)),"",OFFSET('HARGA SATUAN'!$E$6,MATCH(C473,'HARGA SATUAN'!$C$7:$C$1492,0),0)))</f>
        <v>0</v>
      </c>
      <c r="F473" s="583" t="str">
        <f t="shared" ca="1" si="23"/>
        <v/>
      </c>
      <c r="G473" s="493">
        <f ca="1">IF(ISERROR(OFFSET('HARGA SATUAN'!$I$6,MATCH(C473,'HARGA SATUAN'!$C$7:$C$1492,0),0)),"",OFFSET('HARGA SATUAN'!$I$6,MATCH(C473,'HARGA SATUAN'!$C$7:$C$1492,0),0))</f>
        <v>0</v>
      </c>
      <c r="H473" s="582" t="str">
        <f ca="1">IF(B473="","",#REF!)</f>
        <v/>
      </c>
      <c r="I473" s="582" t="str">
        <f ca="1">IF(B473="","",#REF!)</f>
        <v/>
      </c>
      <c r="J473" s="582" t="str">
        <f ca="1">IF(B473="","",#REF!)</f>
        <v/>
      </c>
      <c r="K473" s="582" t="str">
        <f ca="1">IF(B473="","",#REF!)</f>
        <v/>
      </c>
      <c r="L473" s="582" t="str">
        <f ca="1">IF(C473="","",#REF!)</f>
        <v/>
      </c>
    </row>
    <row r="474" spans="1:12">
      <c r="A474" s="558">
        <v>463</v>
      </c>
      <c r="B474" s="581" t="str">
        <f t="shared" ca="1" si="21"/>
        <v/>
      </c>
      <c r="C474" s="414" t="str">
        <f t="shared" ca="1" si="22"/>
        <v/>
      </c>
      <c r="D474" s="497" t="str">
        <f ca="1">IF(ISERROR(OFFSET('HARGA SATUAN'!$D$6,MATCH(C474,'HARGA SATUAN'!$C$7:$C$1492,0),0)),"",OFFSET('HARGA SATUAN'!$D$6,MATCH(C474,'HARGA SATUAN'!$C$7:$C$1492,0),0))</f>
        <v/>
      </c>
      <c r="E474" s="497">
        <f ca="1">IF(B474="+","Unit",IF(ISERROR(OFFSET('HARGA SATUAN'!$E$6,MATCH(C474,'HARGA SATUAN'!$C$7:$C$1492,0),0)),"",OFFSET('HARGA SATUAN'!$E$6,MATCH(C474,'HARGA SATUAN'!$C$7:$C$1492,0),0)))</f>
        <v>0</v>
      </c>
      <c r="F474" s="583" t="str">
        <f t="shared" ca="1" si="23"/>
        <v/>
      </c>
      <c r="G474" s="493">
        <f ca="1">IF(ISERROR(OFFSET('HARGA SATUAN'!$I$6,MATCH(C474,'HARGA SATUAN'!$C$7:$C$1492,0),0)),"",OFFSET('HARGA SATUAN'!$I$6,MATCH(C474,'HARGA SATUAN'!$C$7:$C$1492,0),0))</f>
        <v>0</v>
      </c>
      <c r="H474" s="582" t="str">
        <f ca="1">IF(B474="","",#REF!)</f>
        <v/>
      </c>
      <c r="I474" s="582" t="str">
        <f ca="1">IF(B474="","",#REF!)</f>
        <v/>
      </c>
      <c r="J474" s="582" t="str">
        <f ca="1">IF(B474="","",#REF!)</f>
        <v/>
      </c>
      <c r="K474" s="582" t="str">
        <f ca="1">IF(B474="","",#REF!)</f>
        <v/>
      </c>
      <c r="L474" s="582" t="str">
        <f ca="1">IF(C474="","",#REF!)</f>
        <v/>
      </c>
    </row>
    <row r="475" spans="1:12">
      <c r="A475" s="558">
        <v>464</v>
      </c>
      <c r="B475" s="581" t="str">
        <f t="shared" ca="1" si="21"/>
        <v/>
      </c>
      <c r="C475" s="414" t="str">
        <f t="shared" ca="1" si="22"/>
        <v/>
      </c>
      <c r="D475" s="497" t="str">
        <f ca="1">IF(ISERROR(OFFSET('HARGA SATUAN'!$D$6,MATCH(C475,'HARGA SATUAN'!$C$7:$C$1492,0),0)),"",OFFSET('HARGA SATUAN'!$D$6,MATCH(C475,'HARGA SATUAN'!$C$7:$C$1492,0),0))</f>
        <v/>
      </c>
      <c r="E475" s="497">
        <f ca="1">IF(B475="+","Unit",IF(ISERROR(OFFSET('HARGA SATUAN'!$E$6,MATCH(C475,'HARGA SATUAN'!$C$7:$C$1492,0),0)),"",OFFSET('HARGA SATUAN'!$E$6,MATCH(C475,'HARGA SATUAN'!$C$7:$C$1492,0),0)))</f>
        <v>0</v>
      </c>
      <c r="F475" s="583" t="str">
        <f t="shared" ca="1" si="23"/>
        <v/>
      </c>
      <c r="G475" s="493">
        <f ca="1">IF(ISERROR(OFFSET('HARGA SATUAN'!$I$6,MATCH(C475,'HARGA SATUAN'!$C$7:$C$1492,0),0)),"",OFFSET('HARGA SATUAN'!$I$6,MATCH(C475,'HARGA SATUAN'!$C$7:$C$1492,0),0))</f>
        <v>0</v>
      </c>
      <c r="H475" s="582" t="str">
        <f ca="1">IF(B475="","",#REF!)</f>
        <v/>
      </c>
      <c r="I475" s="582" t="str">
        <f ca="1">IF(B475="","",#REF!)</f>
        <v/>
      </c>
      <c r="J475" s="582" t="str">
        <f ca="1">IF(B475="","",#REF!)</f>
        <v/>
      </c>
      <c r="K475" s="582" t="str">
        <f ca="1">IF(B475="","",#REF!)</f>
        <v/>
      </c>
      <c r="L475" s="582" t="str">
        <f ca="1">IF(C475="","",#REF!)</f>
        <v/>
      </c>
    </row>
    <row r="476" spans="1:12">
      <c r="A476" s="558">
        <v>465</v>
      </c>
      <c r="B476" s="581" t="str">
        <f t="shared" ca="1" si="21"/>
        <v/>
      </c>
      <c r="C476" s="414" t="str">
        <f t="shared" ca="1" si="22"/>
        <v/>
      </c>
      <c r="D476" s="497" t="str">
        <f ca="1">IF(ISERROR(OFFSET('HARGA SATUAN'!$D$6,MATCH(C476,'HARGA SATUAN'!$C$7:$C$1492,0),0)),"",OFFSET('HARGA SATUAN'!$D$6,MATCH(C476,'HARGA SATUAN'!$C$7:$C$1492,0),0))</f>
        <v/>
      </c>
      <c r="E476" s="497">
        <f ca="1">IF(B476="+","Unit",IF(ISERROR(OFFSET('HARGA SATUAN'!$E$6,MATCH(C476,'HARGA SATUAN'!$C$7:$C$1492,0),0)),"",OFFSET('HARGA SATUAN'!$E$6,MATCH(C476,'HARGA SATUAN'!$C$7:$C$1492,0),0)))</f>
        <v>0</v>
      </c>
      <c r="F476" s="583" t="str">
        <f t="shared" ca="1" si="23"/>
        <v/>
      </c>
      <c r="G476" s="493">
        <f ca="1">IF(ISERROR(OFFSET('HARGA SATUAN'!$I$6,MATCH(C476,'HARGA SATUAN'!$C$7:$C$1492,0),0)),"",OFFSET('HARGA SATUAN'!$I$6,MATCH(C476,'HARGA SATUAN'!$C$7:$C$1492,0),0))</f>
        <v>0</v>
      </c>
      <c r="H476" s="582" t="str">
        <f ca="1">IF(B476="","",#REF!)</f>
        <v/>
      </c>
      <c r="I476" s="582" t="str">
        <f ca="1">IF(B476="","",#REF!)</f>
        <v/>
      </c>
      <c r="J476" s="582" t="str">
        <f ca="1">IF(B476="","",#REF!)</f>
        <v/>
      </c>
      <c r="K476" s="582" t="str">
        <f ca="1">IF(B476="","",#REF!)</f>
        <v/>
      </c>
      <c r="L476" s="582" t="str">
        <f ca="1">IF(C476="","",#REF!)</f>
        <v/>
      </c>
    </row>
    <row r="477" spans="1:12">
      <c r="A477" s="558">
        <v>466</v>
      </c>
      <c r="B477" s="581" t="str">
        <f t="shared" ca="1" si="21"/>
        <v/>
      </c>
      <c r="C477" s="414" t="str">
        <f t="shared" ca="1" si="22"/>
        <v/>
      </c>
      <c r="D477" s="497" t="str">
        <f ca="1">IF(ISERROR(OFFSET('HARGA SATUAN'!$D$6,MATCH(C477,'HARGA SATUAN'!$C$7:$C$1492,0),0)),"",OFFSET('HARGA SATUAN'!$D$6,MATCH(C477,'HARGA SATUAN'!$C$7:$C$1492,0),0))</f>
        <v/>
      </c>
      <c r="E477" s="497">
        <f ca="1">IF(B477="+","Unit",IF(ISERROR(OFFSET('HARGA SATUAN'!$E$6,MATCH(C477,'HARGA SATUAN'!$C$7:$C$1492,0),0)),"",OFFSET('HARGA SATUAN'!$E$6,MATCH(C477,'HARGA SATUAN'!$C$7:$C$1492,0),0)))</f>
        <v>0</v>
      </c>
      <c r="F477" s="583" t="str">
        <f t="shared" ca="1" si="23"/>
        <v/>
      </c>
      <c r="G477" s="493">
        <f ca="1">IF(ISERROR(OFFSET('HARGA SATUAN'!$I$6,MATCH(C477,'HARGA SATUAN'!$C$7:$C$1492,0),0)),"",OFFSET('HARGA SATUAN'!$I$6,MATCH(C477,'HARGA SATUAN'!$C$7:$C$1492,0),0))</f>
        <v>0</v>
      </c>
      <c r="H477" s="582" t="str">
        <f ca="1">IF(B477="","",#REF!)</f>
        <v/>
      </c>
      <c r="I477" s="582" t="str">
        <f ca="1">IF(B477="","",#REF!)</f>
        <v/>
      </c>
      <c r="J477" s="582" t="str">
        <f ca="1">IF(B477="","",#REF!)</f>
        <v/>
      </c>
      <c r="K477" s="582" t="str">
        <f ca="1">IF(B477="","",#REF!)</f>
        <v/>
      </c>
      <c r="L477" s="582" t="str">
        <f ca="1">IF(C477="","",#REF!)</f>
        <v/>
      </c>
    </row>
    <row r="478" spans="1:12">
      <c r="A478" s="558">
        <v>467</v>
      </c>
      <c r="B478" s="581" t="str">
        <f t="shared" ca="1" si="21"/>
        <v/>
      </c>
      <c r="C478" s="414" t="str">
        <f t="shared" ca="1" si="22"/>
        <v/>
      </c>
      <c r="D478" s="497" t="str">
        <f ca="1">IF(ISERROR(OFFSET('HARGA SATUAN'!$D$6,MATCH(C478,'HARGA SATUAN'!$C$7:$C$1492,0),0)),"",OFFSET('HARGA SATUAN'!$D$6,MATCH(C478,'HARGA SATUAN'!$C$7:$C$1492,0),0))</f>
        <v/>
      </c>
      <c r="E478" s="497">
        <f ca="1">IF(B478="+","Unit",IF(ISERROR(OFFSET('HARGA SATUAN'!$E$6,MATCH(C478,'HARGA SATUAN'!$C$7:$C$1492,0),0)),"",OFFSET('HARGA SATUAN'!$E$6,MATCH(C478,'HARGA SATUAN'!$C$7:$C$1492,0),0)))</f>
        <v>0</v>
      </c>
      <c r="F478" s="583" t="str">
        <f t="shared" ca="1" si="23"/>
        <v/>
      </c>
      <c r="G478" s="493">
        <f ca="1">IF(ISERROR(OFFSET('HARGA SATUAN'!$I$6,MATCH(C478,'HARGA SATUAN'!$C$7:$C$1492,0),0)),"",OFFSET('HARGA SATUAN'!$I$6,MATCH(C478,'HARGA SATUAN'!$C$7:$C$1492,0),0))</f>
        <v>0</v>
      </c>
      <c r="H478" s="582" t="str">
        <f ca="1">IF(B478="","",#REF!)</f>
        <v/>
      </c>
      <c r="I478" s="582" t="str">
        <f ca="1">IF(B478="","",#REF!)</f>
        <v/>
      </c>
      <c r="J478" s="582" t="str">
        <f ca="1">IF(B478="","",#REF!)</f>
        <v/>
      </c>
      <c r="K478" s="582" t="str">
        <f ca="1">IF(B478="","",#REF!)</f>
        <v/>
      </c>
      <c r="L478" s="582" t="str">
        <f ca="1">IF(C478="","",#REF!)</f>
        <v/>
      </c>
    </row>
    <row r="479" spans="1:12">
      <c r="A479" s="558">
        <v>468</v>
      </c>
      <c r="B479" s="581" t="str">
        <f t="shared" ca="1" si="21"/>
        <v/>
      </c>
      <c r="C479" s="414" t="str">
        <f t="shared" ca="1" si="22"/>
        <v/>
      </c>
      <c r="D479" s="497" t="str">
        <f ca="1">IF(ISERROR(OFFSET('HARGA SATUAN'!$D$6,MATCH(C479,'HARGA SATUAN'!$C$7:$C$1492,0),0)),"",OFFSET('HARGA SATUAN'!$D$6,MATCH(C479,'HARGA SATUAN'!$C$7:$C$1492,0),0))</f>
        <v/>
      </c>
      <c r="E479" s="497">
        <f ca="1">IF(B479="+","Unit",IF(ISERROR(OFFSET('HARGA SATUAN'!$E$6,MATCH(C479,'HARGA SATUAN'!$C$7:$C$1492,0),0)),"",OFFSET('HARGA SATUAN'!$E$6,MATCH(C479,'HARGA SATUAN'!$C$7:$C$1492,0),0)))</f>
        <v>0</v>
      </c>
      <c r="F479" s="583" t="str">
        <f t="shared" ca="1" si="23"/>
        <v/>
      </c>
      <c r="G479" s="493">
        <f ca="1">IF(ISERROR(OFFSET('HARGA SATUAN'!$I$6,MATCH(C479,'HARGA SATUAN'!$C$7:$C$1492,0),0)),"",OFFSET('HARGA SATUAN'!$I$6,MATCH(C479,'HARGA SATUAN'!$C$7:$C$1492,0),0))</f>
        <v>0</v>
      </c>
      <c r="H479" s="582" t="str">
        <f ca="1">IF(B479="","",#REF!)</f>
        <v/>
      </c>
      <c r="I479" s="582" t="str">
        <f ca="1">IF(B479="","",#REF!)</f>
        <v/>
      </c>
      <c r="J479" s="582" t="str">
        <f ca="1">IF(B479="","",#REF!)</f>
        <v/>
      </c>
      <c r="K479" s="582" t="str">
        <f ca="1">IF(B479="","",#REF!)</f>
        <v/>
      </c>
      <c r="L479" s="582" t="str">
        <f ca="1">IF(C479="","",#REF!)</f>
        <v/>
      </c>
    </row>
    <row r="480" spans="1:12">
      <c r="A480" s="558">
        <v>469</v>
      </c>
      <c r="B480" s="581" t="str">
        <f t="shared" ca="1" si="21"/>
        <v/>
      </c>
      <c r="C480" s="414" t="str">
        <f t="shared" ca="1" si="22"/>
        <v/>
      </c>
      <c r="D480" s="497" t="str">
        <f ca="1">IF(ISERROR(OFFSET('HARGA SATUAN'!$D$6,MATCH(C480,'HARGA SATUAN'!$C$7:$C$1492,0),0)),"",OFFSET('HARGA SATUAN'!$D$6,MATCH(C480,'HARGA SATUAN'!$C$7:$C$1492,0),0))</f>
        <v/>
      </c>
      <c r="E480" s="497">
        <f ca="1">IF(B480="+","Unit",IF(ISERROR(OFFSET('HARGA SATUAN'!$E$6,MATCH(C480,'HARGA SATUAN'!$C$7:$C$1492,0),0)),"",OFFSET('HARGA SATUAN'!$E$6,MATCH(C480,'HARGA SATUAN'!$C$7:$C$1492,0),0)))</f>
        <v>0</v>
      </c>
      <c r="F480" s="583" t="str">
        <f t="shared" ca="1" si="23"/>
        <v/>
      </c>
      <c r="G480" s="493">
        <f ca="1">IF(ISERROR(OFFSET('HARGA SATUAN'!$I$6,MATCH(C480,'HARGA SATUAN'!$C$7:$C$1492,0),0)),"",OFFSET('HARGA SATUAN'!$I$6,MATCH(C480,'HARGA SATUAN'!$C$7:$C$1492,0),0))</f>
        <v>0</v>
      </c>
      <c r="H480" s="582" t="str">
        <f ca="1">IF(B480="","",#REF!)</f>
        <v/>
      </c>
      <c r="I480" s="582" t="str">
        <f ca="1">IF(B480="","",#REF!)</f>
        <v/>
      </c>
      <c r="J480" s="582" t="str">
        <f ca="1">IF(B480="","",#REF!)</f>
        <v/>
      </c>
      <c r="K480" s="582" t="str">
        <f ca="1">IF(B480="","",#REF!)</f>
        <v/>
      </c>
      <c r="L480" s="582" t="str">
        <f ca="1">IF(C480="","",#REF!)</f>
        <v/>
      </c>
    </row>
    <row r="481" spans="1:12">
      <c r="A481" s="558">
        <v>470</v>
      </c>
      <c r="B481" s="581" t="str">
        <f t="shared" ca="1" si="21"/>
        <v/>
      </c>
      <c r="C481" s="414" t="str">
        <f t="shared" ca="1" si="22"/>
        <v/>
      </c>
      <c r="D481" s="497" t="str">
        <f ca="1">IF(ISERROR(OFFSET('HARGA SATUAN'!$D$6,MATCH(C481,'HARGA SATUAN'!$C$7:$C$1492,0),0)),"",OFFSET('HARGA SATUAN'!$D$6,MATCH(C481,'HARGA SATUAN'!$C$7:$C$1492,0),0))</f>
        <v/>
      </c>
      <c r="E481" s="497">
        <f ca="1">IF(B481="+","Unit",IF(ISERROR(OFFSET('HARGA SATUAN'!$E$6,MATCH(C481,'HARGA SATUAN'!$C$7:$C$1492,0),0)),"",OFFSET('HARGA SATUAN'!$E$6,MATCH(C481,'HARGA SATUAN'!$C$7:$C$1492,0),0)))</f>
        <v>0</v>
      </c>
      <c r="F481" s="583" t="str">
        <f t="shared" ca="1" si="23"/>
        <v/>
      </c>
      <c r="G481" s="493">
        <f ca="1">IF(ISERROR(OFFSET('HARGA SATUAN'!$I$6,MATCH(C481,'HARGA SATUAN'!$C$7:$C$1492,0),0)),"",OFFSET('HARGA SATUAN'!$I$6,MATCH(C481,'HARGA SATUAN'!$C$7:$C$1492,0),0))</f>
        <v>0</v>
      </c>
      <c r="H481" s="582" t="str">
        <f ca="1">IF(B481="","",#REF!)</f>
        <v/>
      </c>
      <c r="I481" s="582" t="str">
        <f ca="1">IF(B481="","",#REF!)</f>
        <v/>
      </c>
      <c r="J481" s="582" t="str">
        <f ca="1">IF(B481="","",#REF!)</f>
        <v/>
      </c>
      <c r="K481" s="582" t="str">
        <f ca="1">IF(B481="","",#REF!)</f>
        <v/>
      </c>
      <c r="L481" s="582" t="str">
        <f ca="1">IF(C481="","",#REF!)</f>
        <v/>
      </c>
    </row>
    <row r="482" spans="1:12">
      <c r="A482" s="558">
        <v>471</v>
      </c>
      <c r="B482" s="581" t="str">
        <f t="shared" ca="1" si="21"/>
        <v/>
      </c>
      <c r="C482" s="414" t="str">
        <f t="shared" ca="1" si="22"/>
        <v/>
      </c>
      <c r="D482" s="497" t="str">
        <f ca="1">IF(ISERROR(OFFSET('HARGA SATUAN'!$D$6,MATCH(C482,'HARGA SATUAN'!$C$7:$C$1492,0),0)),"",OFFSET('HARGA SATUAN'!$D$6,MATCH(C482,'HARGA SATUAN'!$C$7:$C$1492,0),0))</f>
        <v/>
      </c>
      <c r="E482" s="497">
        <f ca="1">IF(B482="+","Unit",IF(ISERROR(OFFSET('HARGA SATUAN'!$E$6,MATCH(C482,'HARGA SATUAN'!$C$7:$C$1492,0),0)),"",OFFSET('HARGA SATUAN'!$E$6,MATCH(C482,'HARGA SATUAN'!$C$7:$C$1492,0),0)))</f>
        <v>0</v>
      </c>
      <c r="F482" s="583" t="str">
        <f t="shared" ca="1" si="23"/>
        <v/>
      </c>
      <c r="G482" s="493">
        <f ca="1">IF(ISERROR(OFFSET('HARGA SATUAN'!$I$6,MATCH(C482,'HARGA SATUAN'!$C$7:$C$1492,0),0)),"",OFFSET('HARGA SATUAN'!$I$6,MATCH(C482,'HARGA SATUAN'!$C$7:$C$1492,0),0))</f>
        <v>0</v>
      </c>
      <c r="H482" s="582" t="str">
        <f ca="1">IF(B482="","",#REF!)</f>
        <v/>
      </c>
      <c r="I482" s="582" t="str">
        <f ca="1">IF(B482="","",#REF!)</f>
        <v/>
      </c>
      <c r="J482" s="582" t="str">
        <f ca="1">IF(B482="","",#REF!)</f>
        <v/>
      </c>
      <c r="K482" s="582" t="str">
        <f ca="1">IF(B482="","",#REF!)</f>
        <v/>
      </c>
      <c r="L482" s="582" t="str">
        <f ca="1">IF(C482="","",#REF!)</f>
        <v/>
      </c>
    </row>
    <row r="483" spans="1:12">
      <c r="A483" s="558">
        <v>472</v>
      </c>
      <c r="B483" s="581" t="str">
        <f t="shared" ca="1" si="21"/>
        <v/>
      </c>
      <c r="C483" s="414" t="str">
        <f t="shared" ca="1" si="22"/>
        <v/>
      </c>
      <c r="D483" s="497" t="str">
        <f ca="1">IF(ISERROR(OFFSET('HARGA SATUAN'!$D$6,MATCH(C483,'HARGA SATUAN'!$C$7:$C$1492,0),0)),"",OFFSET('HARGA SATUAN'!$D$6,MATCH(C483,'HARGA SATUAN'!$C$7:$C$1492,0),0))</f>
        <v/>
      </c>
      <c r="E483" s="497">
        <f ca="1">IF(B483="+","Unit",IF(ISERROR(OFFSET('HARGA SATUAN'!$E$6,MATCH(C483,'HARGA SATUAN'!$C$7:$C$1492,0),0)),"",OFFSET('HARGA SATUAN'!$E$6,MATCH(C483,'HARGA SATUAN'!$C$7:$C$1492,0),0)))</f>
        <v>0</v>
      </c>
      <c r="F483" s="583" t="str">
        <f t="shared" ca="1" si="23"/>
        <v/>
      </c>
      <c r="G483" s="493">
        <f ca="1">IF(ISERROR(OFFSET('HARGA SATUAN'!$I$6,MATCH(C483,'HARGA SATUAN'!$C$7:$C$1492,0),0)),"",OFFSET('HARGA SATUAN'!$I$6,MATCH(C483,'HARGA SATUAN'!$C$7:$C$1492,0),0))</f>
        <v>0</v>
      </c>
      <c r="H483" s="582" t="str">
        <f ca="1">IF(B483="","",#REF!)</f>
        <v/>
      </c>
      <c r="I483" s="582" t="str">
        <f ca="1">IF(B483="","",#REF!)</f>
        <v/>
      </c>
      <c r="J483" s="582" t="str">
        <f ca="1">IF(B483="","",#REF!)</f>
        <v/>
      </c>
      <c r="K483" s="582" t="str">
        <f ca="1">IF(B483="","",#REF!)</f>
        <v/>
      </c>
      <c r="L483" s="582" t="str">
        <f ca="1">IF(C483="","",#REF!)</f>
        <v/>
      </c>
    </row>
    <row r="484" spans="1:12">
      <c r="A484" s="558">
        <v>473</v>
      </c>
      <c r="B484" s="581" t="str">
        <f t="shared" ca="1" si="21"/>
        <v/>
      </c>
      <c r="C484" s="414" t="str">
        <f t="shared" ca="1" si="22"/>
        <v/>
      </c>
      <c r="D484" s="497" t="str">
        <f ca="1">IF(ISERROR(OFFSET('HARGA SATUAN'!$D$6,MATCH(C484,'HARGA SATUAN'!$C$7:$C$1492,0),0)),"",OFFSET('HARGA SATUAN'!$D$6,MATCH(C484,'HARGA SATUAN'!$C$7:$C$1492,0),0))</f>
        <v/>
      </c>
      <c r="E484" s="497">
        <f ca="1">IF(B484="+","Unit",IF(ISERROR(OFFSET('HARGA SATUAN'!$E$6,MATCH(C484,'HARGA SATUAN'!$C$7:$C$1492,0),0)),"",OFFSET('HARGA SATUAN'!$E$6,MATCH(C484,'HARGA SATUAN'!$C$7:$C$1492,0),0)))</f>
        <v>0</v>
      </c>
      <c r="F484" s="583" t="str">
        <f t="shared" ca="1" si="23"/>
        <v/>
      </c>
      <c r="G484" s="493">
        <f ca="1">IF(ISERROR(OFFSET('HARGA SATUAN'!$I$6,MATCH(C484,'HARGA SATUAN'!$C$7:$C$1492,0),0)),"",OFFSET('HARGA SATUAN'!$I$6,MATCH(C484,'HARGA SATUAN'!$C$7:$C$1492,0),0))</f>
        <v>0</v>
      </c>
      <c r="H484" s="582" t="str">
        <f ca="1">IF(B484="","",#REF!)</f>
        <v/>
      </c>
      <c r="I484" s="582" t="str">
        <f ca="1">IF(B484="","",#REF!)</f>
        <v/>
      </c>
      <c r="J484" s="582" t="str">
        <f ca="1">IF(B484="","",#REF!)</f>
        <v/>
      </c>
      <c r="K484" s="582" t="str">
        <f ca="1">IF(B484="","",#REF!)</f>
        <v/>
      </c>
      <c r="L484" s="582" t="str">
        <f ca="1">IF(C484="","",#REF!)</f>
        <v/>
      </c>
    </row>
    <row r="485" spans="1:12">
      <c r="A485" s="558">
        <v>474</v>
      </c>
      <c r="B485" s="581" t="str">
        <f t="shared" ca="1" si="21"/>
        <v/>
      </c>
      <c r="C485" s="414" t="str">
        <f t="shared" ca="1" si="22"/>
        <v/>
      </c>
      <c r="D485" s="497" t="str">
        <f ca="1">IF(ISERROR(OFFSET('HARGA SATUAN'!$D$6,MATCH(C485,'HARGA SATUAN'!$C$7:$C$1492,0),0)),"",OFFSET('HARGA SATUAN'!$D$6,MATCH(C485,'HARGA SATUAN'!$C$7:$C$1492,0),0))</f>
        <v/>
      </c>
      <c r="E485" s="497">
        <f ca="1">IF(B485="+","Unit",IF(ISERROR(OFFSET('HARGA SATUAN'!$E$6,MATCH(C485,'HARGA SATUAN'!$C$7:$C$1492,0),0)),"",OFFSET('HARGA SATUAN'!$E$6,MATCH(C485,'HARGA SATUAN'!$C$7:$C$1492,0),0)))</f>
        <v>0</v>
      </c>
      <c r="F485" s="583" t="str">
        <f t="shared" ca="1" si="23"/>
        <v/>
      </c>
      <c r="G485" s="493">
        <f ca="1">IF(ISERROR(OFFSET('HARGA SATUAN'!$I$6,MATCH(C485,'HARGA SATUAN'!$C$7:$C$1492,0),0)),"",OFFSET('HARGA SATUAN'!$I$6,MATCH(C485,'HARGA SATUAN'!$C$7:$C$1492,0),0))</f>
        <v>0</v>
      </c>
      <c r="H485" s="582" t="str">
        <f ca="1">IF(B485="","",#REF!)</f>
        <v/>
      </c>
      <c r="I485" s="582" t="str">
        <f ca="1">IF(B485="","",#REF!)</f>
        <v/>
      </c>
      <c r="J485" s="582" t="str">
        <f ca="1">IF(B485="","",#REF!)</f>
        <v/>
      </c>
      <c r="K485" s="582" t="str">
        <f ca="1">IF(B485="","",#REF!)</f>
        <v/>
      </c>
      <c r="L485" s="582" t="str">
        <f ca="1">IF(C485="","",#REF!)</f>
        <v/>
      </c>
    </row>
    <row r="486" spans="1:12">
      <c r="A486" s="558">
        <v>475</v>
      </c>
      <c r="B486" s="581" t="str">
        <f t="shared" ca="1" si="21"/>
        <v/>
      </c>
      <c r="C486" s="414" t="str">
        <f t="shared" ca="1" si="22"/>
        <v/>
      </c>
      <c r="D486" s="497" t="str">
        <f ca="1">IF(ISERROR(OFFSET('HARGA SATUAN'!$D$6,MATCH(C486,'HARGA SATUAN'!$C$7:$C$1492,0),0)),"",OFFSET('HARGA SATUAN'!$D$6,MATCH(C486,'HARGA SATUAN'!$C$7:$C$1492,0),0))</f>
        <v/>
      </c>
      <c r="E486" s="497">
        <f ca="1">IF(B486="+","Unit",IF(ISERROR(OFFSET('HARGA SATUAN'!$E$6,MATCH(C486,'HARGA SATUAN'!$C$7:$C$1492,0),0)),"",OFFSET('HARGA SATUAN'!$E$6,MATCH(C486,'HARGA SATUAN'!$C$7:$C$1492,0),0)))</f>
        <v>0</v>
      </c>
      <c r="F486" s="583" t="str">
        <f t="shared" ca="1" si="23"/>
        <v/>
      </c>
      <c r="G486" s="493">
        <f ca="1">IF(ISERROR(OFFSET('HARGA SATUAN'!$I$6,MATCH(C486,'HARGA SATUAN'!$C$7:$C$1492,0),0)),"",OFFSET('HARGA SATUAN'!$I$6,MATCH(C486,'HARGA SATUAN'!$C$7:$C$1492,0),0))</f>
        <v>0</v>
      </c>
      <c r="H486" s="582" t="str">
        <f ca="1">IF(B486="","",#REF!)</f>
        <v/>
      </c>
      <c r="I486" s="582" t="str">
        <f ca="1">IF(B486="","",#REF!)</f>
        <v/>
      </c>
      <c r="J486" s="582" t="str">
        <f ca="1">IF(B486="","",#REF!)</f>
        <v/>
      </c>
      <c r="K486" s="582" t="str">
        <f ca="1">IF(B486="","",#REF!)</f>
        <v/>
      </c>
      <c r="L486" s="582" t="str">
        <f ca="1">IF(C486="","",#REF!)</f>
        <v/>
      </c>
    </row>
    <row r="487" spans="1:12">
      <c r="A487" s="558">
        <v>476</v>
      </c>
      <c r="B487" s="581" t="str">
        <f t="shared" ca="1" si="21"/>
        <v/>
      </c>
      <c r="C487" s="414" t="str">
        <f t="shared" ca="1" si="22"/>
        <v/>
      </c>
      <c r="D487" s="497" t="str">
        <f ca="1">IF(ISERROR(OFFSET('HARGA SATUAN'!$D$6,MATCH(C487,'HARGA SATUAN'!$C$7:$C$1492,0),0)),"",OFFSET('HARGA SATUAN'!$D$6,MATCH(C487,'HARGA SATUAN'!$C$7:$C$1492,0),0))</f>
        <v/>
      </c>
      <c r="E487" s="497">
        <f ca="1">IF(B487="+","Unit",IF(ISERROR(OFFSET('HARGA SATUAN'!$E$6,MATCH(C487,'HARGA SATUAN'!$C$7:$C$1492,0),0)),"",OFFSET('HARGA SATUAN'!$E$6,MATCH(C487,'HARGA SATUAN'!$C$7:$C$1492,0),0)))</f>
        <v>0</v>
      </c>
      <c r="F487" s="583" t="str">
        <f t="shared" ca="1" si="23"/>
        <v/>
      </c>
      <c r="G487" s="493">
        <f ca="1">IF(ISERROR(OFFSET('HARGA SATUAN'!$I$6,MATCH(C487,'HARGA SATUAN'!$C$7:$C$1492,0),0)),"",OFFSET('HARGA SATUAN'!$I$6,MATCH(C487,'HARGA SATUAN'!$C$7:$C$1492,0),0))</f>
        <v>0</v>
      </c>
      <c r="H487" s="582" t="str">
        <f ca="1">IF(B487="","",#REF!)</f>
        <v/>
      </c>
      <c r="I487" s="582" t="str">
        <f ca="1">IF(B487="","",#REF!)</f>
        <v/>
      </c>
      <c r="J487" s="582" t="str">
        <f ca="1">IF(B487="","",#REF!)</f>
        <v/>
      </c>
      <c r="K487" s="582" t="str">
        <f ca="1">IF(B487="","",#REF!)</f>
        <v/>
      </c>
      <c r="L487" s="582" t="str">
        <f ca="1">IF(C487="","",#REF!)</f>
        <v/>
      </c>
    </row>
    <row r="488" spans="1:12">
      <c r="A488" s="558">
        <v>477</v>
      </c>
      <c r="B488" s="581" t="str">
        <f t="shared" ca="1" si="21"/>
        <v/>
      </c>
      <c r="C488" s="414" t="str">
        <f t="shared" ca="1" si="22"/>
        <v/>
      </c>
      <c r="D488" s="497" t="str">
        <f ca="1">IF(ISERROR(OFFSET('HARGA SATUAN'!$D$6,MATCH(C488,'HARGA SATUAN'!$C$7:$C$1492,0),0)),"",OFFSET('HARGA SATUAN'!$D$6,MATCH(C488,'HARGA SATUAN'!$C$7:$C$1492,0),0))</f>
        <v/>
      </c>
      <c r="E488" s="497">
        <f ca="1">IF(B488="+","Unit",IF(ISERROR(OFFSET('HARGA SATUAN'!$E$6,MATCH(C488,'HARGA SATUAN'!$C$7:$C$1492,0),0)),"",OFFSET('HARGA SATUAN'!$E$6,MATCH(C488,'HARGA SATUAN'!$C$7:$C$1492,0),0)))</f>
        <v>0</v>
      </c>
      <c r="F488" s="583" t="str">
        <f t="shared" ca="1" si="23"/>
        <v/>
      </c>
      <c r="G488" s="493">
        <f ca="1">IF(ISERROR(OFFSET('HARGA SATUAN'!$I$6,MATCH(C488,'HARGA SATUAN'!$C$7:$C$1492,0),0)),"",OFFSET('HARGA SATUAN'!$I$6,MATCH(C488,'HARGA SATUAN'!$C$7:$C$1492,0),0))</f>
        <v>0</v>
      </c>
      <c r="H488" s="582" t="str">
        <f ca="1">IF(B488="","",#REF!)</f>
        <v/>
      </c>
      <c r="I488" s="582" t="str">
        <f ca="1">IF(B488="","",#REF!)</f>
        <v/>
      </c>
      <c r="J488" s="582" t="str">
        <f ca="1">IF(B488="","",#REF!)</f>
        <v/>
      </c>
      <c r="K488" s="582" t="str">
        <f ca="1">IF(B488="","",#REF!)</f>
        <v/>
      </c>
      <c r="L488" s="582" t="str">
        <f ca="1">IF(C488="","",#REF!)</f>
        <v/>
      </c>
    </row>
    <row r="489" spans="1:12">
      <c r="A489" s="558">
        <v>478</v>
      </c>
      <c r="B489" s="581" t="str">
        <f t="shared" ca="1" si="21"/>
        <v/>
      </c>
      <c r="C489" s="414" t="str">
        <f t="shared" ca="1" si="22"/>
        <v/>
      </c>
      <c r="D489" s="497" t="str">
        <f ca="1">IF(ISERROR(OFFSET('HARGA SATUAN'!$D$6,MATCH(C489,'HARGA SATUAN'!$C$7:$C$1492,0),0)),"",OFFSET('HARGA SATUAN'!$D$6,MATCH(C489,'HARGA SATUAN'!$C$7:$C$1492,0),0))</f>
        <v/>
      </c>
      <c r="E489" s="497">
        <f ca="1">IF(B489="+","Unit",IF(ISERROR(OFFSET('HARGA SATUAN'!$E$6,MATCH(C489,'HARGA SATUAN'!$C$7:$C$1492,0),0)),"",OFFSET('HARGA SATUAN'!$E$6,MATCH(C489,'HARGA SATUAN'!$C$7:$C$1492,0),0)))</f>
        <v>0</v>
      </c>
      <c r="F489" s="583" t="str">
        <f t="shared" ca="1" si="23"/>
        <v/>
      </c>
      <c r="G489" s="493">
        <f ca="1">IF(ISERROR(OFFSET('HARGA SATUAN'!$I$6,MATCH(C489,'HARGA SATUAN'!$C$7:$C$1492,0),0)),"",OFFSET('HARGA SATUAN'!$I$6,MATCH(C489,'HARGA SATUAN'!$C$7:$C$1492,0),0))</f>
        <v>0</v>
      </c>
      <c r="H489" s="582" t="str">
        <f ca="1">IF(B489="","",#REF!)</f>
        <v/>
      </c>
      <c r="I489" s="582" t="str">
        <f ca="1">IF(B489="","",#REF!)</f>
        <v/>
      </c>
      <c r="J489" s="582" t="str">
        <f ca="1">IF(B489="","",#REF!)</f>
        <v/>
      </c>
      <c r="K489" s="582" t="str">
        <f ca="1">IF(B489="","",#REF!)</f>
        <v/>
      </c>
      <c r="L489" s="582" t="str">
        <f ca="1">IF(C489="","",#REF!)</f>
        <v/>
      </c>
    </row>
    <row r="490" spans="1:12">
      <c r="A490" s="558">
        <v>479</v>
      </c>
      <c r="B490" s="581" t="str">
        <f t="shared" ca="1" si="21"/>
        <v/>
      </c>
      <c r="C490" s="414" t="str">
        <f t="shared" ca="1" si="22"/>
        <v/>
      </c>
      <c r="D490" s="497" t="str">
        <f ca="1">IF(ISERROR(OFFSET('HARGA SATUAN'!$D$6,MATCH(C490,'HARGA SATUAN'!$C$7:$C$1492,0),0)),"",OFFSET('HARGA SATUAN'!$D$6,MATCH(C490,'HARGA SATUAN'!$C$7:$C$1492,0),0))</f>
        <v/>
      </c>
      <c r="E490" s="497">
        <f ca="1">IF(B490="+","Unit",IF(ISERROR(OFFSET('HARGA SATUAN'!$E$6,MATCH(C490,'HARGA SATUAN'!$C$7:$C$1492,0),0)),"",OFFSET('HARGA SATUAN'!$E$6,MATCH(C490,'HARGA SATUAN'!$C$7:$C$1492,0),0)))</f>
        <v>0</v>
      </c>
      <c r="F490" s="583" t="str">
        <f t="shared" ca="1" si="23"/>
        <v/>
      </c>
      <c r="G490" s="493">
        <f ca="1">IF(ISERROR(OFFSET('HARGA SATUAN'!$I$6,MATCH(C490,'HARGA SATUAN'!$C$7:$C$1492,0),0)),"",OFFSET('HARGA SATUAN'!$I$6,MATCH(C490,'HARGA SATUAN'!$C$7:$C$1492,0),0))</f>
        <v>0</v>
      </c>
      <c r="H490" s="582" t="str">
        <f ca="1">IF(B490="","",#REF!)</f>
        <v/>
      </c>
      <c r="I490" s="582" t="str">
        <f ca="1">IF(B490="","",#REF!)</f>
        <v/>
      </c>
      <c r="J490" s="582" t="str">
        <f ca="1">IF(B490="","",#REF!)</f>
        <v/>
      </c>
      <c r="K490" s="582" t="str">
        <f ca="1">IF(B490="","",#REF!)</f>
        <v/>
      </c>
      <c r="L490" s="582" t="str">
        <f ca="1">IF(C490="","",#REF!)</f>
        <v/>
      </c>
    </row>
    <row r="491" spans="1:12">
      <c r="A491" s="558">
        <v>480</v>
      </c>
      <c r="B491" s="581" t="str">
        <f t="shared" ca="1" si="21"/>
        <v/>
      </c>
      <c r="C491" s="414" t="str">
        <f t="shared" ca="1" si="22"/>
        <v/>
      </c>
      <c r="D491" s="497" t="str">
        <f ca="1">IF(ISERROR(OFFSET('HARGA SATUAN'!$D$6,MATCH(C491,'HARGA SATUAN'!$C$7:$C$1492,0),0)),"",OFFSET('HARGA SATUAN'!$D$6,MATCH(C491,'HARGA SATUAN'!$C$7:$C$1492,0),0))</f>
        <v/>
      </c>
      <c r="E491" s="497">
        <f ca="1">IF(B491="+","Unit",IF(ISERROR(OFFSET('HARGA SATUAN'!$E$6,MATCH(C491,'HARGA SATUAN'!$C$7:$C$1492,0),0)),"",OFFSET('HARGA SATUAN'!$E$6,MATCH(C491,'HARGA SATUAN'!$C$7:$C$1492,0),0)))</f>
        <v>0</v>
      </c>
      <c r="F491" s="583" t="str">
        <f t="shared" ca="1" si="23"/>
        <v/>
      </c>
      <c r="G491" s="493">
        <f ca="1">IF(ISERROR(OFFSET('HARGA SATUAN'!$I$6,MATCH(C491,'HARGA SATUAN'!$C$7:$C$1492,0),0)),"",OFFSET('HARGA SATUAN'!$I$6,MATCH(C491,'HARGA SATUAN'!$C$7:$C$1492,0),0))</f>
        <v>0</v>
      </c>
      <c r="H491" s="582" t="str">
        <f ca="1">IF(B491="","",#REF!)</f>
        <v/>
      </c>
      <c r="I491" s="582" t="str">
        <f ca="1">IF(B491="","",#REF!)</f>
        <v/>
      </c>
      <c r="J491" s="582" t="str">
        <f ca="1">IF(B491="","",#REF!)</f>
        <v/>
      </c>
      <c r="K491" s="582" t="str">
        <f ca="1">IF(B491="","",#REF!)</f>
        <v/>
      </c>
      <c r="L491" s="582" t="str">
        <f ca="1">IF(C491="","",#REF!)</f>
        <v/>
      </c>
    </row>
    <row r="492" spans="1:12">
      <c r="A492" s="558">
        <v>481</v>
      </c>
      <c r="B492" s="581" t="str">
        <f t="shared" ca="1" si="21"/>
        <v/>
      </c>
      <c r="C492" s="414" t="str">
        <f t="shared" ca="1" si="22"/>
        <v/>
      </c>
      <c r="D492" s="497" t="str">
        <f ca="1">IF(ISERROR(OFFSET('HARGA SATUAN'!$D$6,MATCH(C492,'HARGA SATUAN'!$C$7:$C$1492,0),0)),"",OFFSET('HARGA SATUAN'!$D$6,MATCH(C492,'HARGA SATUAN'!$C$7:$C$1492,0),0))</f>
        <v/>
      </c>
      <c r="E492" s="497">
        <f ca="1">IF(B492="+","Unit",IF(ISERROR(OFFSET('HARGA SATUAN'!$E$6,MATCH(C492,'HARGA SATUAN'!$C$7:$C$1492,0),0)),"",OFFSET('HARGA SATUAN'!$E$6,MATCH(C492,'HARGA SATUAN'!$C$7:$C$1492,0),0)))</f>
        <v>0</v>
      </c>
      <c r="F492" s="583" t="str">
        <f t="shared" ca="1" si="23"/>
        <v/>
      </c>
      <c r="G492" s="493">
        <f ca="1">IF(ISERROR(OFFSET('HARGA SATUAN'!$I$6,MATCH(C492,'HARGA SATUAN'!$C$7:$C$1492,0),0)),"",OFFSET('HARGA SATUAN'!$I$6,MATCH(C492,'HARGA SATUAN'!$C$7:$C$1492,0),0))</f>
        <v>0</v>
      </c>
      <c r="H492" s="582" t="str">
        <f ca="1">IF(B492="","",#REF!)</f>
        <v/>
      </c>
      <c r="I492" s="582" t="str">
        <f ca="1">IF(B492="","",#REF!)</f>
        <v/>
      </c>
      <c r="J492" s="582" t="str">
        <f ca="1">IF(B492="","",#REF!)</f>
        <v/>
      </c>
      <c r="K492" s="582" t="str">
        <f ca="1">IF(B492="","",#REF!)</f>
        <v/>
      </c>
      <c r="L492" s="582" t="str">
        <f ca="1">IF(C492="","",#REF!)</f>
        <v/>
      </c>
    </row>
    <row r="493" spans="1:12">
      <c r="A493" s="558">
        <v>482</v>
      </c>
      <c r="B493" s="581" t="str">
        <f t="shared" ca="1" si="21"/>
        <v/>
      </c>
      <c r="C493" s="414" t="str">
        <f t="shared" ca="1" si="22"/>
        <v/>
      </c>
      <c r="D493" s="497" t="str">
        <f ca="1">IF(ISERROR(OFFSET('HARGA SATUAN'!$D$6,MATCH(C493,'HARGA SATUAN'!$C$7:$C$1492,0),0)),"",OFFSET('HARGA SATUAN'!$D$6,MATCH(C493,'HARGA SATUAN'!$C$7:$C$1492,0),0))</f>
        <v/>
      </c>
      <c r="E493" s="497">
        <f ca="1">IF(B493="+","Unit",IF(ISERROR(OFFSET('HARGA SATUAN'!$E$6,MATCH(C493,'HARGA SATUAN'!$C$7:$C$1492,0),0)),"",OFFSET('HARGA SATUAN'!$E$6,MATCH(C493,'HARGA SATUAN'!$C$7:$C$1492,0),0)))</f>
        <v>0</v>
      </c>
      <c r="F493" s="583" t="str">
        <f t="shared" ca="1" si="23"/>
        <v/>
      </c>
      <c r="G493" s="493">
        <f ca="1">IF(ISERROR(OFFSET('HARGA SATUAN'!$I$6,MATCH(C493,'HARGA SATUAN'!$C$7:$C$1492,0),0)),"",OFFSET('HARGA SATUAN'!$I$6,MATCH(C493,'HARGA SATUAN'!$C$7:$C$1492,0),0))</f>
        <v>0</v>
      </c>
      <c r="H493" s="582" t="str">
        <f ca="1">IF(B493="","",#REF!)</f>
        <v/>
      </c>
      <c r="I493" s="582" t="str">
        <f ca="1">IF(B493="","",#REF!)</f>
        <v/>
      </c>
      <c r="J493" s="582" t="str">
        <f ca="1">IF(B493="","",#REF!)</f>
        <v/>
      </c>
      <c r="K493" s="582" t="str">
        <f ca="1">IF(B493="","",#REF!)</f>
        <v/>
      </c>
      <c r="L493" s="582" t="str">
        <f ca="1">IF(C493="","",#REF!)</f>
        <v/>
      </c>
    </row>
    <row r="494" spans="1:12">
      <c r="A494" s="558">
        <v>483</v>
      </c>
      <c r="B494" s="581" t="str">
        <f t="shared" ca="1" si="21"/>
        <v/>
      </c>
      <c r="C494" s="414" t="str">
        <f t="shared" ca="1" si="22"/>
        <v/>
      </c>
      <c r="D494" s="497" t="str">
        <f ca="1">IF(ISERROR(OFFSET('HARGA SATUAN'!$D$6,MATCH(C494,'HARGA SATUAN'!$C$7:$C$1492,0),0)),"",OFFSET('HARGA SATUAN'!$D$6,MATCH(C494,'HARGA SATUAN'!$C$7:$C$1492,0),0))</f>
        <v/>
      </c>
      <c r="E494" s="497">
        <f ca="1">IF(B494="+","Unit",IF(ISERROR(OFFSET('HARGA SATUAN'!$E$6,MATCH(C494,'HARGA SATUAN'!$C$7:$C$1492,0),0)),"",OFFSET('HARGA SATUAN'!$E$6,MATCH(C494,'HARGA SATUAN'!$C$7:$C$1492,0),0)))</f>
        <v>0</v>
      </c>
      <c r="F494" s="583" t="str">
        <f t="shared" ca="1" si="23"/>
        <v/>
      </c>
      <c r="G494" s="493">
        <f ca="1">IF(ISERROR(OFFSET('HARGA SATUAN'!$I$6,MATCH(C494,'HARGA SATUAN'!$C$7:$C$1492,0),0)),"",OFFSET('HARGA SATUAN'!$I$6,MATCH(C494,'HARGA SATUAN'!$C$7:$C$1492,0),0))</f>
        <v>0</v>
      </c>
      <c r="H494" s="582" t="str">
        <f ca="1">IF(B494="","",#REF!)</f>
        <v/>
      </c>
      <c r="I494" s="582" t="str">
        <f ca="1">IF(B494="","",#REF!)</f>
        <v/>
      </c>
      <c r="J494" s="582" t="str">
        <f ca="1">IF(B494="","",#REF!)</f>
        <v/>
      </c>
      <c r="K494" s="582" t="str">
        <f ca="1">IF(B494="","",#REF!)</f>
        <v/>
      </c>
      <c r="L494" s="582" t="str">
        <f ca="1">IF(C494="","",#REF!)</f>
        <v/>
      </c>
    </row>
    <row r="495" spans="1:12">
      <c r="A495" s="558">
        <v>484</v>
      </c>
      <c r="B495" s="581" t="str">
        <f t="shared" ca="1" si="21"/>
        <v/>
      </c>
      <c r="C495" s="414" t="str">
        <f t="shared" ca="1" si="22"/>
        <v/>
      </c>
      <c r="D495" s="497" t="str">
        <f ca="1">IF(ISERROR(OFFSET('HARGA SATUAN'!$D$6,MATCH(C495,'HARGA SATUAN'!$C$7:$C$1492,0),0)),"",OFFSET('HARGA SATUAN'!$D$6,MATCH(C495,'HARGA SATUAN'!$C$7:$C$1492,0),0))</f>
        <v/>
      </c>
      <c r="E495" s="497">
        <f ca="1">IF(B495="+","Unit",IF(ISERROR(OFFSET('HARGA SATUAN'!$E$6,MATCH(C495,'HARGA SATUAN'!$C$7:$C$1492,0),0)),"",OFFSET('HARGA SATUAN'!$E$6,MATCH(C495,'HARGA SATUAN'!$C$7:$C$1492,0),0)))</f>
        <v>0</v>
      </c>
      <c r="F495" s="583" t="str">
        <f t="shared" ca="1" si="23"/>
        <v/>
      </c>
      <c r="G495" s="493">
        <f ca="1">IF(ISERROR(OFFSET('HARGA SATUAN'!$I$6,MATCH(C495,'HARGA SATUAN'!$C$7:$C$1492,0),0)),"",OFFSET('HARGA SATUAN'!$I$6,MATCH(C495,'HARGA SATUAN'!$C$7:$C$1492,0),0))</f>
        <v>0</v>
      </c>
      <c r="H495" s="582" t="str">
        <f ca="1">IF(B495="","",#REF!)</f>
        <v/>
      </c>
      <c r="I495" s="582" t="str">
        <f ca="1">IF(B495="","",#REF!)</f>
        <v/>
      </c>
      <c r="J495" s="582" t="str">
        <f ca="1">IF(B495="","",#REF!)</f>
        <v/>
      </c>
      <c r="K495" s="582" t="str">
        <f ca="1">IF(B495="","",#REF!)</f>
        <v/>
      </c>
      <c r="L495" s="582" t="str">
        <f ca="1">IF(C495="","",#REF!)</f>
        <v/>
      </c>
    </row>
    <row r="496" spans="1:12">
      <c r="A496" s="558">
        <v>485</v>
      </c>
      <c r="B496" s="581" t="str">
        <f t="shared" ca="1" si="21"/>
        <v/>
      </c>
      <c r="C496" s="414" t="str">
        <f t="shared" ca="1" si="22"/>
        <v/>
      </c>
      <c r="D496" s="497" t="str">
        <f ca="1">IF(ISERROR(OFFSET('HARGA SATUAN'!$D$6,MATCH(C496,'HARGA SATUAN'!$C$7:$C$1492,0),0)),"",OFFSET('HARGA SATUAN'!$D$6,MATCH(C496,'HARGA SATUAN'!$C$7:$C$1492,0),0))</f>
        <v/>
      </c>
      <c r="E496" s="497">
        <f ca="1">IF(B496="+","Unit",IF(ISERROR(OFFSET('HARGA SATUAN'!$E$6,MATCH(C496,'HARGA SATUAN'!$C$7:$C$1492,0),0)),"",OFFSET('HARGA SATUAN'!$E$6,MATCH(C496,'HARGA SATUAN'!$C$7:$C$1492,0),0)))</f>
        <v>0</v>
      </c>
      <c r="F496" s="583" t="str">
        <f t="shared" ca="1" si="23"/>
        <v/>
      </c>
      <c r="G496" s="493">
        <f ca="1">IF(ISERROR(OFFSET('HARGA SATUAN'!$I$6,MATCH(C496,'HARGA SATUAN'!$C$7:$C$1492,0),0)),"",OFFSET('HARGA SATUAN'!$I$6,MATCH(C496,'HARGA SATUAN'!$C$7:$C$1492,0),0))</f>
        <v>0</v>
      </c>
      <c r="H496" s="582" t="str">
        <f ca="1">IF(B496="","",#REF!)</f>
        <v/>
      </c>
      <c r="I496" s="582" t="str">
        <f ca="1">IF(B496="","",#REF!)</f>
        <v/>
      </c>
      <c r="J496" s="582" t="str">
        <f ca="1">IF(B496="","",#REF!)</f>
        <v/>
      </c>
      <c r="K496" s="582" t="str">
        <f ca="1">IF(B496="","",#REF!)</f>
        <v/>
      </c>
      <c r="L496" s="582" t="str">
        <f ca="1">IF(C496="","",#REF!)</f>
        <v/>
      </c>
    </row>
    <row r="497" spans="1:12">
      <c r="A497" s="558">
        <v>486</v>
      </c>
      <c r="B497" s="581" t="str">
        <f t="shared" ca="1" si="21"/>
        <v/>
      </c>
      <c r="C497" s="414" t="str">
        <f t="shared" ca="1" si="22"/>
        <v/>
      </c>
      <c r="D497" s="497" t="str">
        <f ca="1">IF(ISERROR(OFFSET('HARGA SATUAN'!$D$6,MATCH(C497,'HARGA SATUAN'!$C$7:$C$1492,0),0)),"",OFFSET('HARGA SATUAN'!$D$6,MATCH(C497,'HARGA SATUAN'!$C$7:$C$1492,0),0))</f>
        <v/>
      </c>
      <c r="E497" s="497">
        <f ca="1">IF(B497="+","Unit",IF(ISERROR(OFFSET('HARGA SATUAN'!$E$6,MATCH(C497,'HARGA SATUAN'!$C$7:$C$1492,0),0)),"",OFFSET('HARGA SATUAN'!$E$6,MATCH(C497,'HARGA SATUAN'!$C$7:$C$1492,0),0)))</f>
        <v>0</v>
      </c>
      <c r="F497" s="583" t="str">
        <f t="shared" ca="1" si="23"/>
        <v/>
      </c>
      <c r="G497" s="493">
        <f ca="1">IF(ISERROR(OFFSET('HARGA SATUAN'!$I$6,MATCH(C497,'HARGA SATUAN'!$C$7:$C$1492,0),0)),"",OFFSET('HARGA SATUAN'!$I$6,MATCH(C497,'HARGA SATUAN'!$C$7:$C$1492,0),0))</f>
        <v>0</v>
      </c>
      <c r="H497" s="582" t="str">
        <f ca="1">IF(B497="","",#REF!)</f>
        <v/>
      </c>
      <c r="I497" s="582" t="str">
        <f ca="1">IF(B497="","",#REF!)</f>
        <v/>
      </c>
      <c r="J497" s="582" t="str">
        <f ca="1">IF(B497="","",#REF!)</f>
        <v/>
      </c>
      <c r="K497" s="582" t="str">
        <f ca="1">IF(B497="","",#REF!)</f>
        <v/>
      </c>
      <c r="L497" s="582" t="str">
        <f ca="1">IF(C497="","",#REF!)</f>
        <v/>
      </c>
    </row>
    <row r="498" spans="1:12">
      <c r="A498" s="558">
        <v>487</v>
      </c>
      <c r="B498" s="581" t="str">
        <f t="shared" ca="1" si="21"/>
        <v/>
      </c>
      <c r="C498" s="414" t="str">
        <f t="shared" ca="1" si="22"/>
        <v/>
      </c>
      <c r="D498" s="497" t="str">
        <f ca="1">IF(ISERROR(OFFSET('HARGA SATUAN'!$D$6,MATCH(C498,'HARGA SATUAN'!$C$7:$C$1492,0),0)),"",OFFSET('HARGA SATUAN'!$D$6,MATCH(C498,'HARGA SATUAN'!$C$7:$C$1492,0),0))</f>
        <v/>
      </c>
      <c r="E498" s="497">
        <f ca="1">IF(B498="+","Unit",IF(ISERROR(OFFSET('HARGA SATUAN'!$E$6,MATCH(C498,'HARGA SATUAN'!$C$7:$C$1492,0),0)),"",OFFSET('HARGA SATUAN'!$E$6,MATCH(C498,'HARGA SATUAN'!$C$7:$C$1492,0),0)))</f>
        <v>0</v>
      </c>
      <c r="F498" s="583" t="str">
        <f t="shared" ca="1" si="23"/>
        <v/>
      </c>
      <c r="G498" s="493">
        <f ca="1">IF(ISERROR(OFFSET('HARGA SATUAN'!$I$6,MATCH(C498,'HARGA SATUAN'!$C$7:$C$1492,0),0)),"",OFFSET('HARGA SATUAN'!$I$6,MATCH(C498,'HARGA SATUAN'!$C$7:$C$1492,0),0))</f>
        <v>0</v>
      </c>
      <c r="H498" s="582" t="str">
        <f ca="1">IF(B498="","",#REF!)</f>
        <v/>
      </c>
      <c r="I498" s="582" t="str">
        <f ca="1">IF(B498="","",#REF!)</f>
        <v/>
      </c>
      <c r="J498" s="582" t="str">
        <f ca="1">IF(B498="","",#REF!)</f>
        <v/>
      </c>
      <c r="K498" s="582" t="str">
        <f ca="1">IF(B498="","",#REF!)</f>
        <v/>
      </c>
      <c r="L498" s="582" t="str">
        <f ca="1">IF(C498="","",#REF!)</f>
        <v/>
      </c>
    </row>
    <row r="499" spans="1:12">
      <c r="A499" s="558">
        <v>488</v>
      </c>
      <c r="B499" s="581" t="str">
        <f t="shared" ca="1" si="21"/>
        <v/>
      </c>
      <c r="C499" s="414" t="str">
        <f t="shared" ca="1" si="22"/>
        <v/>
      </c>
      <c r="D499" s="497" t="str">
        <f ca="1">IF(ISERROR(OFFSET('HARGA SATUAN'!$D$6,MATCH(C499,'HARGA SATUAN'!$C$7:$C$1492,0),0)),"",OFFSET('HARGA SATUAN'!$D$6,MATCH(C499,'HARGA SATUAN'!$C$7:$C$1492,0),0))</f>
        <v/>
      </c>
      <c r="E499" s="497">
        <f ca="1">IF(B499="+","Unit",IF(ISERROR(OFFSET('HARGA SATUAN'!$E$6,MATCH(C499,'HARGA SATUAN'!$C$7:$C$1492,0),0)),"",OFFSET('HARGA SATUAN'!$E$6,MATCH(C499,'HARGA SATUAN'!$C$7:$C$1492,0),0)))</f>
        <v>0</v>
      </c>
      <c r="F499" s="583" t="str">
        <f t="shared" ca="1" si="23"/>
        <v/>
      </c>
      <c r="G499" s="493">
        <f ca="1">IF(ISERROR(OFFSET('HARGA SATUAN'!$I$6,MATCH(C499,'HARGA SATUAN'!$C$7:$C$1492,0),0)),"",OFFSET('HARGA SATUAN'!$I$6,MATCH(C499,'HARGA SATUAN'!$C$7:$C$1492,0),0))</f>
        <v>0</v>
      </c>
      <c r="H499" s="582" t="str">
        <f ca="1">IF(B499="","",#REF!)</f>
        <v/>
      </c>
      <c r="I499" s="582" t="str">
        <f ca="1">IF(B499="","",#REF!)</f>
        <v/>
      </c>
      <c r="J499" s="582" t="str">
        <f ca="1">IF(B499="","",#REF!)</f>
        <v/>
      </c>
      <c r="K499" s="582" t="str">
        <f ca="1">IF(B499="","",#REF!)</f>
        <v/>
      </c>
      <c r="L499" s="582" t="str">
        <f ca="1">IF(C499="","",#REF!)</f>
        <v/>
      </c>
    </row>
    <row r="500" spans="1:12">
      <c r="A500" s="558">
        <v>489</v>
      </c>
      <c r="B500" s="581" t="str">
        <f t="shared" ca="1" si="21"/>
        <v/>
      </c>
      <c r="C500" s="414" t="str">
        <f t="shared" ca="1" si="22"/>
        <v/>
      </c>
      <c r="D500" s="497" t="str">
        <f ca="1">IF(ISERROR(OFFSET('HARGA SATUAN'!$D$6,MATCH(C500,'HARGA SATUAN'!$C$7:$C$1492,0),0)),"",OFFSET('HARGA SATUAN'!$D$6,MATCH(C500,'HARGA SATUAN'!$C$7:$C$1492,0),0))</f>
        <v/>
      </c>
      <c r="E500" s="497">
        <f ca="1">IF(B500="+","Unit",IF(ISERROR(OFFSET('HARGA SATUAN'!$E$6,MATCH(C500,'HARGA SATUAN'!$C$7:$C$1492,0),0)),"",OFFSET('HARGA SATUAN'!$E$6,MATCH(C500,'HARGA SATUAN'!$C$7:$C$1492,0),0)))</f>
        <v>0</v>
      </c>
      <c r="F500" s="583" t="str">
        <f t="shared" ca="1" si="23"/>
        <v/>
      </c>
      <c r="G500" s="493">
        <f ca="1">IF(ISERROR(OFFSET('HARGA SATUAN'!$I$6,MATCH(C500,'HARGA SATUAN'!$C$7:$C$1492,0),0)),"",OFFSET('HARGA SATUAN'!$I$6,MATCH(C500,'HARGA SATUAN'!$C$7:$C$1492,0),0))</f>
        <v>0</v>
      </c>
      <c r="H500" s="582" t="str">
        <f ca="1">IF(B500="","",#REF!)</f>
        <v/>
      </c>
      <c r="I500" s="582" t="str">
        <f ca="1">IF(B500="","",#REF!)</f>
        <v/>
      </c>
      <c r="J500" s="582" t="str">
        <f ca="1">IF(B500="","",#REF!)</f>
        <v/>
      </c>
      <c r="K500" s="582" t="str">
        <f ca="1">IF(B500="","",#REF!)</f>
        <v/>
      </c>
      <c r="L500" s="582" t="str">
        <f ca="1">IF(C500="","",#REF!)</f>
        <v/>
      </c>
    </row>
    <row r="501" spans="1:12">
      <c r="A501" s="558">
        <v>490</v>
      </c>
      <c r="B501" s="581" t="str">
        <f t="shared" ca="1" si="21"/>
        <v/>
      </c>
      <c r="C501" s="414" t="str">
        <f t="shared" ca="1" si="22"/>
        <v/>
      </c>
      <c r="D501" s="497" t="str">
        <f ca="1">IF(ISERROR(OFFSET('HARGA SATUAN'!$D$6,MATCH(C501,'HARGA SATUAN'!$C$7:$C$1492,0),0)),"",OFFSET('HARGA SATUAN'!$D$6,MATCH(C501,'HARGA SATUAN'!$C$7:$C$1492,0),0))</f>
        <v/>
      </c>
      <c r="E501" s="497">
        <f ca="1">IF(B501="+","Unit",IF(ISERROR(OFFSET('HARGA SATUAN'!$E$6,MATCH(C501,'HARGA SATUAN'!$C$7:$C$1492,0),0)),"",OFFSET('HARGA SATUAN'!$E$6,MATCH(C501,'HARGA SATUAN'!$C$7:$C$1492,0),0)))</f>
        <v>0</v>
      </c>
      <c r="F501" s="583" t="str">
        <f t="shared" ca="1" si="23"/>
        <v/>
      </c>
      <c r="G501" s="493">
        <f ca="1">IF(ISERROR(OFFSET('HARGA SATUAN'!$I$6,MATCH(C501,'HARGA SATUAN'!$C$7:$C$1492,0),0)),"",OFFSET('HARGA SATUAN'!$I$6,MATCH(C501,'HARGA SATUAN'!$C$7:$C$1492,0),0))</f>
        <v>0</v>
      </c>
      <c r="H501" s="582" t="str">
        <f ca="1">IF(B501="","",#REF!)</f>
        <v/>
      </c>
      <c r="I501" s="582" t="str">
        <f ca="1">IF(B501="","",#REF!)</f>
        <v/>
      </c>
      <c r="J501" s="582" t="str">
        <f ca="1">IF(B501="","",#REF!)</f>
        <v/>
      </c>
      <c r="K501" s="582" t="str">
        <f ca="1">IF(B501="","",#REF!)</f>
        <v/>
      </c>
      <c r="L501" s="582" t="str">
        <f ca="1">IF(C501="","",#REF!)</f>
        <v/>
      </c>
    </row>
    <row r="502" spans="1:12">
      <c r="A502" s="558">
        <v>491</v>
      </c>
      <c r="B502" s="581" t="str">
        <f t="shared" ca="1" si="21"/>
        <v/>
      </c>
      <c r="C502" s="414" t="str">
        <f t="shared" ca="1" si="22"/>
        <v/>
      </c>
      <c r="D502" s="497" t="str">
        <f ca="1">IF(ISERROR(OFFSET('HARGA SATUAN'!$D$6,MATCH(C502,'HARGA SATUAN'!$C$7:$C$1492,0),0)),"",OFFSET('HARGA SATUAN'!$D$6,MATCH(C502,'HARGA SATUAN'!$C$7:$C$1492,0),0))</f>
        <v/>
      </c>
      <c r="E502" s="497">
        <f ca="1">IF(B502="+","Unit",IF(ISERROR(OFFSET('HARGA SATUAN'!$E$6,MATCH(C502,'HARGA SATUAN'!$C$7:$C$1492,0),0)),"",OFFSET('HARGA SATUAN'!$E$6,MATCH(C502,'HARGA SATUAN'!$C$7:$C$1492,0),0)))</f>
        <v>0</v>
      </c>
      <c r="F502" s="583" t="str">
        <f t="shared" ca="1" si="23"/>
        <v/>
      </c>
      <c r="G502" s="493">
        <f ca="1">IF(ISERROR(OFFSET('HARGA SATUAN'!$I$6,MATCH(C502,'HARGA SATUAN'!$C$7:$C$1492,0),0)),"",OFFSET('HARGA SATUAN'!$I$6,MATCH(C502,'HARGA SATUAN'!$C$7:$C$1492,0),0))</f>
        <v>0</v>
      </c>
      <c r="H502" s="582" t="str">
        <f ca="1">IF(B502="","",#REF!)</f>
        <v/>
      </c>
      <c r="I502" s="582" t="str">
        <f ca="1">IF(B502="","",#REF!)</f>
        <v/>
      </c>
      <c r="J502" s="582" t="str">
        <f ca="1">IF(B502="","",#REF!)</f>
        <v/>
      </c>
      <c r="K502" s="582" t="str">
        <f ca="1">IF(B502="","",#REF!)</f>
        <v/>
      </c>
      <c r="L502" s="582" t="str">
        <f ca="1">IF(C502="","",#REF!)</f>
        <v/>
      </c>
    </row>
    <row r="503" spans="1:12">
      <c r="A503" s="558">
        <v>492</v>
      </c>
      <c r="B503" s="581" t="str">
        <f t="shared" ca="1" si="21"/>
        <v/>
      </c>
      <c r="C503" s="414" t="str">
        <f t="shared" ca="1" si="22"/>
        <v/>
      </c>
      <c r="D503" s="497" t="str">
        <f ca="1">IF(ISERROR(OFFSET('HARGA SATUAN'!$D$6,MATCH(C503,'HARGA SATUAN'!$C$7:$C$1492,0),0)),"",OFFSET('HARGA SATUAN'!$D$6,MATCH(C503,'HARGA SATUAN'!$C$7:$C$1492,0),0))</f>
        <v/>
      </c>
      <c r="E503" s="497">
        <f ca="1">IF(B503="+","Unit",IF(ISERROR(OFFSET('HARGA SATUAN'!$E$6,MATCH(C503,'HARGA SATUAN'!$C$7:$C$1492,0),0)),"",OFFSET('HARGA SATUAN'!$E$6,MATCH(C503,'HARGA SATUAN'!$C$7:$C$1492,0),0)))</f>
        <v>0</v>
      </c>
      <c r="F503" s="583" t="str">
        <f t="shared" ca="1" si="23"/>
        <v/>
      </c>
      <c r="G503" s="493">
        <f ca="1">IF(ISERROR(OFFSET('HARGA SATUAN'!$I$6,MATCH(C503,'HARGA SATUAN'!$C$7:$C$1492,0),0)),"",OFFSET('HARGA SATUAN'!$I$6,MATCH(C503,'HARGA SATUAN'!$C$7:$C$1492,0),0))</f>
        <v>0</v>
      </c>
      <c r="H503" s="582" t="str">
        <f ca="1">IF(B503="","",#REF!)</f>
        <v/>
      </c>
      <c r="I503" s="582" t="str">
        <f ca="1">IF(B503="","",#REF!)</f>
        <v/>
      </c>
      <c r="J503" s="582" t="str">
        <f ca="1">IF(B503="","",#REF!)</f>
        <v/>
      </c>
      <c r="K503" s="582" t="str">
        <f ca="1">IF(B503="","",#REF!)</f>
        <v/>
      </c>
      <c r="L503" s="582" t="str">
        <f ca="1">IF(C503="","",#REF!)</f>
        <v/>
      </c>
    </row>
    <row r="504" spans="1:12">
      <c r="A504" s="558">
        <v>493</v>
      </c>
      <c r="B504" s="581" t="str">
        <f t="shared" ca="1" si="21"/>
        <v/>
      </c>
      <c r="C504" s="414" t="str">
        <f t="shared" ca="1" si="22"/>
        <v/>
      </c>
      <c r="D504" s="497" t="str">
        <f ca="1">IF(ISERROR(OFFSET('HARGA SATUAN'!$D$6,MATCH(C504,'HARGA SATUAN'!$C$7:$C$1492,0),0)),"",OFFSET('HARGA SATUAN'!$D$6,MATCH(C504,'HARGA SATUAN'!$C$7:$C$1492,0),0))</f>
        <v/>
      </c>
      <c r="E504" s="497">
        <f ca="1">IF(B504="+","Unit",IF(ISERROR(OFFSET('HARGA SATUAN'!$E$6,MATCH(C504,'HARGA SATUAN'!$C$7:$C$1492,0),0)),"",OFFSET('HARGA SATUAN'!$E$6,MATCH(C504,'HARGA SATUAN'!$C$7:$C$1492,0),0)))</f>
        <v>0</v>
      </c>
      <c r="F504" s="583" t="str">
        <f t="shared" ca="1" si="23"/>
        <v/>
      </c>
      <c r="G504" s="493">
        <f ca="1">IF(ISERROR(OFFSET('HARGA SATUAN'!$I$6,MATCH(C504,'HARGA SATUAN'!$C$7:$C$1492,0),0)),"",OFFSET('HARGA SATUAN'!$I$6,MATCH(C504,'HARGA SATUAN'!$C$7:$C$1492,0),0))</f>
        <v>0</v>
      </c>
      <c r="H504" s="582" t="str">
        <f ca="1">IF(B504="","",#REF!)</f>
        <v/>
      </c>
      <c r="I504" s="582" t="str">
        <f ca="1">IF(B504="","",#REF!)</f>
        <v/>
      </c>
      <c r="J504" s="582" t="str">
        <f ca="1">IF(B504="","",#REF!)</f>
        <v/>
      </c>
      <c r="K504" s="582" t="str">
        <f ca="1">IF(B504="","",#REF!)</f>
        <v/>
      </c>
      <c r="L504" s="582" t="str">
        <f ca="1">IF(C504="","",#REF!)</f>
        <v/>
      </c>
    </row>
    <row r="505" spans="1:12">
      <c r="A505" s="558">
        <v>494</v>
      </c>
      <c r="B505" s="581" t="str">
        <f t="shared" ca="1" si="21"/>
        <v/>
      </c>
      <c r="C505" s="414" t="str">
        <f t="shared" ca="1" si="22"/>
        <v/>
      </c>
      <c r="D505" s="497" t="str">
        <f ca="1">IF(ISERROR(OFFSET('HARGA SATUAN'!$D$6,MATCH(C505,'HARGA SATUAN'!$C$7:$C$1492,0),0)),"",OFFSET('HARGA SATUAN'!$D$6,MATCH(C505,'HARGA SATUAN'!$C$7:$C$1492,0),0))</f>
        <v/>
      </c>
      <c r="E505" s="497">
        <f ca="1">IF(B505="+","Unit",IF(ISERROR(OFFSET('HARGA SATUAN'!$E$6,MATCH(C505,'HARGA SATUAN'!$C$7:$C$1492,0),0)),"",OFFSET('HARGA SATUAN'!$E$6,MATCH(C505,'HARGA SATUAN'!$C$7:$C$1492,0),0)))</f>
        <v>0</v>
      </c>
      <c r="F505" s="583" t="str">
        <f t="shared" ca="1" si="23"/>
        <v/>
      </c>
      <c r="G505" s="493">
        <f ca="1">IF(ISERROR(OFFSET('HARGA SATUAN'!$I$6,MATCH(C505,'HARGA SATUAN'!$C$7:$C$1492,0),0)),"",OFFSET('HARGA SATUAN'!$I$6,MATCH(C505,'HARGA SATUAN'!$C$7:$C$1492,0),0))</f>
        <v>0</v>
      </c>
      <c r="H505" s="582" t="str">
        <f ca="1">IF(B505="","",#REF!)</f>
        <v/>
      </c>
      <c r="I505" s="582" t="str">
        <f ca="1">IF(B505="","",#REF!)</f>
        <v/>
      </c>
      <c r="J505" s="582" t="str">
        <f ca="1">IF(B505="","",#REF!)</f>
        <v/>
      </c>
      <c r="K505" s="582" t="str">
        <f ca="1">IF(B505="","",#REF!)</f>
        <v/>
      </c>
      <c r="L505" s="582" t="str">
        <f ca="1">IF(C505="","",#REF!)</f>
        <v/>
      </c>
    </row>
    <row r="506" spans="1:12">
      <c r="A506" s="558">
        <v>495</v>
      </c>
      <c r="B506" s="581" t="str">
        <f t="shared" ca="1" si="21"/>
        <v/>
      </c>
      <c r="C506" s="414" t="str">
        <f t="shared" ca="1" si="22"/>
        <v/>
      </c>
      <c r="D506" s="497" t="str">
        <f ca="1">IF(ISERROR(OFFSET('HARGA SATUAN'!$D$6,MATCH(C506,'HARGA SATUAN'!$C$7:$C$1492,0),0)),"",OFFSET('HARGA SATUAN'!$D$6,MATCH(C506,'HARGA SATUAN'!$C$7:$C$1492,0),0))</f>
        <v/>
      </c>
      <c r="E506" s="497">
        <f ca="1">IF(B506="+","Unit",IF(ISERROR(OFFSET('HARGA SATUAN'!$E$6,MATCH(C506,'HARGA SATUAN'!$C$7:$C$1492,0),0)),"",OFFSET('HARGA SATUAN'!$E$6,MATCH(C506,'HARGA SATUAN'!$C$7:$C$1492,0),0)))</f>
        <v>0</v>
      </c>
      <c r="F506" s="583" t="str">
        <f t="shared" ca="1" si="23"/>
        <v/>
      </c>
      <c r="G506" s="493">
        <f ca="1">IF(ISERROR(OFFSET('HARGA SATUAN'!$I$6,MATCH(C506,'HARGA SATUAN'!$C$7:$C$1492,0),0)),"",OFFSET('HARGA SATUAN'!$I$6,MATCH(C506,'HARGA SATUAN'!$C$7:$C$1492,0),0))</f>
        <v>0</v>
      </c>
      <c r="H506" s="582" t="str">
        <f ca="1">IF(B506="","",#REF!)</f>
        <v/>
      </c>
      <c r="I506" s="582" t="str">
        <f ca="1">IF(B506="","",#REF!)</f>
        <v/>
      </c>
      <c r="J506" s="582" t="str">
        <f ca="1">IF(B506="","",#REF!)</f>
        <v/>
      </c>
      <c r="K506" s="582" t="str">
        <f ca="1">IF(B506="","",#REF!)</f>
        <v/>
      </c>
      <c r="L506" s="582" t="str">
        <f ca="1">IF(C506="","",#REF!)</f>
        <v/>
      </c>
    </row>
    <row r="507" spans="1:12">
      <c r="A507" s="558">
        <v>496</v>
      </c>
      <c r="B507" s="581" t="str">
        <f t="shared" ca="1" si="21"/>
        <v/>
      </c>
      <c r="C507" s="414" t="str">
        <f t="shared" ca="1" si="22"/>
        <v/>
      </c>
      <c r="D507" s="497" t="str">
        <f ca="1">IF(ISERROR(OFFSET('HARGA SATUAN'!$D$6,MATCH(C507,'HARGA SATUAN'!$C$7:$C$1492,0),0)),"",OFFSET('HARGA SATUAN'!$D$6,MATCH(C507,'HARGA SATUAN'!$C$7:$C$1492,0),0))</f>
        <v/>
      </c>
      <c r="E507" s="497">
        <f ca="1">IF(B507="+","Unit",IF(ISERROR(OFFSET('HARGA SATUAN'!$E$6,MATCH(C507,'HARGA SATUAN'!$C$7:$C$1492,0),0)),"",OFFSET('HARGA SATUAN'!$E$6,MATCH(C507,'HARGA SATUAN'!$C$7:$C$1492,0),0)))</f>
        <v>0</v>
      </c>
      <c r="F507" s="583" t="str">
        <f t="shared" ca="1" si="23"/>
        <v/>
      </c>
      <c r="G507" s="493">
        <f ca="1">IF(ISERROR(OFFSET('HARGA SATUAN'!$I$6,MATCH(C507,'HARGA SATUAN'!$C$7:$C$1492,0),0)),"",OFFSET('HARGA SATUAN'!$I$6,MATCH(C507,'HARGA SATUAN'!$C$7:$C$1492,0),0))</f>
        <v>0</v>
      </c>
      <c r="H507" s="582" t="str">
        <f ca="1">IF(B507="","",#REF!)</f>
        <v/>
      </c>
      <c r="I507" s="582" t="str">
        <f ca="1">IF(B507="","",#REF!)</f>
        <v/>
      </c>
      <c r="J507" s="582" t="str">
        <f ca="1">IF(B507="","",#REF!)</f>
        <v/>
      </c>
      <c r="K507" s="582" t="str">
        <f ca="1">IF(B507="","",#REF!)</f>
        <v/>
      </c>
      <c r="L507" s="582" t="str">
        <f ca="1">IF(C507="","",#REF!)</f>
        <v/>
      </c>
    </row>
    <row r="508" spans="1:12">
      <c r="A508" s="558">
        <v>497</v>
      </c>
      <c r="B508" s="581" t="str">
        <f t="shared" ca="1" si="21"/>
        <v/>
      </c>
      <c r="C508" s="414" t="str">
        <f t="shared" ca="1" si="22"/>
        <v/>
      </c>
      <c r="D508" s="497" t="str">
        <f ca="1">IF(ISERROR(OFFSET('HARGA SATUAN'!$D$6,MATCH(C508,'HARGA SATUAN'!$C$7:$C$1492,0),0)),"",OFFSET('HARGA SATUAN'!$D$6,MATCH(C508,'HARGA SATUAN'!$C$7:$C$1492,0),0))</f>
        <v/>
      </c>
      <c r="E508" s="497">
        <f ca="1">IF(B508="+","Unit",IF(ISERROR(OFFSET('HARGA SATUAN'!$E$6,MATCH(C508,'HARGA SATUAN'!$C$7:$C$1492,0),0)),"",OFFSET('HARGA SATUAN'!$E$6,MATCH(C508,'HARGA SATUAN'!$C$7:$C$1492,0),0)))</f>
        <v>0</v>
      </c>
      <c r="F508" s="583" t="str">
        <f t="shared" ca="1" si="23"/>
        <v/>
      </c>
      <c r="G508" s="493">
        <f ca="1">IF(ISERROR(OFFSET('HARGA SATUAN'!$I$6,MATCH(C508,'HARGA SATUAN'!$C$7:$C$1492,0),0)),"",OFFSET('HARGA SATUAN'!$I$6,MATCH(C508,'HARGA SATUAN'!$C$7:$C$1492,0),0))</f>
        <v>0</v>
      </c>
      <c r="H508" s="582" t="str">
        <f ca="1">IF(B508="","",#REF!)</f>
        <v/>
      </c>
      <c r="I508" s="582" t="str">
        <f ca="1">IF(B508="","",#REF!)</f>
        <v/>
      </c>
      <c r="J508" s="582" t="str">
        <f ca="1">IF(B508="","",#REF!)</f>
        <v/>
      </c>
      <c r="K508" s="582" t="str">
        <f ca="1">IF(B508="","",#REF!)</f>
        <v/>
      </c>
      <c r="L508" s="582" t="str">
        <f ca="1">IF(C508="","",#REF!)</f>
        <v/>
      </c>
    </row>
    <row r="509" spans="1:12">
      <c r="A509" s="558">
        <v>498</v>
      </c>
      <c r="B509" s="581" t="str">
        <f t="shared" ca="1" si="21"/>
        <v/>
      </c>
      <c r="C509" s="414" t="str">
        <f t="shared" ca="1" si="22"/>
        <v/>
      </c>
      <c r="D509" s="497" t="str">
        <f ca="1">IF(ISERROR(OFFSET('HARGA SATUAN'!$D$6,MATCH(C509,'HARGA SATUAN'!$C$7:$C$1492,0),0)),"",OFFSET('HARGA SATUAN'!$D$6,MATCH(C509,'HARGA SATUAN'!$C$7:$C$1492,0),0))</f>
        <v/>
      </c>
      <c r="E509" s="497">
        <f ca="1">IF(B509="+","Unit",IF(ISERROR(OFFSET('HARGA SATUAN'!$E$6,MATCH(C509,'HARGA SATUAN'!$C$7:$C$1492,0),0)),"",OFFSET('HARGA SATUAN'!$E$6,MATCH(C509,'HARGA SATUAN'!$C$7:$C$1492,0),0)))</f>
        <v>0</v>
      </c>
      <c r="F509" s="583" t="str">
        <f t="shared" ca="1" si="23"/>
        <v/>
      </c>
      <c r="G509" s="493">
        <f ca="1">IF(ISERROR(OFFSET('HARGA SATUAN'!$I$6,MATCH(C509,'HARGA SATUAN'!$C$7:$C$1492,0),0)),"",OFFSET('HARGA SATUAN'!$I$6,MATCH(C509,'HARGA SATUAN'!$C$7:$C$1492,0),0))</f>
        <v>0</v>
      </c>
      <c r="H509" s="582" t="str">
        <f ca="1">IF(B509="","",#REF!)</f>
        <v/>
      </c>
      <c r="I509" s="582" t="str">
        <f ca="1">IF(B509="","",#REF!)</f>
        <v/>
      </c>
      <c r="J509" s="582" t="str">
        <f ca="1">IF(B509="","",#REF!)</f>
        <v/>
      </c>
      <c r="K509" s="582" t="str">
        <f ca="1">IF(B509="","",#REF!)</f>
        <v/>
      </c>
      <c r="L509" s="582" t="str">
        <f ca="1">IF(C509="","",#REF!)</f>
        <v/>
      </c>
    </row>
    <row r="510" spans="1:12">
      <c r="A510" s="558">
        <v>499</v>
      </c>
      <c r="B510" s="581" t="str">
        <f t="shared" ca="1" si="21"/>
        <v/>
      </c>
      <c r="C510" s="414" t="str">
        <f t="shared" ca="1" si="22"/>
        <v/>
      </c>
      <c r="D510" s="497" t="str">
        <f ca="1">IF(ISERROR(OFFSET('HARGA SATUAN'!$D$6,MATCH(C510,'HARGA SATUAN'!$C$7:$C$1492,0),0)),"",OFFSET('HARGA SATUAN'!$D$6,MATCH(C510,'HARGA SATUAN'!$C$7:$C$1492,0),0))</f>
        <v/>
      </c>
      <c r="E510" s="497">
        <f ca="1">IF(B510="+","Unit",IF(ISERROR(OFFSET('HARGA SATUAN'!$E$6,MATCH(C510,'HARGA SATUAN'!$C$7:$C$1492,0),0)),"",OFFSET('HARGA SATUAN'!$E$6,MATCH(C510,'HARGA SATUAN'!$C$7:$C$1492,0),0)))</f>
        <v>0</v>
      </c>
      <c r="F510" s="583" t="str">
        <f t="shared" ca="1" si="23"/>
        <v/>
      </c>
      <c r="G510" s="493">
        <f ca="1">IF(ISERROR(OFFSET('HARGA SATUAN'!$I$6,MATCH(C510,'HARGA SATUAN'!$C$7:$C$1492,0),0)),"",OFFSET('HARGA SATUAN'!$I$6,MATCH(C510,'HARGA SATUAN'!$C$7:$C$1492,0),0))</f>
        <v>0</v>
      </c>
      <c r="H510" s="582" t="str">
        <f ca="1">IF(B510="","",#REF!)</f>
        <v/>
      </c>
      <c r="I510" s="582" t="str">
        <f ca="1">IF(B510="","",#REF!)</f>
        <v/>
      </c>
      <c r="J510" s="582" t="str">
        <f ca="1">IF(B510="","",#REF!)</f>
        <v/>
      </c>
      <c r="K510" s="582" t="str">
        <f ca="1">IF(B510="","",#REF!)</f>
        <v/>
      </c>
      <c r="L510" s="582" t="str">
        <f ca="1">IF(C510="","",#REF!)</f>
        <v/>
      </c>
    </row>
    <row r="511" spans="1:12">
      <c r="A511" s="558">
        <v>500</v>
      </c>
      <c r="B511" s="581" t="str">
        <f t="shared" ca="1" si="21"/>
        <v/>
      </c>
      <c r="C511" s="414" t="str">
        <f t="shared" ca="1" si="22"/>
        <v/>
      </c>
      <c r="D511" s="497" t="str">
        <f ca="1">IF(ISERROR(OFFSET('HARGA SATUAN'!$D$6,MATCH(C511,'HARGA SATUAN'!$C$7:$C$1492,0),0)),"",OFFSET('HARGA SATUAN'!$D$6,MATCH(C511,'HARGA SATUAN'!$C$7:$C$1492,0),0))</f>
        <v/>
      </c>
      <c r="E511" s="497">
        <f ca="1">IF(B511="+","Unit",IF(ISERROR(OFFSET('HARGA SATUAN'!$E$6,MATCH(C511,'HARGA SATUAN'!$C$7:$C$1492,0),0)),"",OFFSET('HARGA SATUAN'!$E$6,MATCH(C511,'HARGA SATUAN'!$C$7:$C$1492,0),0)))</f>
        <v>0</v>
      </c>
      <c r="F511" s="583" t="str">
        <f t="shared" ca="1" si="23"/>
        <v/>
      </c>
      <c r="G511" s="493">
        <f ca="1">IF(ISERROR(OFFSET('HARGA SATUAN'!$I$6,MATCH(C511,'HARGA SATUAN'!$C$7:$C$1492,0),0)),"",OFFSET('HARGA SATUAN'!$I$6,MATCH(C511,'HARGA SATUAN'!$C$7:$C$1492,0),0))</f>
        <v>0</v>
      </c>
      <c r="H511" s="582" t="str">
        <f ca="1">IF(B511="","",#REF!)</f>
        <v/>
      </c>
      <c r="I511" s="582" t="str">
        <f ca="1">IF(B511="","",#REF!)</f>
        <v/>
      </c>
      <c r="J511" s="582" t="str">
        <f ca="1">IF(B511="","",#REF!)</f>
        <v/>
      </c>
      <c r="K511" s="582" t="str">
        <f ca="1">IF(B511="","",#REF!)</f>
        <v/>
      </c>
      <c r="L511" s="582" t="str">
        <f ca="1">IF(C511="","",#REF!)</f>
        <v/>
      </c>
    </row>
    <row r="512" spans="1:12">
      <c r="A512" s="558">
        <v>501</v>
      </c>
      <c r="B512" s="581" t="str">
        <f t="shared" ca="1" si="21"/>
        <v/>
      </c>
      <c r="C512" s="414" t="str">
        <f t="shared" ca="1" si="22"/>
        <v/>
      </c>
      <c r="D512" s="497" t="str">
        <f ca="1">IF(ISERROR(OFFSET('HARGA SATUAN'!$D$6,MATCH(C512,'HARGA SATUAN'!$C$7:$C$1492,0),0)),"",OFFSET('HARGA SATUAN'!$D$6,MATCH(C512,'HARGA SATUAN'!$C$7:$C$1492,0),0))</f>
        <v/>
      </c>
      <c r="E512" s="497">
        <f ca="1">IF(B512="+","Unit",IF(ISERROR(OFFSET('HARGA SATUAN'!$E$6,MATCH(C512,'HARGA SATUAN'!$C$7:$C$1492,0),0)),"",OFFSET('HARGA SATUAN'!$E$6,MATCH(C512,'HARGA SATUAN'!$C$7:$C$1492,0),0)))</f>
        <v>0</v>
      </c>
      <c r="F512" s="583" t="str">
        <f t="shared" ca="1" si="23"/>
        <v/>
      </c>
      <c r="G512" s="493">
        <f ca="1">IF(ISERROR(OFFSET('HARGA SATUAN'!$I$6,MATCH(C512,'HARGA SATUAN'!$C$7:$C$1492,0),0)),"",OFFSET('HARGA SATUAN'!$I$6,MATCH(C512,'HARGA SATUAN'!$C$7:$C$1492,0),0))</f>
        <v>0</v>
      </c>
      <c r="H512" s="582" t="str">
        <f ca="1">IF(B512="","",#REF!)</f>
        <v/>
      </c>
      <c r="I512" s="582" t="str">
        <f ca="1">IF(B512="","",#REF!)</f>
        <v/>
      </c>
      <c r="J512" s="582" t="str">
        <f ca="1">IF(B512="","",#REF!)</f>
        <v/>
      </c>
      <c r="K512" s="582" t="str">
        <f ca="1">IF(B512="","",#REF!)</f>
        <v/>
      </c>
      <c r="L512" s="582" t="str">
        <f ca="1">IF(C512="","",#REF!)</f>
        <v/>
      </c>
    </row>
    <row r="513" spans="1:12">
      <c r="A513" s="558">
        <v>502</v>
      </c>
      <c r="B513" s="581" t="str">
        <f t="shared" ca="1" si="21"/>
        <v/>
      </c>
      <c r="C513" s="414" t="str">
        <f t="shared" ca="1" si="22"/>
        <v/>
      </c>
      <c r="D513" s="497" t="str">
        <f ca="1">IF(ISERROR(OFFSET('HARGA SATUAN'!$D$6,MATCH(C513,'HARGA SATUAN'!$C$7:$C$1492,0),0)),"",OFFSET('HARGA SATUAN'!$D$6,MATCH(C513,'HARGA SATUAN'!$C$7:$C$1492,0),0))</f>
        <v/>
      </c>
      <c r="E513" s="497">
        <f ca="1">IF(B513="+","Unit",IF(ISERROR(OFFSET('HARGA SATUAN'!$E$6,MATCH(C513,'HARGA SATUAN'!$C$7:$C$1492,0),0)),"",OFFSET('HARGA SATUAN'!$E$6,MATCH(C513,'HARGA SATUAN'!$C$7:$C$1492,0),0)))</f>
        <v>0</v>
      </c>
      <c r="F513" s="583" t="str">
        <f t="shared" ca="1" si="23"/>
        <v/>
      </c>
      <c r="G513" s="493">
        <f ca="1">IF(ISERROR(OFFSET('HARGA SATUAN'!$I$6,MATCH(C513,'HARGA SATUAN'!$C$7:$C$1492,0),0)),"",OFFSET('HARGA SATUAN'!$I$6,MATCH(C513,'HARGA SATUAN'!$C$7:$C$1492,0),0))</f>
        <v>0</v>
      </c>
      <c r="H513" s="582" t="str">
        <f ca="1">IF(B513="","",#REF!)</f>
        <v/>
      </c>
      <c r="I513" s="582" t="str">
        <f ca="1">IF(B513="","",#REF!)</f>
        <v/>
      </c>
      <c r="J513" s="582" t="str">
        <f ca="1">IF(B513="","",#REF!)</f>
        <v/>
      </c>
      <c r="K513" s="582" t="str">
        <f ca="1">IF(B513="","",#REF!)</f>
        <v/>
      </c>
      <c r="L513" s="582" t="str">
        <f ca="1">IF(C513="","",#REF!)</f>
        <v/>
      </c>
    </row>
    <row r="514" spans="1:12">
      <c r="A514" s="558">
        <v>503</v>
      </c>
      <c r="B514" s="581" t="str">
        <f t="shared" ca="1" si="21"/>
        <v/>
      </c>
      <c r="C514" s="414" t="str">
        <f t="shared" ca="1" si="22"/>
        <v/>
      </c>
      <c r="D514" s="497" t="str">
        <f ca="1">IF(ISERROR(OFFSET('HARGA SATUAN'!$D$6,MATCH(C514,'HARGA SATUAN'!$C$7:$C$1492,0),0)),"",OFFSET('HARGA SATUAN'!$D$6,MATCH(C514,'HARGA SATUAN'!$C$7:$C$1492,0),0))</f>
        <v/>
      </c>
      <c r="E514" s="497">
        <f ca="1">IF(B514="+","Unit",IF(ISERROR(OFFSET('HARGA SATUAN'!$E$6,MATCH(C514,'HARGA SATUAN'!$C$7:$C$1492,0),0)),"",OFFSET('HARGA SATUAN'!$E$6,MATCH(C514,'HARGA SATUAN'!$C$7:$C$1492,0),0)))</f>
        <v>0</v>
      </c>
      <c r="F514" s="583" t="str">
        <f t="shared" ca="1" si="23"/>
        <v/>
      </c>
      <c r="G514" s="493">
        <f ca="1">IF(ISERROR(OFFSET('HARGA SATUAN'!$I$6,MATCH(C514,'HARGA SATUAN'!$C$7:$C$1492,0),0)),"",OFFSET('HARGA SATUAN'!$I$6,MATCH(C514,'HARGA SATUAN'!$C$7:$C$1492,0),0))</f>
        <v>0</v>
      </c>
      <c r="H514" s="582" t="str">
        <f ca="1">IF(B514="","",#REF!)</f>
        <v/>
      </c>
      <c r="I514" s="582" t="str">
        <f ca="1">IF(B514="","",#REF!)</f>
        <v/>
      </c>
      <c r="J514" s="582" t="str">
        <f ca="1">IF(B514="","",#REF!)</f>
        <v/>
      </c>
      <c r="K514" s="582" t="str">
        <f ca="1">IF(B514="","",#REF!)</f>
        <v/>
      </c>
      <c r="L514" s="582" t="str">
        <f ca="1">IF(C514="","",#REF!)</f>
        <v/>
      </c>
    </row>
    <row r="515" spans="1:12">
      <c r="A515" s="558">
        <v>504</v>
      </c>
      <c r="B515" s="581" t="str">
        <f t="shared" ca="1" si="21"/>
        <v/>
      </c>
      <c r="C515" s="414" t="str">
        <f t="shared" ca="1" si="22"/>
        <v/>
      </c>
      <c r="D515" s="497" t="str">
        <f ca="1">IF(ISERROR(OFFSET('HARGA SATUAN'!$D$6,MATCH(C515,'HARGA SATUAN'!$C$7:$C$1492,0),0)),"",OFFSET('HARGA SATUAN'!$D$6,MATCH(C515,'HARGA SATUAN'!$C$7:$C$1492,0),0))</f>
        <v/>
      </c>
      <c r="E515" s="497">
        <f ca="1">IF(B515="+","Unit",IF(ISERROR(OFFSET('HARGA SATUAN'!$E$6,MATCH(C515,'HARGA SATUAN'!$C$7:$C$1492,0),0)),"",OFFSET('HARGA SATUAN'!$E$6,MATCH(C515,'HARGA SATUAN'!$C$7:$C$1492,0),0)))</f>
        <v>0</v>
      </c>
      <c r="F515" s="583" t="str">
        <f t="shared" ca="1" si="23"/>
        <v/>
      </c>
      <c r="G515" s="493">
        <f ca="1">IF(ISERROR(OFFSET('HARGA SATUAN'!$I$6,MATCH(C515,'HARGA SATUAN'!$C$7:$C$1492,0),0)),"",OFFSET('HARGA SATUAN'!$I$6,MATCH(C515,'HARGA SATUAN'!$C$7:$C$1492,0),0))</f>
        <v>0</v>
      </c>
      <c r="H515" s="582" t="str">
        <f ca="1">IF(B515="","",#REF!)</f>
        <v/>
      </c>
      <c r="I515" s="582" t="str">
        <f ca="1">IF(B515="","",#REF!)</f>
        <v/>
      </c>
      <c r="J515" s="582" t="str">
        <f ca="1">IF(B515="","",#REF!)</f>
        <v/>
      </c>
      <c r="K515" s="582" t="str">
        <f ca="1">IF(B515="","",#REF!)</f>
        <v/>
      </c>
      <c r="L515" s="582" t="str">
        <f ca="1">IF(C515="","",#REF!)</f>
        <v/>
      </c>
    </row>
    <row r="516" spans="1:12">
      <c r="A516" s="558">
        <v>505</v>
      </c>
      <c r="B516" s="581" t="str">
        <f t="shared" ca="1" si="21"/>
        <v/>
      </c>
      <c r="C516" s="414" t="str">
        <f t="shared" ca="1" si="22"/>
        <v/>
      </c>
      <c r="D516" s="497" t="str">
        <f ca="1">IF(ISERROR(OFFSET('HARGA SATUAN'!$D$6,MATCH(C516,'HARGA SATUAN'!$C$7:$C$1492,0),0)),"",OFFSET('HARGA SATUAN'!$D$6,MATCH(C516,'HARGA SATUAN'!$C$7:$C$1492,0),0))</f>
        <v/>
      </c>
      <c r="E516" s="497">
        <f ca="1">IF(B516="+","Unit",IF(ISERROR(OFFSET('HARGA SATUAN'!$E$6,MATCH(C516,'HARGA SATUAN'!$C$7:$C$1492,0),0)),"",OFFSET('HARGA SATUAN'!$E$6,MATCH(C516,'HARGA SATUAN'!$C$7:$C$1492,0),0)))</f>
        <v>0</v>
      </c>
      <c r="F516" s="583" t="str">
        <f t="shared" ca="1" si="23"/>
        <v/>
      </c>
      <c r="G516" s="493">
        <f ca="1">IF(ISERROR(OFFSET('HARGA SATUAN'!$I$6,MATCH(C516,'HARGA SATUAN'!$C$7:$C$1492,0),0)),"",OFFSET('HARGA SATUAN'!$I$6,MATCH(C516,'HARGA SATUAN'!$C$7:$C$1492,0),0))</f>
        <v>0</v>
      </c>
      <c r="H516" s="582" t="str">
        <f ca="1">IF(B516="","",#REF!)</f>
        <v/>
      </c>
      <c r="I516" s="582" t="str">
        <f ca="1">IF(B516="","",#REF!)</f>
        <v/>
      </c>
      <c r="J516" s="582" t="str">
        <f ca="1">IF(B516="","",#REF!)</f>
        <v/>
      </c>
      <c r="K516" s="582" t="str">
        <f ca="1">IF(B516="","",#REF!)</f>
        <v/>
      </c>
      <c r="L516" s="582" t="str">
        <f ca="1">IF(C516="","",#REF!)</f>
        <v/>
      </c>
    </row>
    <row r="517" spans="1:12">
      <c r="A517" s="558">
        <v>506</v>
      </c>
      <c r="B517" s="581" t="str">
        <f t="shared" ca="1" si="21"/>
        <v/>
      </c>
      <c r="C517" s="414" t="str">
        <f t="shared" ca="1" si="22"/>
        <v/>
      </c>
      <c r="D517" s="497" t="str">
        <f ca="1">IF(ISERROR(OFFSET('HARGA SATUAN'!$D$6,MATCH(C517,'HARGA SATUAN'!$C$7:$C$1492,0),0)),"",OFFSET('HARGA SATUAN'!$D$6,MATCH(C517,'HARGA SATUAN'!$C$7:$C$1492,0),0))</f>
        <v/>
      </c>
      <c r="E517" s="497">
        <f ca="1">IF(B517="+","Unit",IF(ISERROR(OFFSET('HARGA SATUAN'!$E$6,MATCH(C517,'HARGA SATUAN'!$C$7:$C$1492,0),0)),"",OFFSET('HARGA SATUAN'!$E$6,MATCH(C517,'HARGA SATUAN'!$C$7:$C$1492,0),0)))</f>
        <v>0</v>
      </c>
      <c r="F517" s="583" t="str">
        <f t="shared" ca="1" si="23"/>
        <v/>
      </c>
      <c r="G517" s="493">
        <f ca="1">IF(ISERROR(OFFSET('HARGA SATUAN'!$I$6,MATCH(C517,'HARGA SATUAN'!$C$7:$C$1492,0),0)),"",OFFSET('HARGA SATUAN'!$I$6,MATCH(C517,'HARGA SATUAN'!$C$7:$C$1492,0),0))</f>
        <v>0</v>
      </c>
      <c r="H517" s="582" t="str">
        <f ca="1">IF(B517="","",#REF!)</f>
        <v/>
      </c>
      <c r="I517" s="582" t="str">
        <f ca="1">IF(B517="","",#REF!)</f>
        <v/>
      </c>
      <c r="J517" s="582" t="str">
        <f ca="1">IF(B517="","",#REF!)</f>
        <v/>
      </c>
      <c r="K517" s="582" t="str">
        <f ca="1">IF(B517="","",#REF!)</f>
        <v/>
      </c>
      <c r="L517" s="582" t="str">
        <f ca="1">IF(C517="","",#REF!)</f>
        <v/>
      </c>
    </row>
    <row r="518" spans="1:12">
      <c r="A518" s="558">
        <v>507</v>
      </c>
      <c r="B518" s="581" t="str">
        <f t="shared" ca="1" si="21"/>
        <v/>
      </c>
      <c r="C518" s="414" t="str">
        <f t="shared" ca="1" si="22"/>
        <v/>
      </c>
      <c r="D518" s="497" t="str">
        <f ca="1">IF(ISERROR(OFFSET('HARGA SATUAN'!$D$6,MATCH(C518,'HARGA SATUAN'!$C$7:$C$1492,0),0)),"",OFFSET('HARGA SATUAN'!$D$6,MATCH(C518,'HARGA SATUAN'!$C$7:$C$1492,0),0))</f>
        <v/>
      </c>
      <c r="E518" s="497">
        <f ca="1">IF(B518="+","Unit",IF(ISERROR(OFFSET('HARGA SATUAN'!$E$6,MATCH(C518,'HARGA SATUAN'!$C$7:$C$1492,0),0)),"",OFFSET('HARGA SATUAN'!$E$6,MATCH(C518,'HARGA SATUAN'!$C$7:$C$1492,0),0)))</f>
        <v>0</v>
      </c>
      <c r="F518" s="583" t="str">
        <f t="shared" ca="1" si="23"/>
        <v/>
      </c>
      <c r="G518" s="493">
        <f ca="1">IF(ISERROR(OFFSET('HARGA SATUAN'!$I$6,MATCH(C518,'HARGA SATUAN'!$C$7:$C$1492,0),0)),"",OFFSET('HARGA SATUAN'!$I$6,MATCH(C518,'HARGA SATUAN'!$C$7:$C$1492,0),0))</f>
        <v>0</v>
      </c>
      <c r="H518" s="582" t="str">
        <f ca="1">IF(B518="","",#REF!)</f>
        <v/>
      </c>
      <c r="I518" s="582" t="str">
        <f ca="1">IF(B518="","",#REF!)</f>
        <v/>
      </c>
      <c r="J518" s="582" t="str">
        <f ca="1">IF(B518="","",#REF!)</f>
        <v/>
      </c>
      <c r="K518" s="582" t="str">
        <f ca="1">IF(B518="","",#REF!)</f>
        <v/>
      </c>
      <c r="L518" s="582" t="str">
        <f ca="1">IF(C518="","",#REF!)</f>
        <v/>
      </c>
    </row>
    <row r="519" spans="1:12">
      <c r="A519" s="558">
        <v>508</v>
      </c>
      <c r="B519" s="581" t="str">
        <f t="shared" ca="1" si="21"/>
        <v/>
      </c>
      <c r="C519" s="414" t="str">
        <f t="shared" ca="1" si="22"/>
        <v/>
      </c>
      <c r="D519" s="497" t="str">
        <f ca="1">IF(ISERROR(OFFSET('HARGA SATUAN'!$D$6,MATCH(C519,'HARGA SATUAN'!$C$7:$C$1492,0),0)),"",OFFSET('HARGA SATUAN'!$D$6,MATCH(C519,'HARGA SATUAN'!$C$7:$C$1492,0),0))</f>
        <v/>
      </c>
      <c r="E519" s="497">
        <f ca="1">IF(B519="+","Unit",IF(ISERROR(OFFSET('HARGA SATUAN'!$E$6,MATCH(C519,'HARGA SATUAN'!$C$7:$C$1492,0),0)),"",OFFSET('HARGA SATUAN'!$E$6,MATCH(C519,'HARGA SATUAN'!$C$7:$C$1492,0),0)))</f>
        <v>0</v>
      </c>
      <c r="F519" s="583" t="str">
        <f t="shared" ca="1" si="23"/>
        <v/>
      </c>
      <c r="G519" s="493">
        <f ca="1">IF(ISERROR(OFFSET('HARGA SATUAN'!$I$6,MATCH(C519,'HARGA SATUAN'!$C$7:$C$1492,0),0)),"",OFFSET('HARGA SATUAN'!$I$6,MATCH(C519,'HARGA SATUAN'!$C$7:$C$1492,0),0))</f>
        <v>0</v>
      </c>
      <c r="H519" s="582" t="str">
        <f ca="1">IF(B519="","",#REF!)</f>
        <v/>
      </c>
      <c r="I519" s="582" t="str">
        <f ca="1">IF(B519="","",#REF!)</f>
        <v/>
      </c>
      <c r="J519" s="582" t="str">
        <f ca="1">IF(B519="","",#REF!)</f>
        <v/>
      </c>
      <c r="K519" s="582" t="str">
        <f ca="1">IF(B519="","",#REF!)</f>
        <v/>
      </c>
      <c r="L519" s="582" t="str">
        <f ca="1">IF(C519="","",#REF!)</f>
        <v/>
      </c>
    </row>
    <row r="520" spans="1:12">
      <c r="A520" s="558">
        <v>509</v>
      </c>
      <c r="B520" s="581" t="str">
        <f t="shared" ca="1" si="21"/>
        <v/>
      </c>
      <c r="C520" s="414" t="str">
        <f t="shared" ca="1" si="22"/>
        <v/>
      </c>
      <c r="D520" s="497" t="str">
        <f ca="1">IF(ISERROR(OFFSET('HARGA SATUAN'!$D$6,MATCH(C520,'HARGA SATUAN'!$C$7:$C$1492,0),0)),"",OFFSET('HARGA SATUAN'!$D$6,MATCH(C520,'HARGA SATUAN'!$C$7:$C$1492,0),0))</f>
        <v/>
      </c>
      <c r="E520" s="497">
        <f ca="1">IF(B520="+","Unit",IF(ISERROR(OFFSET('HARGA SATUAN'!$E$6,MATCH(C520,'HARGA SATUAN'!$C$7:$C$1492,0),0)),"",OFFSET('HARGA SATUAN'!$E$6,MATCH(C520,'HARGA SATUAN'!$C$7:$C$1492,0),0)))</f>
        <v>0</v>
      </c>
      <c r="F520" s="583" t="str">
        <f t="shared" ca="1" si="23"/>
        <v/>
      </c>
      <c r="G520" s="493">
        <f ca="1">IF(ISERROR(OFFSET('HARGA SATUAN'!$I$6,MATCH(C520,'HARGA SATUAN'!$C$7:$C$1492,0),0)),"",OFFSET('HARGA SATUAN'!$I$6,MATCH(C520,'HARGA SATUAN'!$C$7:$C$1492,0),0))</f>
        <v>0</v>
      </c>
      <c r="H520" s="582" t="str">
        <f ca="1">IF(B520="","",#REF!)</f>
        <v/>
      </c>
      <c r="I520" s="582" t="str">
        <f ca="1">IF(B520="","",#REF!)</f>
        <v/>
      </c>
      <c r="J520" s="582" t="str">
        <f ca="1">IF(B520="","",#REF!)</f>
        <v/>
      </c>
      <c r="K520" s="582" t="str">
        <f ca="1">IF(B520="","",#REF!)</f>
        <v/>
      </c>
      <c r="L520" s="582" t="str">
        <f ca="1">IF(C520="","",#REF!)</f>
        <v/>
      </c>
    </row>
    <row r="521" spans="1:12">
      <c r="A521" s="558">
        <v>510</v>
      </c>
      <c r="B521" s="581" t="str">
        <f t="shared" ca="1" si="21"/>
        <v/>
      </c>
      <c r="C521" s="414" t="str">
        <f t="shared" ca="1" si="22"/>
        <v/>
      </c>
      <c r="D521" s="497" t="str">
        <f ca="1">IF(ISERROR(OFFSET('HARGA SATUAN'!$D$6,MATCH(C521,'HARGA SATUAN'!$C$7:$C$1492,0),0)),"",OFFSET('HARGA SATUAN'!$D$6,MATCH(C521,'HARGA SATUAN'!$C$7:$C$1492,0),0))</f>
        <v/>
      </c>
      <c r="E521" s="497">
        <f ca="1">IF(B521="+","Unit",IF(ISERROR(OFFSET('HARGA SATUAN'!$E$6,MATCH(C521,'HARGA SATUAN'!$C$7:$C$1492,0),0)),"",OFFSET('HARGA SATUAN'!$E$6,MATCH(C521,'HARGA SATUAN'!$C$7:$C$1492,0),0)))</f>
        <v>0</v>
      </c>
      <c r="F521" s="583" t="str">
        <f t="shared" ca="1" si="23"/>
        <v/>
      </c>
      <c r="G521" s="493">
        <f ca="1">IF(ISERROR(OFFSET('HARGA SATUAN'!$I$6,MATCH(C521,'HARGA SATUAN'!$C$7:$C$1492,0),0)),"",OFFSET('HARGA SATUAN'!$I$6,MATCH(C521,'HARGA SATUAN'!$C$7:$C$1492,0),0))</f>
        <v>0</v>
      </c>
      <c r="H521" s="582" t="str">
        <f ca="1">IF(B521="","",#REF!)</f>
        <v/>
      </c>
      <c r="I521" s="582" t="str">
        <f ca="1">IF(B521="","",#REF!)</f>
        <v/>
      </c>
      <c r="J521" s="582" t="str">
        <f ca="1">IF(B521="","",#REF!)</f>
        <v/>
      </c>
      <c r="K521" s="582" t="str">
        <f ca="1">IF(B521="","",#REF!)</f>
        <v/>
      </c>
      <c r="L521" s="582" t="str">
        <f ca="1">IF(C521="","",#REF!)</f>
        <v/>
      </c>
    </row>
    <row r="522" spans="1:12">
      <c r="A522" s="558">
        <v>511</v>
      </c>
      <c r="B522" s="581" t="str">
        <f t="shared" ca="1" si="21"/>
        <v/>
      </c>
      <c r="C522" s="414" t="str">
        <f t="shared" ca="1" si="22"/>
        <v/>
      </c>
      <c r="D522" s="497" t="str">
        <f ca="1">IF(ISERROR(OFFSET('HARGA SATUAN'!$D$6,MATCH(C522,'HARGA SATUAN'!$C$7:$C$1492,0),0)),"",OFFSET('HARGA SATUAN'!$D$6,MATCH(C522,'HARGA SATUAN'!$C$7:$C$1492,0),0))</f>
        <v/>
      </c>
      <c r="E522" s="497">
        <f ca="1">IF(B522="+","Unit",IF(ISERROR(OFFSET('HARGA SATUAN'!$E$6,MATCH(C522,'HARGA SATUAN'!$C$7:$C$1492,0),0)),"",OFFSET('HARGA SATUAN'!$E$6,MATCH(C522,'HARGA SATUAN'!$C$7:$C$1492,0),0)))</f>
        <v>0</v>
      </c>
      <c r="F522" s="583" t="str">
        <f t="shared" ca="1" si="23"/>
        <v/>
      </c>
      <c r="G522" s="493">
        <f ca="1">IF(ISERROR(OFFSET('HARGA SATUAN'!$I$6,MATCH(C522,'HARGA SATUAN'!$C$7:$C$1492,0),0)),"",OFFSET('HARGA SATUAN'!$I$6,MATCH(C522,'HARGA SATUAN'!$C$7:$C$1492,0),0))</f>
        <v>0</v>
      </c>
      <c r="H522" s="582" t="str">
        <f ca="1">IF(B522="","",#REF!)</f>
        <v/>
      </c>
      <c r="I522" s="582" t="str">
        <f ca="1">IF(B522="","",#REF!)</f>
        <v/>
      </c>
      <c r="J522" s="582" t="str">
        <f ca="1">IF(B522="","",#REF!)</f>
        <v/>
      </c>
      <c r="K522" s="582" t="str">
        <f ca="1">IF(B522="","",#REF!)</f>
        <v/>
      </c>
      <c r="L522" s="582" t="str">
        <f ca="1">IF(C522="","",#REF!)</f>
        <v/>
      </c>
    </row>
    <row r="523" spans="1:12">
      <c r="A523" s="558">
        <v>512</v>
      </c>
      <c r="B523" s="581" t="str">
        <f t="shared" ca="1" si="21"/>
        <v/>
      </c>
      <c r="C523" s="414" t="str">
        <f t="shared" ca="1" si="22"/>
        <v/>
      </c>
      <c r="D523" s="497" t="str">
        <f ca="1">IF(ISERROR(OFFSET('HARGA SATUAN'!$D$6,MATCH(C523,'HARGA SATUAN'!$C$7:$C$1492,0),0)),"",OFFSET('HARGA SATUAN'!$D$6,MATCH(C523,'HARGA SATUAN'!$C$7:$C$1492,0),0))</f>
        <v/>
      </c>
      <c r="E523" s="497">
        <f ca="1">IF(B523="+","Unit",IF(ISERROR(OFFSET('HARGA SATUAN'!$E$6,MATCH(C523,'HARGA SATUAN'!$C$7:$C$1492,0),0)),"",OFFSET('HARGA SATUAN'!$E$6,MATCH(C523,'HARGA SATUAN'!$C$7:$C$1492,0),0)))</f>
        <v>0</v>
      </c>
      <c r="F523" s="583" t="str">
        <f t="shared" ca="1" si="23"/>
        <v/>
      </c>
      <c r="G523" s="493">
        <f ca="1">IF(ISERROR(OFFSET('HARGA SATUAN'!$I$6,MATCH(C523,'HARGA SATUAN'!$C$7:$C$1492,0),0)),"",OFFSET('HARGA SATUAN'!$I$6,MATCH(C523,'HARGA SATUAN'!$C$7:$C$1492,0),0))</f>
        <v>0</v>
      </c>
      <c r="H523" s="582" t="str">
        <f ca="1">IF(B523="","",#REF!)</f>
        <v/>
      </c>
      <c r="I523" s="582" t="str">
        <f ca="1">IF(B523="","",#REF!)</f>
        <v/>
      </c>
      <c r="J523" s="582" t="str">
        <f ca="1">IF(B523="","",#REF!)</f>
        <v/>
      </c>
      <c r="K523" s="582" t="str">
        <f ca="1">IF(B523="","",#REF!)</f>
        <v/>
      </c>
      <c r="L523" s="582" t="str">
        <f ca="1">IF(C523="","",#REF!)</f>
        <v/>
      </c>
    </row>
    <row r="524" spans="1:12">
      <c r="A524" s="558">
        <v>513</v>
      </c>
      <c r="B524" s="581" t="str">
        <f t="shared" ca="1" si="21"/>
        <v/>
      </c>
      <c r="C524" s="414" t="str">
        <f t="shared" ca="1" si="22"/>
        <v/>
      </c>
      <c r="D524" s="497" t="str">
        <f ca="1">IF(ISERROR(OFFSET('HARGA SATUAN'!$D$6,MATCH(C524,'HARGA SATUAN'!$C$7:$C$1492,0),0)),"",OFFSET('HARGA SATUAN'!$D$6,MATCH(C524,'HARGA SATUAN'!$C$7:$C$1492,0),0))</f>
        <v/>
      </c>
      <c r="E524" s="497">
        <f ca="1">IF(B524="+","Unit",IF(ISERROR(OFFSET('HARGA SATUAN'!$E$6,MATCH(C524,'HARGA SATUAN'!$C$7:$C$1492,0),0)),"",OFFSET('HARGA SATUAN'!$E$6,MATCH(C524,'HARGA SATUAN'!$C$7:$C$1492,0),0)))</f>
        <v>0</v>
      </c>
      <c r="F524" s="583" t="str">
        <f t="shared" ca="1" si="23"/>
        <v/>
      </c>
      <c r="G524" s="493">
        <f ca="1">IF(ISERROR(OFFSET('HARGA SATUAN'!$I$6,MATCH(C524,'HARGA SATUAN'!$C$7:$C$1492,0),0)),"",OFFSET('HARGA SATUAN'!$I$6,MATCH(C524,'HARGA SATUAN'!$C$7:$C$1492,0),0))</f>
        <v>0</v>
      </c>
      <c r="H524" s="582" t="str">
        <f ca="1">IF(B524="","",#REF!)</f>
        <v/>
      </c>
      <c r="I524" s="582" t="str">
        <f ca="1">IF(B524="","",#REF!)</f>
        <v/>
      </c>
      <c r="J524" s="582" t="str">
        <f ca="1">IF(B524="","",#REF!)</f>
        <v/>
      </c>
      <c r="K524" s="582" t="str">
        <f ca="1">IF(B524="","",#REF!)</f>
        <v/>
      </c>
      <c r="L524" s="582" t="str">
        <f ca="1">IF(C524="","",#REF!)</f>
        <v/>
      </c>
    </row>
    <row r="525" spans="1:12">
      <c r="A525" s="558">
        <v>514</v>
      </c>
      <c r="B525" s="581" t="str">
        <f t="shared" ref="B525:B588" ca="1" si="24">IF(C525="","",A525)</f>
        <v/>
      </c>
      <c r="C525" s="414" t="str">
        <f t="shared" ref="C525:C588" ca="1" si="25">IF(ISERROR(OFFSET($C$713,MATCH(A525,$F$714:$F$1320,0),0)),"",OFFSET($C$713,MATCH(A525,$F$714:$F$1320,0),0))</f>
        <v/>
      </c>
      <c r="D525" s="497" t="str">
        <f ca="1">IF(ISERROR(OFFSET('HARGA SATUAN'!$D$6,MATCH(C525,'HARGA SATUAN'!$C$7:$C$1492,0),0)),"",OFFSET('HARGA SATUAN'!$D$6,MATCH(C525,'HARGA SATUAN'!$C$7:$C$1492,0),0))</f>
        <v/>
      </c>
      <c r="E525" s="497">
        <f ca="1">IF(B525="+","Unit",IF(ISERROR(OFFSET('HARGA SATUAN'!$E$6,MATCH(C525,'HARGA SATUAN'!$C$7:$C$1492,0),0)),"",OFFSET('HARGA SATUAN'!$E$6,MATCH(C525,'HARGA SATUAN'!$C$7:$C$1492,0),0)))</f>
        <v>0</v>
      </c>
      <c r="F525" s="583" t="str">
        <f t="shared" ref="F525:F588" ca="1" si="26">IF(ISERROR(OFFSET($D$713,MATCH(A525,$F$714:$F$1320,0),0)),"",OFFSET($D$713,MATCH(A525,$F$714:$F$1320,0),0))</f>
        <v/>
      </c>
      <c r="G525" s="493">
        <f ca="1">IF(ISERROR(OFFSET('HARGA SATUAN'!$I$6,MATCH(C525,'HARGA SATUAN'!$C$7:$C$1492,0),0)),"",OFFSET('HARGA SATUAN'!$I$6,MATCH(C525,'HARGA SATUAN'!$C$7:$C$1492,0),0))</f>
        <v>0</v>
      </c>
      <c r="H525" s="582" t="str">
        <f ca="1">IF(B525="","",#REF!)</f>
        <v/>
      </c>
      <c r="I525" s="582" t="str">
        <f ca="1">IF(B525="","",#REF!)</f>
        <v/>
      </c>
      <c r="J525" s="582" t="str">
        <f ca="1">IF(B525="","",#REF!)</f>
        <v/>
      </c>
      <c r="K525" s="582" t="str">
        <f ca="1">IF(B525="","",#REF!)</f>
        <v/>
      </c>
      <c r="L525" s="582" t="str">
        <f ca="1">IF(C525="","",#REF!)</f>
        <v/>
      </c>
    </row>
    <row r="526" spans="1:12">
      <c r="A526" s="558">
        <v>515</v>
      </c>
      <c r="B526" s="581" t="str">
        <f t="shared" ca="1" si="24"/>
        <v/>
      </c>
      <c r="C526" s="414" t="str">
        <f t="shared" ca="1" si="25"/>
        <v/>
      </c>
      <c r="D526" s="497" t="str">
        <f ca="1">IF(ISERROR(OFFSET('HARGA SATUAN'!$D$6,MATCH(C526,'HARGA SATUAN'!$C$7:$C$1492,0),0)),"",OFFSET('HARGA SATUAN'!$D$6,MATCH(C526,'HARGA SATUAN'!$C$7:$C$1492,0),0))</f>
        <v/>
      </c>
      <c r="E526" s="497">
        <f ca="1">IF(B526="+","Unit",IF(ISERROR(OFFSET('HARGA SATUAN'!$E$6,MATCH(C526,'HARGA SATUAN'!$C$7:$C$1492,0),0)),"",OFFSET('HARGA SATUAN'!$E$6,MATCH(C526,'HARGA SATUAN'!$C$7:$C$1492,0),0)))</f>
        <v>0</v>
      </c>
      <c r="F526" s="583" t="str">
        <f t="shared" ca="1" si="26"/>
        <v/>
      </c>
      <c r="G526" s="493">
        <f ca="1">IF(ISERROR(OFFSET('HARGA SATUAN'!$I$6,MATCH(C526,'HARGA SATUAN'!$C$7:$C$1492,0),0)),"",OFFSET('HARGA SATUAN'!$I$6,MATCH(C526,'HARGA SATUAN'!$C$7:$C$1492,0),0))</f>
        <v>0</v>
      </c>
      <c r="H526" s="582" t="str">
        <f ca="1">IF(B526="","",#REF!)</f>
        <v/>
      </c>
      <c r="I526" s="582" t="str">
        <f ca="1">IF(B526="","",#REF!)</f>
        <v/>
      </c>
      <c r="J526" s="582" t="str">
        <f ca="1">IF(B526="","",#REF!)</f>
        <v/>
      </c>
      <c r="K526" s="582" t="str">
        <f ca="1">IF(B526="","",#REF!)</f>
        <v/>
      </c>
      <c r="L526" s="582" t="str">
        <f ca="1">IF(C526="","",#REF!)</f>
        <v/>
      </c>
    </row>
    <row r="527" spans="1:12">
      <c r="A527" s="558">
        <v>516</v>
      </c>
      <c r="B527" s="581" t="str">
        <f t="shared" ca="1" si="24"/>
        <v/>
      </c>
      <c r="C527" s="414" t="str">
        <f t="shared" ca="1" si="25"/>
        <v/>
      </c>
      <c r="D527" s="497" t="str">
        <f ca="1">IF(ISERROR(OFFSET('HARGA SATUAN'!$D$6,MATCH(C527,'HARGA SATUAN'!$C$7:$C$1492,0),0)),"",OFFSET('HARGA SATUAN'!$D$6,MATCH(C527,'HARGA SATUAN'!$C$7:$C$1492,0),0))</f>
        <v/>
      </c>
      <c r="E527" s="497">
        <f ca="1">IF(B527="+","Unit",IF(ISERROR(OFFSET('HARGA SATUAN'!$E$6,MATCH(C527,'HARGA SATUAN'!$C$7:$C$1492,0),0)),"",OFFSET('HARGA SATUAN'!$E$6,MATCH(C527,'HARGA SATUAN'!$C$7:$C$1492,0),0)))</f>
        <v>0</v>
      </c>
      <c r="F527" s="583" t="str">
        <f t="shared" ca="1" si="26"/>
        <v/>
      </c>
      <c r="G527" s="493">
        <f ca="1">IF(ISERROR(OFFSET('HARGA SATUAN'!$I$6,MATCH(C527,'HARGA SATUAN'!$C$7:$C$1492,0),0)),"",OFFSET('HARGA SATUAN'!$I$6,MATCH(C527,'HARGA SATUAN'!$C$7:$C$1492,0),0))</f>
        <v>0</v>
      </c>
      <c r="H527" s="582" t="str">
        <f ca="1">IF(B527="","",#REF!)</f>
        <v/>
      </c>
      <c r="I527" s="582" t="str">
        <f ca="1">IF(B527="","",#REF!)</f>
        <v/>
      </c>
      <c r="J527" s="582" t="str">
        <f ca="1">IF(B527="","",#REF!)</f>
        <v/>
      </c>
      <c r="K527" s="582" t="str">
        <f ca="1">IF(B527="","",#REF!)</f>
        <v/>
      </c>
      <c r="L527" s="582" t="str">
        <f ca="1">IF(C527="","",#REF!)</f>
        <v/>
      </c>
    </row>
    <row r="528" spans="1:12">
      <c r="A528" s="558">
        <v>517</v>
      </c>
      <c r="B528" s="581" t="str">
        <f t="shared" ca="1" si="24"/>
        <v/>
      </c>
      <c r="C528" s="414" t="str">
        <f t="shared" ca="1" si="25"/>
        <v/>
      </c>
      <c r="D528" s="497" t="str">
        <f ca="1">IF(ISERROR(OFFSET('HARGA SATUAN'!$D$6,MATCH(C528,'HARGA SATUAN'!$C$7:$C$1492,0),0)),"",OFFSET('HARGA SATUAN'!$D$6,MATCH(C528,'HARGA SATUAN'!$C$7:$C$1492,0),0))</f>
        <v/>
      </c>
      <c r="E528" s="497">
        <f ca="1">IF(B528="+","Unit",IF(ISERROR(OFFSET('HARGA SATUAN'!$E$6,MATCH(C528,'HARGA SATUAN'!$C$7:$C$1492,0),0)),"",OFFSET('HARGA SATUAN'!$E$6,MATCH(C528,'HARGA SATUAN'!$C$7:$C$1492,0),0)))</f>
        <v>0</v>
      </c>
      <c r="F528" s="583" t="str">
        <f t="shared" ca="1" si="26"/>
        <v/>
      </c>
      <c r="G528" s="493">
        <f ca="1">IF(ISERROR(OFFSET('HARGA SATUAN'!$I$6,MATCH(C528,'HARGA SATUAN'!$C$7:$C$1492,0),0)),"",OFFSET('HARGA SATUAN'!$I$6,MATCH(C528,'HARGA SATUAN'!$C$7:$C$1492,0),0))</f>
        <v>0</v>
      </c>
      <c r="H528" s="582" t="str">
        <f ca="1">IF(B528="","",#REF!)</f>
        <v/>
      </c>
      <c r="I528" s="582" t="str">
        <f ca="1">IF(B528="","",#REF!)</f>
        <v/>
      </c>
      <c r="J528" s="582" t="str">
        <f ca="1">IF(B528="","",#REF!)</f>
        <v/>
      </c>
      <c r="K528" s="582" t="str">
        <f ca="1">IF(B528="","",#REF!)</f>
        <v/>
      </c>
      <c r="L528" s="582" t="str">
        <f ca="1">IF(C528="","",#REF!)</f>
        <v/>
      </c>
    </row>
    <row r="529" spans="1:12">
      <c r="A529" s="558">
        <v>518</v>
      </c>
      <c r="B529" s="581" t="str">
        <f t="shared" ca="1" si="24"/>
        <v/>
      </c>
      <c r="C529" s="414" t="str">
        <f t="shared" ca="1" si="25"/>
        <v/>
      </c>
      <c r="D529" s="497" t="str">
        <f ca="1">IF(ISERROR(OFFSET('HARGA SATUAN'!$D$6,MATCH(C529,'HARGA SATUAN'!$C$7:$C$1492,0),0)),"",OFFSET('HARGA SATUAN'!$D$6,MATCH(C529,'HARGA SATUAN'!$C$7:$C$1492,0),0))</f>
        <v/>
      </c>
      <c r="E529" s="497">
        <f ca="1">IF(B529="+","Unit",IF(ISERROR(OFFSET('HARGA SATUAN'!$E$6,MATCH(C529,'HARGA SATUAN'!$C$7:$C$1492,0),0)),"",OFFSET('HARGA SATUAN'!$E$6,MATCH(C529,'HARGA SATUAN'!$C$7:$C$1492,0),0)))</f>
        <v>0</v>
      </c>
      <c r="F529" s="583" t="str">
        <f t="shared" ca="1" si="26"/>
        <v/>
      </c>
      <c r="G529" s="493">
        <f ca="1">IF(ISERROR(OFFSET('HARGA SATUAN'!$I$6,MATCH(C529,'HARGA SATUAN'!$C$7:$C$1492,0),0)),"",OFFSET('HARGA SATUAN'!$I$6,MATCH(C529,'HARGA SATUAN'!$C$7:$C$1492,0),0))</f>
        <v>0</v>
      </c>
      <c r="H529" s="582" t="str">
        <f ca="1">IF(B529="","",#REF!)</f>
        <v/>
      </c>
      <c r="I529" s="582" t="str">
        <f ca="1">IF(B529="","",#REF!)</f>
        <v/>
      </c>
      <c r="J529" s="582" t="str">
        <f ca="1">IF(B529="","",#REF!)</f>
        <v/>
      </c>
      <c r="K529" s="582" t="str">
        <f ca="1">IF(B529="","",#REF!)</f>
        <v/>
      </c>
      <c r="L529" s="582" t="str">
        <f ca="1">IF(C529="","",#REF!)</f>
        <v/>
      </c>
    </row>
    <row r="530" spans="1:12">
      <c r="A530" s="558">
        <v>519</v>
      </c>
      <c r="B530" s="581" t="str">
        <f t="shared" ca="1" si="24"/>
        <v/>
      </c>
      <c r="C530" s="414" t="str">
        <f t="shared" ca="1" si="25"/>
        <v/>
      </c>
      <c r="D530" s="497" t="str">
        <f ca="1">IF(ISERROR(OFFSET('HARGA SATUAN'!$D$6,MATCH(C530,'HARGA SATUAN'!$C$7:$C$1492,0),0)),"",OFFSET('HARGA SATUAN'!$D$6,MATCH(C530,'HARGA SATUAN'!$C$7:$C$1492,0),0))</f>
        <v/>
      </c>
      <c r="E530" s="497">
        <f ca="1">IF(B530="+","Unit",IF(ISERROR(OFFSET('HARGA SATUAN'!$E$6,MATCH(C530,'HARGA SATUAN'!$C$7:$C$1492,0),0)),"",OFFSET('HARGA SATUAN'!$E$6,MATCH(C530,'HARGA SATUAN'!$C$7:$C$1492,0),0)))</f>
        <v>0</v>
      </c>
      <c r="F530" s="583" t="str">
        <f t="shared" ca="1" si="26"/>
        <v/>
      </c>
      <c r="G530" s="493">
        <f ca="1">IF(ISERROR(OFFSET('HARGA SATUAN'!$I$6,MATCH(C530,'HARGA SATUAN'!$C$7:$C$1492,0),0)),"",OFFSET('HARGA SATUAN'!$I$6,MATCH(C530,'HARGA SATUAN'!$C$7:$C$1492,0),0))</f>
        <v>0</v>
      </c>
      <c r="H530" s="582" t="str">
        <f ca="1">IF(B530="","",#REF!)</f>
        <v/>
      </c>
      <c r="I530" s="582" t="str">
        <f ca="1">IF(B530="","",#REF!)</f>
        <v/>
      </c>
      <c r="J530" s="582" t="str">
        <f ca="1">IF(B530="","",#REF!)</f>
        <v/>
      </c>
      <c r="K530" s="582" t="str">
        <f ca="1">IF(B530="","",#REF!)</f>
        <v/>
      </c>
      <c r="L530" s="582" t="str">
        <f ca="1">IF(C530="","",#REF!)</f>
        <v/>
      </c>
    </row>
    <row r="531" spans="1:12">
      <c r="A531" s="558">
        <v>520</v>
      </c>
      <c r="B531" s="581" t="str">
        <f t="shared" ca="1" si="24"/>
        <v/>
      </c>
      <c r="C531" s="414" t="str">
        <f t="shared" ca="1" si="25"/>
        <v/>
      </c>
      <c r="D531" s="497" t="str">
        <f ca="1">IF(ISERROR(OFFSET('HARGA SATUAN'!$D$6,MATCH(C531,'HARGA SATUAN'!$C$7:$C$1492,0),0)),"",OFFSET('HARGA SATUAN'!$D$6,MATCH(C531,'HARGA SATUAN'!$C$7:$C$1492,0),0))</f>
        <v/>
      </c>
      <c r="E531" s="497">
        <f ca="1">IF(B531="+","Unit",IF(ISERROR(OFFSET('HARGA SATUAN'!$E$6,MATCH(C531,'HARGA SATUAN'!$C$7:$C$1492,0),0)),"",OFFSET('HARGA SATUAN'!$E$6,MATCH(C531,'HARGA SATUAN'!$C$7:$C$1492,0),0)))</f>
        <v>0</v>
      </c>
      <c r="F531" s="583" t="str">
        <f t="shared" ca="1" si="26"/>
        <v/>
      </c>
      <c r="G531" s="493">
        <f ca="1">IF(ISERROR(OFFSET('HARGA SATUAN'!$I$6,MATCH(C531,'HARGA SATUAN'!$C$7:$C$1492,0),0)),"",OFFSET('HARGA SATUAN'!$I$6,MATCH(C531,'HARGA SATUAN'!$C$7:$C$1492,0),0))</f>
        <v>0</v>
      </c>
      <c r="H531" s="582" t="str">
        <f ca="1">IF(B531="","",#REF!)</f>
        <v/>
      </c>
      <c r="I531" s="582" t="str">
        <f ca="1">IF(B531="","",#REF!)</f>
        <v/>
      </c>
      <c r="J531" s="582" t="str">
        <f ca="1">IF(B531="","",#REF!)</f>
        <v/>
      </c>
      <c r="K531" s="582" t="str">
        <f ca="1">IF(B531="","",#REF!)</f>
        <v/>
      </c>
      <c r="L531" s="582" t="str">
        <f ca="1">IF(C531="","",#REF!)</f>
        <v/>
      </c>
    </row>
    <row r="532" spans="1:12">
      <c r="A532" s="558">
        <v>521</v>
      </c>
      <c r="B532" s="581" t="str">
        <f t="shared" ca="1" si="24"/>
        <v/>
      </c>
      <c r="C532" s="414" t="str">
        <f t="shared" ca="1" si="25"/>
        <v/>
      </c>
      <c r="D532" s="497" t="str">
        <f ca="1">IF(ISERROR(OFFSET('HARGA SATUAN'!$D$6,MATCH(C532,'HARGA SATUAN'!$C$7:$C$1492,0),0)),"",OFFSET('HARGA SATUAN'!$D$6,MATCH(C532,'HARGA SATUAN'!$C$7:$C$1492,0),0))</f>
        <v/>
      </c>
      <c r="E532" s="497">
        <f ca="1">IF(B532="+","Unit",IF(ISERROR(OFFSET('HARGA SATUAN'!$E$6,MATCH(C532,'HARGA SATUAN'!$C$7:$C$1492,0),0)),"",OFFSET('HARGA SATUAN'!$E$6,MATCH(C532,'HARGA SATUAN'!$C$7:$C$1492,0),0)))</f>
        <v>0</v>
      </c>
      <c r="F532" s="583" t="str">
        <f t="shared" ca="1" si="26"/>
        <v/>
      </c>
      <c r="G532" s="493">
        <f ca="1">IF(ISERROR(OFFSET('HARGA SATUAN'!$I$6,MATCH(C532,'HARGA SATUAN'!$C$7:$C$1492,0),0)),"",OFFSET('HARGA SATUAN'!$I$6,MATCH(C532,'HARGA SATUAN'!$C$7:$C$1492,0),0))</f>
        <v>0</v>
      </c>
      <c r="H532" s="582" t="str">
        <f ca="1">IF(B532="","",#REF!)</f>
        <v/>
      </c>
      <c r="I532" s="582" t="str">
        <f ca="1">IF(B532="","",#REF!)</f>
        <v/>
      </c>
      <c r="J532" s="582" t="str">
        <f ca="1">IF(B532="","",#REF!)</f>
        <v/>
      </c>
      <c r="K532" s="582" t="str">
        <f ca="1">IF(B532="","",#REF!)</f>
        <v/>
      </c>
      <c r="L532" s="582" t="str">
        <f ca="1">IF(C532="","",#REF!)</f>
        <v/>
      </c>
    </row>
    <row r="533" spans="1:12">
      <c r="A533" s="558">
        <v>522</v>
      </c>
      <c r="B533" s="581" t="str">
        <f t="shared" ca="1" si="24"/>
        <v/>
      </c>
      <c r="C533" s="414" t="str">
        <f t="shared" ca="1" si="25"/>
        <v/>
      </c>
      <c r="D533" s="497" t="str">
        <f ca="1">IF(ISERROR(OFFSET('HARGA SATUAN'!$D$6,MATCH(C533,'HARGA SATUAN'!$C$7:$C$1492,0),0)),"",OFFSET('HARGA SATUAN'!$D$6,MATCH(C533,'HARGA SATUAN'!$C$7:$C$1492,0),0))</f>
        <v/>
      </c>
      <c r="E533" s="497">
        <f ca="1">IF(B533="+","Unit",IF(ISERROR(OFFSET('HARGA SATUAN'!$E$6,MATCH(C533,'HARGA SATUAN'!$C$7:$C$1492,0),0)),"",OFFSET('HARGA SATUAN'!$E$6,MATCH(C533,'HARGA SATUAN'!$C$7:$C$1492,0),0)))</f>
        <v>0</v>
      </c>
      <c r="F533" s="583" t="str">
        <f t="shared" ca="1" si="26"/>
        <v/>
      </c>
      <c r="G533" s="493">
        <f ca="1">IF(ISERROR(OFFSET('HARGA SATUAN'!$I$6,MATCH(C533,'HARGA SATUAN'!$C$7:$C$1492,0),0)),"",OFFSET('HARGA SATUAN'!$I$6,MATCH(C533,'HARGA SATUAN'!$C$7:$C$1492,0),0))</f>
        <v>0</v>
      </c>
      <c r="H533" s="582" t="str">
        <f ca="1">IF(B533="","",#REF!)</f>
        <v/>
      </c>
      <c r="I533" s="582" t="str">
        <f ca="1">IF(B533="","",#REF!)</f>
        <v/>
      </c>
      <c r="J533" s="582" t="str">
        <f ca="1">IF(B533="","",#REF!)</f>
        <v/>
      </c>
      <c r="K533" s="582" t="str">
        <f ca="1">IF(B533="","",#REF!)</f>
        <v/>
      </c>
      <c r="L533" s="582" t="str">
        <f ca="1">IF(C533="","",#REF!)</f>
        <v/>
      </c>
    </row>
    <row r="534" spans="1:12">
      <c r="A534" s="558">
        <v>523</v>
      </c>
      <c r="B534" s="581" t="str">
        <f t="shared" ca="1" si="24"/>
        <v/>
      </c>
      <c r="C534" s="414" t="str">
        <f t="shared" ca="1" si="25"/>
        <v/>
      </c>
      <c r="D534" s="497" t="str">
        <f ca="1">IF(ISERROR(OFFSET('HARGA SATUAN'!$D$6,MATCH(C534,'HARGA SATUAN'!$C$7:$C$1492,0),0)),"",OFFSET('HARGA SATUAN'!$D$6,MATCH(C534,'HARGA SATUAN'!$C$7:$C$1492,0),0))</f>
        <v/>
      </c>
      <c r="E534" s="497">
        <f ca="1">IF(B534="+","Unit",IF(ISERROR(OFFSET('HARGA SATUAN'!$E$6,MATCH(C534,'HARGA SATUAN'!$C$7:$C$1492,0),0)),"",OFFSET('HARGA SATUAN'!$E$6,MATCH(C534,'HARGA SATUAN'!$C$7:$C$1492,0),0)))</f>
        <v>0</v>
      </c>
      <c r="F534" s="583" t="str">
        <f t="shared" ca="1" si="26"/>
        <v/>
      </c>
      <c r="G534" s="493">
        <f ca="1">IF(ISERROR(OFFSET('HARGA SATUAN'!$I$6,MATCH(C534,'HARGA SATUAN'!$C$7:$C$1492,0),0)),"",OFFSET('HARGA SATUAN'!$I$6,MATCH(C534,'HARGA SATUAN'!$C$7:$C$1492,0),0))</f>
        <v>0</v>
      </c>
      <c r="H534" s="582" t="str">
        <f ca="1">IF(B534="","",#REF!)</f>
        <v/>
      </c>
      <c r="I534" s="582" t="str">
        <f ca="1">IF(B534="","",#REF!)</f>
        <v/>
      </c>
      <c r="J534" s="582" t="str">
        <f ca="1">IF(B534="","",#REF!)</f>
        <v/>
      </c>
      <c r="K534" s="582" t="str">
        <f ca="1">IF(B534="","",#REF!)</f>
        <v/>
      </c>
      <c r="L534" s="582" t="str">
        <f ca="1">IF(C534="","",#REF!)</f>
        <v/>
      </c>
    </row>
    <row r="535" spans="1:12">
      <c r="A535" s="558">
        <v>524</v>
      </c>
      <c r="B535" s="581" t="str">
        <f t="shared" ca="1" si="24"/>
        <v/>
      </c>
      <c r="C535" s="414" t="str">
        <f t="shared" ca="1" si="25"/>
        <v/>
      </c>
      <c r="D535" s="497" t="str">
        <f ca="1">IF(ISERROR(OFFSET('HARGA SATUAN'!$D$6,MATCH(C535,'HARGA SATUAN'!$C$7:$C$1492,0),0)),"",OFFSET('HARGA SATUAN'!$D$6,MATCH(C535,'HARGA SATUAN'!$C$7:$C$1492,0),0))</f>
        <v/>
      </c>
      <c r="E535" s="497">
        <f ca="1">IF(B535="+","Unit",IF(ISERROR(OFFSET('HARGA SATUAN'!$E$6,MATCH(C535,'HARGA SATUAN'!$C$7:$C$1492,0),0)),"",OFFSET('HARGA SATUAN'!$E$6,MATCH(C535,'HARGA SATUAN'!$C$7:$C$1492,0),0)))</f>
        <v>0</v>
      </c>
      <c r="F535" s="583" t="str">
        <f t="shared" ca="1" si="26"/>
        <v/>
      </c>
      <c r="G535" s="493">
        <f ca="1">IF(ISERROR(OFFSET('HARGA SATUAN'!$I$6,MATCH(C535,'HARGA SATUAN'!$C$7:$C$1492,0),0)),"",OFFSET('HARGA SATUAN'!$I$6,MATCH(C535,'HARGA SATUAN'!$C$7:$C$1492,0),0))</f>
        <v>0</v>
      </c>
      <c r="H535" s="582" t="str">
        <f ca="1">IF(B535="","",#REF!)</f>
        <v/>
      </c>
      <c r="I535" s="582" t="str">
        <f ca="1">IF(B535="","",#REF!)</f>
        <v/>
      </c>
      <c r="J535" s="582" t="str">
        <f ca="1">IF(B535="","",#REF!)</f>
        <v/>
      </c>
      <c r="K535" s="582" t="str">
        <f ca="1">IF(B535="","",#REF!)</f>
        <v/>
      </c>
      <c r="L535" s="582" t="str">
        <f ca="1">IF(C535="","",#REF!)</f>
        <v/>
      </c>
    </row>
    <row r="536" spans="1:12">
      <c r="A536" s="558">
        <v>525</v>
      </c>
      <c r="B536" s="581" t="str">
        <f t="shared" ca="1" si="24"/>
        <v/>
      </c>
      <c r="C536" s="414" t="str">
        <f t="shared" ca="1" si="25"/>
        <v/>
      </c>
      <c r="D536" s="497" t="str">
        <f ca="1">IF(ISERROR(OFFSET('HARGA SATUAN'!$D$6,MATCH(C536,'HARGA SATUAN'!$C$7:$C$1492,0),0)),"",OFFSET('HARGA SATUAN'!$D$6,MATCH(C536,'HARGA SATUAN'!$C$7:$C$1492,0),0))</f>
        <v/>
      </c>
      <c r="E536" s="497">
        <f ca="1">IF(B536="+","Unit",IF(ISERROR(OFFSET('HARGA SATUAN'!$E$6,MATCH(C536,'HARGA SATUAN'!$C$7:$C$1492,0),0)),"",OFFSET('HARGA SATUAN'!$E$6,MATCH(C536,'HARGA SATUAN'!$C$7:$C$1492,0),0)))</f>
        <v>0</v>
      </c>
      <c r="F536" s="583" t="str">
        <f t="shared" ca="1" si="26"/>
        <v/>
      </c>
      <c r="G536" s="493">
        <f ca="1">IF(ISERROR(OFFSET('HARGA SATUAN'!$I$6,MATCH(C536,'HARGA SATUAN'!$C$7:$C$1492,0),0)),"",OFFSET('HARGA SATUAN'!$I$6,MATCH(C536,'HARGA SATUAN'!$C$7:$C$1492,0),0))</f>
        <v>0</v>
      </c>
      <c r="H536" s="582" t="str">
        <f ca="1">IF(B536="","",#REF!)</f>
        <v/>
      </c>
      <c r="I536" s="582" t="str">
        <f ca="1">IF(B536="","",#REF!)</f>
        <v/>
      </c>
      <c r="J536" s="582" t="str">
        <f ca="1">IF(B536="","",#REF!)</f>
        <v/>
      </c>
      <c r="K536" s="582" t="str">
        <f ca="1">IF(B536="","",#REF!)</f>
        <v/>
      </c>
      <c r="L536" s="582" t="str">
        <f ca="1">IF(C536="","",#REF!)</f>
        <v/>
      </c>
    </row>
    <row r="537" spans="1:12">
      <c r="A537" s="558">
        <v>526</v>
      </c>
      <c r="B537" s="581" t="str">
        <f t="shared" ca="1" si="24"/>
        <v/>
      </c>
      <c r="C537" s="414" t="str">
        <f t="shared" ca="1" si="25"/>
        <v/>
      </c>
      <c r="D537" s="497" t="str">
        <f ca="1">IF(ISERROR(OFFSET('HARGA SATUAN'!$D$6,MATCH(C537,'HARGA SATUAN'!$C$7:$C$1492,0),0)),"",OFFSET('HARGA SATUAN'!$D$6,MATCH(C537,'HARGA SATUAN'!$C$7:$C$1492,0),0))</f>
        <v/>
      </c>
      <c r="E537" s="497">
        <f ca="1">IF(B537="+","Unit",IF(ISERROR(OFFSET('HARGA SATUAN'!$E$6,MATCH(C537,'HARGA SATUAN'!$C$7:$C$1492,0),0)),"",OFFSET('HARGA SATUAN'!$E$6,MATCH(C537,'HARGA SATUAN'!$C$7:$C$1492,0),0)))</f>
        <v>0</v>
      </c>
      <c r="F537" s="583" t="str">
        <f t="shared" ca="1" si="26"/>
        <v/>
      </c>
      <c r="G537" s="493">
        <f ca="1">IF(ISERROR(OFFSET('HARGA SATUAN'!$I$6,MATCH(C537,'HARGA SATUAN'!$C$7:$C$1492,0),0)),"",OFFSET('HARGA SATUAN'!$I$6,MATCH(C537,'HARGA SATUAN'!$C$7:$C$1492,0),0))</f>
        <v>0</v>
      </c>
      <c r="H537" s="582" t="str">
        <f ca="1">IF(B537="","",#REF!)</f>
        <v/>
      </c>
      <c r="I537" s="582" t="str">
        <f ca="1">IF(B537="","",#REF!)</f>
        <v/>
      </c>
      <c r="J537" s="582" t="str">
        <f ca="1">IF(B537="","",#REF!)</f>
        <v/>
      </c>
      <c r="K537" s="582" t="str">
        <f ca="1">IF(B537="","",#REF!)</f>
        <v/>
      </c>
      <c r="L537" s="582" t="str">
        <f ca="1">IF(C537="","",#REF!)</f>
        <v/>
      </c>
    </row>
    <row r="538" spans="1:12">
      <c r="A538" s="558">
        <v>527</v>
      </c>
      <c r="B538" s="581" t="str">
        <f t="shared" ca="1" si="24"/>
        <v/>
      </c>
      <c r="C538" s="414" t="str">
        <f t="shared" ca="1" si="25"/>
        <v/>
      </c>
      <c r="D538" s="497" t="str">
        <f ca="1">IF(ISERROR(OFFSET('HARGA SATUAN'!$D$6,MATCH(C538,'HARGA SATUAN'!$C$7:$C$1492,0),0)),"",OFFSET('HARGA SATUAN'!$D$6,MATCH(C538,'HARGA SATUAN'!$C$7:$C$1492,0),0))</f>
        <v/>
      </c>
      <c r="E538" s="497">
        <f ca="1">IF(B538="+","Unit",IF(ISERROR(OFFSET('HARGA SATUAN'!$E$6,MATCH(C538,'HARGA SATUAN'!$C$7:$C$1492,0),0)),"",OFFSET('HARGA SATUAN'!$E$6,MATCH(C538,'HARGA SATUAN'!$C$7:$C$1492,0),0)))</f>
        <v>0</v>
      </c>
      <c r="F538" s="583" t="str">
        <f t="shared" ca="1" si="26"/>
        <v/>
      </c>
      <c r="G538" s="493">
        <f ca="1">IF(ISERROR(OFFSET('HARGA SATUAN'!$I$6,MATCH(C538,'HARGA SATUAN'!$C$7:$C$1492,0),0)),"",OFFSET('HARGA SATUAN'!$I$6,MATCH(C538,'HARGA SATUAN'!$C$7:$C$1492,0),0))</f>
        <v>0</v>
      </c>
      <c r="H538" s="582" t="str">
        <f ca="1">IF(B538="","",#REF!)</f>
        <v/>
      </c>
      <c r="I538" s="582" t="str">
        <f ca="1">IF(B538="","",#REF!)</f>
        <v/>
      </c>
      <c r="J538" s="582" t="str">
        <f ca="1">IF(B538="","",#REF!)</f>
        <v/>
      </c>
      <c r="K538" s="582" t="str">
        <f ca="1">IF(B538="","",#REF!)</f>
        <v/>
      </c>
      <c r="L538" s="582" t="str">
        <f ca="1">IF(C538="","",#REF!)</f>
        <v/>
      </c>
    </row>
    <row r="539" spans="1:12">
      <c r="A539" s="558">
        <v>528</v>
      </c>
      <c r="B539" s="581" t="str">
        <f t="shared" ca="1" si="24"/>
        <v/>
      </c>
      <c r="C539" s="414" t="str">
        <f t="shared" ca="1" si="25"/>
        <v/>
      </c>
      <c r="D539" s="497" t="str">
        <f ca="1">IF(ISERROR(OFFSET('HARGA SATUAN'!$D$6,MATCH(C539,'HARGA SATUAN'!$C$7:$C$1492,0),0)),"",OFFSET('HARGA SATUAN'!$D$6,MATCH(C539,'HARGA SATUAN'!$C$7:$C$1492,0),0))</f>
        <v/>
      </c>
      <c r="E539" s="497">
        <f ca="1">IF(B539="+","Unit",IF(ISERROR(OFFSET('HARGA SATUAN'!$E$6,MATCH(C539,'HARGA SATUAN'!$C$7:$C$1492,0),0)),"",OFFSET('HARGA SATUAN'!$E$6,MATCH(C539,'HARGA SATUAN'!$C$7:$C$1492,0),0)))</f>
        <v>0</v>
      </c>
      <c r="F539" s="583" t="str">
        <f t="shared" ca="1" si="26"/>
        <v/>
      </c>
      <c r="G539" s="493">
        <f ca="1">IF(ISERROR(OFFSET('HARGA SATUAN'!$I$6,MATCH(C539,'HARGA SATUAN'!$C$7:$C$1492,0),0)),"",OFFSET('HARGA SATUAN'!$I$6,MATCH(C539,'HARGA SATUAN'!$C$7:$C$1492,0),0))</f>
        <v>0</v>
      </c>
      <c r="H539" s="582" t="str">
        <f ca="1">IF(B539="","",#REF!)</f>
        <v/>
      </c>
      <c r="I539" s="582" t="str">
        <f ca="1">IF(B539="","",#REF!)</f>
        <v/>
      </c>
      <c r="J539" s="582" t="str">
        <f ca="1">IF(B539="","",#REF!)</f>
        <v/>
      </c>
      <c r="K539" s="582" t="str">
        <f ca="1">IF(B539="","",#REF!)</f>
        <v/>
      </c>
      <c r="L539" s="582" t="str">
        <f ca="1">IF(C539="","",#REF!)</f>
        <v/>
      </c>
    </row>
    <row r="540" spans="1:12">
      <c r="A540" s="558">
        <v>529</v>
      </c>
      <c r="B540" s="581" t="str">
        <f t="shared" ca="1" si="24"/>
        <v/>
      </c>
      <c r="C540" s="414" t="str">
        <f t="shared" ca="1" si="25"/>
        <v/>
      </c>
      <c r="D540" s="497" t="str">
        <f ca="1">IF(ISERROR(OFFSET('HARGA SATUAN'!$D$6,MATCH(C540,'HARGA SATUAN'!$C$7:$C$1492,0),0)),"",OFFSET('HARGA SATUAN'!$D$6,MATCH(C540,'HARGA SATUAN'!$C$7:$C$1492,0),0))</f>
        <v/>
      </c>
      <c r="E540" s="497">
        <f ca="1">IF(B540="+","Unit",IF(ISERROR(OFFSET('HARGA SATUAN'!$E$6,MATCH(C540,'HARGA SATUAN'!$C$7:$C$1492,0),0)),"",OFFSET('HARGA SATUAN'!$E$6,MATCH(C540,'HARGA SATUAN'!$C$7:$C$1492,0),0)))</f>
        <v>0</v>
      </c>
      <c r="F540" s="583" t="str">
        <f t="shared" ca="1" si="26"/>
        <v/>
      </c>
      <c r="G540" s="493">
        <f ca="1">IF(ISERROR(OFFSET('HARGA SATUAN'!$I$6,MATCH(C540,'HARGA SATUAN'!$C$7:$C$1492,0),0)),"",OFFSET('HARGA SATUAN'!$I$6,MATCH(C540,'HARGA SATUAN'!$C$7:$C$1492,0),0))</f>
        <v>0</v>
      </c>
      <c r="H540" s="582" t="str">
        <f ca="1">IF(B540="","",#REF!)</f>
        <v/>
      </c>
      <c r="I540" s="582" t="str">
        <f ca="1">IF(B540="","",#REF!)</f>
        <v/>
      </c>
      <c r="J540" s="582" t="str">
        <f ca="1">IF(B540="","",#REF!)</f>
        <v/>
      </c>
      <c r="K540" s="582" t="str">
        <f ca="1">IF(B540="","",#REF!)</f>
        <v/>
      </c>
      <c r="L540" s="582" t="str">
        <f ca="1">IF(C540="","",#REF!)</f>
        <v/>
      </c>
    </row>
    <row r="541" spans="1:12">
      <c r="A541" s="558">
        <v>530</v>
      </c>
      <c r="B541" s="581" t="str">
        <f t="shared" ca="1" si="24"/>
        <v/>
      </c>
      <c r="C541" s="414" t="str">
        <f t="shared" ca="1" si="25"/>
        <v/>
      </c>
      <c r="D541" s="497" t="str">
        <f ca="1">IF(ISERROR(OFFSET('HARGA SATUAN'!$D$6,MATCH(C541,'HARGA SATUAN'!$C$7:$C$1492,0),0)),"",OFFSET('HARGA SATUAN'!$D$6,MATCH(C541,'HARGA SATUAN'!$C$7:$C$1492,0),0))</f>
        <v/>
      </c>
      <c r="E541" s="497">
        <f ca="1">IF(B541="+","Unit",IF(ISERROR(OFFSET('HARGA SATUAN'!$E$6,MATCH(C541,'HARGA SATUAN'!$C$7:$C$1492,0),0)),"",OFFSET('HARGA SATUAN'!$E$6,MATCH(C541,'HARGA SATUAN'!$C$7:$C$1492,0),0)))</f>
        <v>0</v>
      </c>
      <c r="F541" s="583" t="str">
        <f t="shared" ca="1" si="26"/>
        <v/>
      </c>
      <c r="G541" s="493">
        <f ca="1">IF(ISERROR(OFFSET('HARGA SATUAN'!$I$6,MATCH(C541,'HARGA SATUAN'!$C$7:$C$1492,0),0)),"",OFFSET('HARGA SATUAN'!$I$6,MATCH(C541,'HARGA SATUAN'!$C$7:$C$1492,0),0))</f>
        <v>0</v>
      </c>
      <c r="H541" s="582" t="str">
        <f ca="1">IF(B541="","",#REF!)</f>
        <v/>
      </c>
      <c r="I541" s="582" t="str">
        <f ca="1">IF(B541="","",#REF!)</f>
        <v/>
      </c>
      <c r="J541" s="582" t="str">
        <f ca="1">IF(B541="","",#REF!)</f>
        <v/>
      </c>
      <c r="K541" s="582" t="str">
        <f ca="1">IF(B541="","",#REF!)</f>
        <v/>
      </c>
      <c r="L541" s="582" t="str">
        <f ca="1">IF(C541="","",#REF!)</f>
        <v/>
      </c>
    </row>
    <row r="542" spans="1:12">
      <c r="A542" s="558">
        <v>531</v>
      </c>
      <c r="B542" s="581" t="str">
        <f t="shared" ca="1" si="24"/>
        <v/>
      </c>
      <c r="C542" s="414" t="str">
        <f t="shared" ca="1" si="25"/>
        <v/>
      </c>
      <c r="D542" s="497" t="str">
        <f ca="1">IF(ISERROR(OFFSET('HARGA SATUAN'!$D$6,MATCH(C542,'HARGA SATUAN'!$C$7:$C$1492,0),0)),"",OFFSET('HARGA SATUAN'!$D$6,MATCH(C542,'HARGA SATUAN'!$C$7:$C$1492,0),0))</f>
        <v/>
      </c>
      <c r="E542" s="497">
        <f ca="1">IF(B542="+","Unit",IF(ISERROR(OFFSET('HARGA SATUAN'!$E$6,MATCH(C542,'HARGA SATUAN'!$C$7:$C$1492,0),0)),"",OFFSET('HARGA SATUAN'!$E$6,MATCH(C542,'HARGA SATUAN'!$C$7:$C$1492,0),0)))</f>
        <v>0</v>
      </c>
      <c r="F542" s="583" t="str">
        <f t="shared" ca="1" si="26"/>
        <v/>
      </c>
      <c r="G542" s="493">
        <f ca="1">IF(ISERROR(OFFSET('HARGA SATUAN'!$I$6,MATCH(C542,'HARGA SATUAN'!$C$7:$C$1492,0),0)),"",OFFSET('HARGA SATUAN'!$I$6,MATCH(C542,'HARGA SATUAN'!$C$7:$C$1492,0),0))</f>
        <v>0</v>
      </c>
      <c r="H542" s="582" t="str">
        <f ca="1">IF(B542="","",#REF!)</f>
        <v/>
      </c>
      <c r="I542" s="582" t="str">
        <f ca="1">IF(B542="","",#REF!)</f>
        <v/>
      </c>
      <c r="J542" s="582" t="str">
        <f ca="1">IF(B542="","",#REF!)</f>
        <v/>
      </c>
      <c r="K542" s="582" t="str">
        <f ca="1">IF(B542="","",#REF!)</f>
        <v/>
      </c>
      <c r="L542" s="582" t="str">
        <f ca="1">IF(C542="","",#REF!)</f>
        <v/>
      </c>
    </row>
    <row r="543" spans="1:12">
      <c r="A543" s="558">
        <v>532</v>
      </c>
      <c r="B543" s="581" t="str">
        <f t="shared" ca="1" si="24"/>
        <v/>
      </c>
      <c r="C543" s="414" t="str">
        <f t="shared" ca="1" si="25"/>
        <v/>
      </c>
      <c r="D543" s="497" t="str">
        <f ca="1">IF(ISERROR(OFFSET('HARGA SATUAN'!$D$6,MATCH(C543,'HARGA SATUAN'!$C$7:$C$1492,0),0)),"",OFFSET('HARGA SATUAN'!$D$6,MATCH(C543,'HARGA SATUAN'!$C$7:$C$1492,0),0))</f>
        <v/>
      </c>
      <c r="E543" s="497">
        <f ca="1">IF(B543="+","Unit",IF(ISERROR(OFFSET('HARGA SATUAN'!$E$6,MATCH(C543,'HARGA SATUAN'!$C$7:$C$1492,0),0)),"",OFFSET('HARGA SATUAN'!$E$6,MATCH(C543,'HARGA SATUAN'!$C$7:$C$1492,0),0)))</f>
        <v>0</v>
      </c>
      <c r="F543" s="583" t="str">
        <f t="shared" ca="1" si="26"/>
        <v/>
      </c>
      <c r="G543" s="493">
        <f ca="1">IF(ISERROR(OFFSET('HARGA SATUAN'!$I$6,MATCH(C543,'HARGA SATUAN'!$C$7:$C$1492,0),0)),"",OFFSET('HARGA SATUAN'!$I$6,MATCH(C543,'HARGA SATUAN'!$C$7:$C$1492,0),0))</f>
        <v>0</v>
      </c>
      <c r="H543" s="582" t="str">
        <f ca="1">IF(B543="","",#REF!)</f>
        <v/>
      </c>
      <c r="I543" s="582" t="str">
        <f ca="1">IF(B543="","",#REF!)</f>
        <v/>
      </c>
      <c r="J543" s="582" t="str">
        <f ca="1">IF(B543="","",#REF!)</f>
        <v/>
      </c>
      <c r="K543" s="582" t="str">
        <f ca="1">IF(B543="","",#REF!)</f>
        <v/>
      </c>
      <c r="L543" s="582" t="str">
        <f ca="1">IF(C543="","",#REF!)</f>
        <v/>
      </c>
    </row>
    <row r="544" spans="1:12">
      <c r="A544" s="558">
        <v>533</v>
      </c>
      <c r="B544" s="581" t="str">
        <f t="shared" ca="1" si="24"/>
        <v/>
      </c>
      <c r="C544" s="414" t="str">
        <f t="shared" ca="1" si="25"/>
        <v/>
      </c>
      <c r="D544" s="497" t="str">
        <f ca="1">IF(ISERROR(OFFSET('HARGA SATUAN'!$D$6,MATCH(C544,'HARGA SATUAN'!$C$7:$C$1492,0),0)),"",OFFSET('HARGA SATUAN'!$D$6,MATCH(C544,'HARGA SATUAN'!$C$7:$C$1492,0),0))</f>
        <v/>
      </c>
      <c r="E544" s="497">
        <f ca="1">IF(B544="+","Unit",IF(ISERROR(OFFSET('HARGA SATUAN'!$E$6,MATCH(C544,'HARGA SATUAN'!$C$7:$C$1492,0),0)),"",OFFSET('HARGA SATUAN'!$E$6,MATCH(C544,'HARGA SATUAN'!$C$7:$C$1492,0),0)))</f>
        <v>0</v>
      </c>
      <c r="F544" s="583" t="str">
        <f t="shared" ca="1" si="26"/>
        <v/>
      </c>
      <c r="G544" s="493">
        <f ca="1">IF(ISERROR(OFFSET('HARGA SATUAN'!$I$6,MATCH(C544,'HARGA SATUAN'!$C$7:$C$1492,0),0)),"",OFFSET('HARGA SATUAN'!$I$6,MATCH(C544,'HARGA SATUAN'!$C$7:$C$1492,0),0))</f>
        <v>0</v>
      </c>
      <c r="H544" s="582" t="str">
        <f ca="1">IF(B544="","",#REF!)</f>
        <v/>
      </c>
      <c r="I544" s="582" t="str">
        <f ca="1">IF(B544="","",#REF!)</f>
        <v/>
      </c>
      <c r="J544" s="582" t="str">
        <f ca="1">IF(B544="","",#REF!)</f>
        <v/>
      </c>
      <c r="K544" s="582" t="str">
        <f ca="1">IF(B544="","",#REF!)</f>
        <v/>
      </c>
      <c r="L544" s="582" t="str">
        <f ca="1">IF(C544="","",#REF!)</f>
        <v/>
      </c>
    </row>
    <row r="545" spans="1:12">
      <c r="A545" s="558">
        <v>534</v>
      </c>
      <c r="B545" s="581" t="str">
        <f t="shared" ca="1" si="24"/>
        <v/>
      </c>
      <c r="C545" s="414" t="str">
        <f t="shared" ca="1" si="25"/>
        <v/>
      </c>
      <c r="D545" s="497" t="str">
        <f ca="1">IF(ISERROR(OFFSET('HARGA SATUAN'!$D$6,MATCH(C545,'HARGA SATUAN'!$C$7:$C$1492,0),0)),"",OFFSET('HARGA SATUAN'!$D$6,MATCH(C545,'HARGA SATUAN'!$C$7:$C$1492,0),0))</f>
        <v/>
      </c>
      <c r="E545" s="497">
        <f ca="1">IF(B545="+","Unit",IF(ISERROR(OFFSET('HARGA SATUAN'!$E$6,MATCH(C545,'HARGA SATUAN'!$C$7:$C$1492,0),0)),"",OFFSET('HARGA SATUAN'!$E$6,MATCH(C545,'HARGA SATUAN'!$C$7:$C$1492,0),0)))</f>
        <v>0</v>
      </c>
      <c r="F545" s="583" t="str">
        <f t="shared" ca="1" si="26"/>
        <v/>
      </c>
      <c r="G545" s="493">
        <f ca="1">IF(ISERROR(OFFSET('HARGA SATUAN'!$I$6,MATCH(C545,'HARGA SATUAN'!$C$7:$C$1492,0),0)),"",OFFSET('HARGA SATUAN'!$I$6,MATCH(C545,'HARGA SATUAN'!$C$7:$C$1492,0),0))</f>
        <v>0</v>
      </c>
      <c r="H545" s="582" t="str">
        <f ca="1">IF(B545="","",#REF!)</f>
        <v/>
      </c>
      <c r="I545" s="582" t="str">
        <f ca="1">IF(B545="","",#REF!)</f>
        <v/>
      </c>
      <c r="J545" s="582" t="str">
        <f ca="1">IF(B545="","",#REF!)</f>
        <v/>
      </c>
      <c r="K545" s="582" t="str">
        <f ca="1">IF(B545="","",#REF!)</f>
        <v/>
      </c>
      <c r="L545" s="582" t="str">
        <f ca="1">IF(C545="","",#REF!)</f>
        <v/>
      </c>
    </row>
    <row r="546" spans="1:12">
      <c r="A546" s="558">
        <v>535</v>
      </c>
      <c r="B546" s="581" t="str">
        <f t="shared" ca="1" si="24"/>
        <v/>
      </c>
      <c r="C546" s="414" t="str">
        <f t="shared" ca="1" si="25"/>
        <v/>
      </c>
      <c r="D546" s="497" t="str">
        <f ca="1">IF(ISERROR(OFFSET('HARGA SATUAN'!$D$6,MATCH(C546,'HARGA SATUAN'!$C$7:$C$1492,0),0)),"",OFFSET('HARGA SATUAN'!$D$6,MATCH(C546,'HARGA SATUAN'!$C$7:$C$1492,0),0))</f>
        <v/>
      </c>
      <c r="E546" s="497">
        <f ca="1">IF(B546="+","Unit",IF(ISERROR(OFFSET('HARGA SATUAN'!$E$6,MATCH(C546,'HARGA SATUAN'!$C$7:$C$1492,0),0)),"",OFFSET('HARGA SATUAN'!$E$6,MATCH(C546,'HARGA SATUAN'!$C$7:$C$1492,0),0)))</f>
        <v>0</v>
      </c>
      <c r="F546" s="583" t="str">
        <f t="shared" ca="1" si="26"/>
        <v/>
      </c>
      <c r="G546" s="493">
        <f ca="1">IF(ISERROR(OFFSET('HARGA SATUAN'!$I$6,MATCH(C546,'HARGA SATUAN'!$C$7:$C$1492,0),0)),"",OFFSET('HARGA SATUAN'!$I$6,MATCH(C546,'HARGA SATUAN'!$C$7:$C$1492,0),0))</f>
        <v>0</v>
      </c>
      <c r="H546" s="582" t="str">
        <f ca="1">IF(B546="","",#REF!)</f>
        <v/>
      </c>
      <c r="I546" s="582" t="str">
        <f ca="1">IF(B546="","",#REF!)</f>
        <v/>
      </c>
      <c r="J546" s="582" t="str">
        <f ca="1">IF(B546="","",#REF!)</f>
        <v/>
      </c>
      <c r="K546" s="582" t="str">
        <f ca="1">IF(B546="","",#REF!)</f>
        <v/>
      </c>
      <c r="L546" s="582" t="str">
        <f ca="1">IF(C546="","",#REF!)</f>
        <v/>
      </c>
    </row>
    <row r="547" spans="1:12">
      <c r="A547" s="558">
        <v>536</v>
      </c>
      <c r="B547" s="581" t="str">
        <f t="shared" ca="1" si="24"/>
        <v/>
      </c>
      <c r="C547" s="414" t="str">
        <f t="shared" ca="1" si="25"/>
        <v/>
      </c>
      <c r="D547" s="497" t="str">
        <f ca="1">IF(ISERROR(OFFSET('HARGA SATUAN'!$D$6,MATCH(C547,'HARGA SATUAN'!$C$7:$C$1492,0),0)),"",OFFSET('HARGA SATUAN'!$D$6,MATCH(C547,'HARGA SATUAN'!$C$7:$C$1492,0),0))</f>
        <v/>
      </c>
      <c r="E547" s="497">
        <f ca="1">IF(B547="+","Unit",IF(ISERROR(OFFSET('HARGA SATUAN'!$E$6,MATCH(C547,'HARGA SATUAN'!$C$7:$C$1492,0),0)),"",OFFSET('HARGA SATUAN'!$E$6,MATCH(C547,'HARGA SATUAN'!$C$7:$C$1492,0),0)))</f>
        <v>0</v>
      </c>
      <c r="F547" s="583" t="str">
        <f t="shared" ca="1" si="26"/>
        <v/>
      </c>
      <c r="G547" s="493">
        <f ca="1">IF(ISERROR(OFFSET('HARGA SATUAN'!$I$6,MATCH(C547,'HARGA SATUAN'!$C$7:$C$1492,0),0)),"",OFFSET('HARGA SATUAN'!$I$6,MATCH(C547,'HARGA SATUAN'!$C$7:$C$1492,0),0))</f>
        <v>0</v>
      </c>
      <c r="H547" s="582" t="str">
        <f ca="1">IF(B547="","",#REF!)</f>
        <v/>
      </c>
      <c r="I547" s="582" t="str">
        <f ca="1">IF(B547="","",#REF!)</f>
        <v/>
      </c>
      <c r="J547" s="582" t="str">
        <f ca="1">IF(B547="","",#REF!)</f>
        <v/>
      </c>
      <c r="K547" s="582" t="str">
        <f ca="1">IF(B547="","",#REF!)</f>
        <v/>
      </c>
      <c r="L547" s="582" t="str">
        <f ca="1">IF(C547="","",#REF!)</f>
        <v/>
      </c>
    </row>
    <row r="548" spans="1:12">
      <c r="A548" s="558">
        <v>537</v>
      </c>
      <c r="B548" s="581" t="str">
        <f t="shared" ca="1" si="24"/>
        <v/>
      </c>
      <c r="C548" s="414" t="str">
        <f t="shared" ca="1" si="25"/>
        <v/>
      </c>
      <c r="D548" s="497" t="str">
        <f ca="1">IF(ISERROR(OFFSET('HARGA SATUAN'!$D$6,MATCH(C548,'HARGA SATUAN'!$C$7:$C$1492,0),0)),"",OFFSET('HARGA SATUAN'!$D$6,MATCH(C548,'HARGA SATUAN'!$C$7:$C$1492,0),0))</f>
        <v/>
      </c>
      <c r="E548" s="497">
        <f ca="1">IF(B548="+","Unit",IF(ISERROR(OFFSET('HARGA SATUAN'!$E$6,MATCH(C548,'HARGA SATUAN'!$C$7:$C$1492,0),0)),"",OFFSET('HARGA SATUAN'!$E$6,MATCH(C548,'HARGA SATUAN'!$C$7:$C$1492,0),0)))</f>
        <v>0</v>
      </c>
      <c r="F548" s="583" t="str">
        <f t="shared" ca="1" si="26"/>
        <v/>
      </c>
      <c r="G548" s="493">
        <f ca="1">IF(ISERROR(OFFSET('HARGA SATUAN'!$I$6,MATCH(C548,'HARGA SATUAN'!$C$7:$C$1492,0),0)),"",OFFSET('HARGA SATUAN'!$I$6,MATCH(C548,'HARGA SATUAN'!$C$7:$C$1492,0),0))</f>
        <v>0</v>
      </c>
      <c r="H548" s="582" t="str">
        <f ca="1">IF(B548="","",#REF!)</f>
        <v/>
      </c>
      <c r="I548" s="582" t="str">
        <f ca="1">IF(B548="","",#REF!)</f>
        <v/>
      </c>
      <c r="J548" s="582" t="str">
        <f ca="1">IF(B548="","",#REF!)</f>
        <v/>
      </c>
      <c r="K548" s="582" t="str">
        <f ca="1">IF(B548="","",#REF!)</f>
        <v/>
      </c>
      <c r="L548" s="582" t="str">
        <f ca="1">IF(C548="","",#REF!)</f>
        <v/>
      </c>
    </row>
    <row r="549" spans="1:12">
      <c r="A549" s="558">
        <v>538</v>
      </c>
      <c r="B549" s="581" t="str">
        <f t="shared" ca="1" si="24"/>
        <v/>
      </c>
      <c r="C549" s="414" t="str">
        <f t="shared" ca="1" si="25"/>
        <v/>
      </c>
      <c r="D549" s="497" t="str">
        <f ca="1">IF(ISERROR(OFFSET('HARGA SATUAN'!$D$6,MATCH(C549,'HARGA SATUAN'!$C$7:$C$1492,0),0)),"",OFFSET('HARGA SATUAN'!$D$6,MATCH(C549,'HARGA SATUAN'!$C$7:$C$1492,0),0))</f>
        <v/>
      </c>
      <c r="E549" s="497">
        <f ca="1">IF(B549="+","Unit",IF(ISERROR(OFFSET('HARGA SATUAN'!$E$6,MATCH(C549,'HARGA SATUAN'!$C$7:$C$1492,0),0)),"",OFFSET('HARGA SATUAN'!$E$6,MATCH(C549,'HARGA SATUAN'!$C$7:$C$1492,0),0)))</f>
        <v>0</v>
      </c>
      <c r="F549" s="583" t="str">
        <f t="shared" ca="1" si="26"/>
        <v/>
      </c>
      <c r="G549" s="493">
        <f ca="1">IF(ISERROR(OFFSET('HARGA SATUAN'!$I$6,MATCH(C549,'HARGA SATUAN'!$C$7:$C$1492,0),0)),"",OFFSET('HARGA SATUAN'!$I$6,MATCH(C549,'HARGA SATUAN'!$C$7:$C$1492,0),0))</f>
        <v>0</v>
      </c>
      <c r="H549" s="582" t="str">
        <f ca="1">IF(B549="","",#REF!)</f>
        <v/>
      </c>
      <c r="I549" s="582" t="str">
        <f ca="1">IF(B549="","",#REF!)</f>
        <v/>
      </c>
      <c r="J549" s="582" t="str">
        <f ca="1">IF(B549="","",#REF!)</f>
        <v/>
      </c>
      <c r="K549" s="582" t="str">
        <f ca="1">IF(B549="","",#REF!)</f>
        <v/>
      </c>
      <c r="L549" s="582" t="str">
        <f ca="1">IF(C549="","",#REF!)</f>
        <v/>
      </c>
    </row>
    <row r="550" spans="1:12">
      <c r="A550" s="558">
        <v>539</v>
      </c>
      <c r="B550" s="581" t="str">
        <f t="shared" ca="1" si="24"/>
        <v/>
      </c>
      <c r="C550" s="414" t="str">
        <f t="shared" ca="1" si="25"/>
        <v/>
      </c>
      <c r="D550" s="497" t="str">
        <f ca="1">IF(ISERROR(OFFSET('HARGA SATUAN'!$D$6,MATCH(C550,'HARGA SATUAN'!$C$7:$C$1492,0),0)),"",OFFSET('HARGA SATUAN'!$D$6,MATCH(C550,'HARGA SATUAN'!$C$7:$C$1492,0),0))</f>
        <v/>
      </c>
      <c r="E550" s="497">
        <f ca="1">IF(B550="+","Unit",IF(ISERROR(OFFSET('HARGA SATUAN'!$E$6,MATCH(C550,'HARGA SATUAN'!$C$7:$C$1492,0),0)),"",OFFSET('HARGA SATUAN'!$E$6,MATCH(C550,'HARGA SATUAN'!$C$7:$C$1492,0),0)))</f>
        <v>0</v>
      </c>
      <c r="F550" s="583" t="str">
        <f t="shared" ca="1" si="26"/>
        <v/>
      </c>
      <c r="G550" s="493">
        <f ca="1">IF(ISERROR(OFFSET('HARGA SATUAN'!$I$6,MATCH(C550,'HARGA SATUAN'!$C$7:$C$1492,0),0)),"",OFFSET('HARGA SATUAN'!$I$6,MATCH(C550,'HARGA SATUAN'!$C$7:$C$1492,0),0))</f>
        <v>0</v>
      </c>
      <c r="H550" s="582" t="str">
        <f ca="1">IF(B550="","",#REF!)</f>
        <v/>
      </c>
      <c r="I550" s="582" t="str">
        <f ca="1">IF(B550="","",#REF!)</f>
        <v/>
      </c>
      <c r="J550" s="582" t="str">
        <f ca="1">IF(B550="","",#REF!)</f>
        <v/>
      </c>
      <c r="K550" s="582" t="str">
        <f ca="1">IF(B550="","",#REF!)</f>
        <v/>
      </c>
      <c r="L550" s="582" t="str">
        <f ca="1">IF(C550="","",#REF!)</f>
        <v/>
      </c>
    </row>
    <row r="551" spans="1:12">
      <c r="A551" s="558">
        <v>540</v>
      </c>
      <c r="B551" s="581" t="str">
        <f t="shared" ca="1" si="24"/>
        <v/>
      </c>
      <c r="C551" s="414" t="str">
        <f t="shared" ca="1" si="25"/>
        <v/>
      </c>
      <c r="D551" s="497" t="str">
        <f ca="1">IF(ISERROR(OFFSET('HARGA SATUAN'!$D$6,MATCH(C551,'HARGA SATUAN'!$C$7:$C$1492,0),0)),"",OFFSET('HARGA SATUAN'!$D$6,MATCH(C551,'HARGA SATUAN'!$C$7:$C$1492,0),0))</f>
        <v/>
      </c>
      <c r="E551" s="497">
        <f ca="1">IF(B551="+","Unit",IF(ISERROR(OFFSET('HARGA SATUAN'!$E$6,MATCH(C551,'HARGA SATUAN'!$C$7:$C$1492,0),0)),"",OFFSET('HARGA SATUAN'!$E$6,MATCH(C551,'HARGA SATUAN'!$C$7:$C$1492,0),0)))</f>
        <v>0</v>
      </c>
      <c r="F551" s="583" t="str">
        <f t="shared" ca="1" si="26"/>
        <v/>
      </c>
      <c r="G551" s="493">
        <f ca="1">IF(ISERROR(OFFSET('HARGA SATUAN'!$I$6,MATCH(C551,'HARGA SATUAN'!$C$7:$C$1492,0),0)),"",OFFSET('HARGA SATUAN'!$I$6,MATCH(C551,'HARGA SATUAN'!$C$7:$C$1492,0),0))</f>
        <v>0</v>
      </c>
      <c r="H551" s="582" t="str">
        <f ca="1">IF(B551="","",#REF!)</f>
        <v/>
      </c>
      <c r="I551" s="582" t="str">
        <f ca="1">IF(B551="","",#REF!)</f>
        <v/>
      </c>
      <c r="J551" s="582" t="str">
        <f ca="1">IF(B551="","",#REF!)</f>
        <v/>
      </c>
      <c r="K551" s="582" t="str">
        <f ca="1">IF(B551="","",#REF!)</f>
        <v/>
      </c>
      <c r="L551" s="582" t="str">
        <f ca="1">IF(C551="","",#REF!)</f>
        <v/>
      </c>
    </row>
    <row r="552" spans="1:12">
      <c r="A552" s="558">
        <v>541</v>
      </c>
      <c r="B552" s="581" t="str">
        <f t="shared" ca="1" si="24"/>
        <v/>
      </c>
      <c r="C552" s="414" t="str">
        <f t="shared" ca="1" si="25"/>
        <v/>
      </c>
      <c r="D552" s="497" t="str">
        <f ca="1">IF(ISERROR(OFFSET('HARGA SATUAN'!$D$6,MATCH(C552,'HARGA SATUAN'!$C$7:$C$1492,0),0)),"",OFFSET('HARGA SATUAN'!$D$6,MATCH(C552,'HARGA SATUAN'!$C$7:$C$1492,0),0))</f>
        <v/>
      </c>
      <c r="E552" s="497">
        <f ca="1">IF(B552="+","Unit",IF(ISERROR(OFFSET('HARGA SATUAN'!$E$6,MATCH(C552,'HARGA SATUAN'!$C$7:$C$1492,0),0)),"",OFFSET('HARGA SATUAN'!$E$6,MATCH(C552,'HARGA SATUAN'!$C$7:$C$1492,0),0)))</f>
        <v>0</v>
      </c>
      <c r="F552" s="583" t="str">
        <f t="shared" ca="1" si="26"/>
        <v/>
      </c>
      <c r="G552" s="493">
        <f ca="1">IF(ISERROR(OFFSET('HARGA SATUAN'!$I$6,MATCH(C552,'HARGA SATUAN'!$C$7:$C$1492,0),0)),"",OFFSET('HARGA SATUAN'!$I$6,MATCH(C552,'HARGA SATUAN'!$C$7:$C$1492,0),0))</f>
        <v>0</v>
      </c>
      <c r="H552" s="582" t="str">
        <f ca="1">IF(B552="","",#REF!)</f>
        <v/>
      </c>
      <c r="I552" s="582" t="str">
        <f ca="1">IF(B552="","",#REF!)</f>
        <v/>
      </c>
      <c r="J552" s="582" t="str">
        <f ca="1">IF(B552="","",#REF!)</f>
        <v/>
      </c>
      <c r="K552" s="582" t="str">
        <f ca="1">IF(B552="","",#REF!)</f>
        <v/>
      </c>
      <c r="L552" s="582" t="str">
        <f ca="1">IF(C552="","",#REF!)</f>
        <v/>
      </c>
    </row>
    <row r="553" spans="1:12">
      <c r="A553" s="558">
        <v>542</v>
      </c>
      <c r="B553" s="581" t="str">
        <f t="shared" ca="1" si="24"/>
        <v/>
      </c>
      <c r="C553" s="414" t="str">
        <f t="shared" ca="1" si="25"/>
        <v/>
      </c>
      <c r="D553" s="497" t="str">
        <f ca="1">IF(ISERROR(OFFSET('HARGA SATUAN'!$D$6,MATCH(C553,'HARGA SATUAN'!$C$7:$C$1492,0),0)),"",OFFSET('HARGA SATUAN'!$D$6,MATCH(C553,'HARGA SATUAN'!$C$7:$C$1492,0),0))</f>
        <v/>
      </c>
      <c r="E553" s="497">
        <f ca="1">IF(B553="+","Unit",IF(ISERROR(OFFSET('HARGA SATUAN'!$E$6,MATCH(C553,'HARGA SATUAN'!$C$7:$C$1492,0),0)),"",OFFSET('HARGA SATUAN'!$E$6,MATCH(C553,'HARGA SATUAN'!$C$7:$C$1492,0),0)))</f>
        <v>0</v>
      </c>
      <c r="F553" s="583" t="str">
        <f t="shared" ca="1" si="26"/>
        <v/>
      </c>
      <c r="G553" s="493">
        <f ca="1">IF(ISERROR(OFFSET('HARGA SATUAN'!$I$6,MATCH(C553,'HARGA SATUAN'!$C$7:$C$1492,0),0)),"",OFFSET('HARGA SATUAN'!$I$6,MATCH(C553,'HARGA SATUAN'!$C$7:$C$1492,0),0))</f>
        <v>0</v>
      </c>
      <c r="H553" s="582" t="str">
        <f ca="1">IF(B553="","",#REF!)</f>
        <v/>
      </c>
      <c r="I553" s="582" t="str">
        <f ca="1">IF(B553="","",#REF!)</f>
        <v/>
      </c>
      <c r="J553" s="582" t="str">
        <f ca="1">IF(B553="","",#REF!)</f>
        <v/>
      </c>
      <c r="K553" s="582" t="str">
        <f ca="1">IF(B553="","",#REF!)</f>
        <v/>
      </c>
      <c r="L553" s="582" t="str">
        <f ca="1">IF(C553="","",#REF!)</f>
        <v/>
      </c>
    </row>
    <row r="554" spans="1:12">
      <c r="A554" s="558">
        <v>543</v>
      </c>
      <c r="B554" s="581" t="str">
        <f t="shared" ca="1" si="24"/>
        <v/>
      </c>
      <c r="C554" s="414" t="str">
        <f t="shared" ca="1" si="25"/>
        <v/>
      </c>
      <c r="D554" s="497" t="str">
        <f ca="1">IF(ISERROR(OFFSET('HARGA SATUAN'!$D$6,MATCH(C554,'HARGA SATUAN'!$C$7:$C$1492,0),0)),"",OFFSET('HARGA SATUAN'!$D$6,MATCH(C554,'HARGA SATUAN'!$C$7:$C$1492,0),0))</f>
        <v/>
      </c>
      <c r="E554" s="497">
        <f ca="1">IF(B554="+","Unit",IF(ISERROR(OFFSET('HARGA SATUAN'!$E$6,MATCH(C554,'HARGA SATUAN'!$C$7:$C$1492,0),0)),"",OFFSET('HARGA SATUAN'!$E$6,MATCH(C554,'HARGA SATUAN'!$C$7:$C$1492,0),0)))</f>
        <v>0</v>
      </c>
      <c r="F554" s="583" t="str">
        <f t="shared" ca="1" si="26"/>
        <v/>
      </c>
      <c r="G554" s="493">
        <f ca="1">IF(ISERROR(OFFSET('HARGA SATUAN'!$I$6,MATCH(C554,'HARGA SATUAN'!$C$7:$C$1492,0),0)),"",OFFSET('HARGA SATUAN'!$I$6,MATCH(C554,'HARGA SATUAN'!$C$7:$C$1492,0),0))</f>
        <v>0</v>
      </c>
      <c r="H554" s="582" t="str">
        <f ca="1">IF(B554="","",#REF!)</f>
        <v/>
      </c>
      <c r="I554" s="582" t="str">
        <f ca="1">IF(B554="","",#REF!)</f>
        <v/>
      </c>
      <c r="J554" s="582" t="str">
        <f ca="1">IF(B554="","",#REF!)</f>
        <v/>
      </c>
      <c r="K554" s="582" t="str">
        <f ca="1">IF(B554="","",#REF!)</f>
        <v/>
      </c>
      <c r="L554" s="582" t="str">
        <f ca="1">IF(C554="","",#REF!)</f>
        <v/>
      </c>
    </row>
    <row r="555" spans="1:12">
      <c r="A555" s="558">
        <v>544</v>
      </c>
      <c r="B555" s="581" t="str">
        <f t="shared" ca="1" si="24"/>
        <v/>
      </c>
      <c r="C555" s="414" t="str">
        <f t="shared" ca="1" si="25"/>
        <v/>
      </c>
      <c r="D555" s="497" t="str">
        <f ca="1">IF(ISERROR(OFFSET('HARGA SATUAN'!$D$6,MATCH(C555,'HARGA SATUAN'!$C$7:$C$1492,0),0)),"",OFFSET('HARGA SATUAN'!$D$6,MATCH(C555,'HARGA SATUAN'!$C$7:$C$1492,0),0))</f>
        <v/>
      </c>
      <c r="E555" s="497">
        <f ca="1">IF(B555="+","Unit",IF(ISERROR(OFFSET('HARGA SATUAN'!$E$6,MATCH(C555,'HARGA SATUAN'!$C$7:$C$1492,0),0)),"",OFFSET('HARGA SATUAN'!$E$6,MATCH(C555,'HARGA SATUAN'!$C$7:$C$1492,0),0)))</f>
        <v>0</v>
      </c>
      <c r="F555" s="583" t="str">
        <f t="shared" ca="1" si="26"/>
        <v/>
      </c>
      <c r="G555" s="493">
        <f ca="1">IF(ISERROR(OFFSET('HARGA SATUAN'!$I$6,MATCH(C555,'HARGA SATUAN'!$C$7:$C$1492,0),0)),"",OFFSET('HARGA SATUAN'!$I$6,MATCH(C555,'HARGA SATUAN'!$C$7:$C$1492,0),0))</f>
        <v>0</v>
      </c>
      <c r="H555" s="582" t="str">
        <f ca="1">IF(B555="","",#REF!)</f>
        <v/>
      </c>
      <c r="I555" s="582" t="str">
        <f ca="1">IF(B555="","",#REF!)</f>
        <v/>
      </c>
      <c r="J555" s="582" t="str">
        <f ca="1">IF(B555="","",#REF!)</f>
        <v/>
      </c>
      <c r="K555" s="582" t="str">
        <f ca="1">IF(B555="","",#REF!)</f>
        <v/>
      </c>
      <c r="L555" s="582" t="str">
        <f ca="1">IF(C555="","",#REF!)</f>
        <v/>
      </c>
    </row>
    <row r="556" spans="1:12">
      <c r="A556" s="558">
        <v>545</v>
      </c>
      <c r="B556" s="581" t="str">
        <f t="shared" ca="1" si="24"/>
        <v/>
      </c>
      <c r="C556" s="414" t="str">
        <f t="shared" ca="1" si="25"/>
        <v/>
      </c>
      <c r="D556" s="497" t="str">
        <f ca="1">IF(ISERROR(OFFSET('HARGA SATUAN'!$D$6,MATCH(C556,'HARGA SATUAN'!$C$7:$C$1492,0),0)),"",OFFSET('HARGA SATUAN'!$D$6,MATCH(C556,'HARGA SATUAN'!$C$7:$C$1492,0),0))</f>
        <v/>
      </c>
      <c r="E556" s="497">
        <f ca="1">IF(B556="+","Unit",IF(ISERROR(OFFSET('HARGA SATUAN'!$E$6,MATCH(C556,'HARGA SATUAN'!$C$7:$C$1492,0),0)),"",OFFSET('HARGA SATUAN'!$E$6,MATCH(C556,'HARGA SATUAN'!$C$7:$C$1492,0),0)))</f>
        <v>0</v>
      </c>
      <c r="F556" s="583" t="str">
        <f t="shared" ca="1" si="26"/>
        <v/>
      </c>
      <c r="G556" s="493">
        <f ca="1">IF(ISERROR(OFFSET('HARGA SATUAN'!$I$6,MATCH(C556,'HARGA SATUAN'!$C$7:$C$1492,0),0)),"",OFFSET('HARGA SATUAN'!$I$6,MATCH(C556,'HARGA SATUAN'!$C$7:$C$1492,0),0))</f>
        <v>0</v>
      </c>
      <c r="H556" s="582" t="str">
        <f ca="1">IF(B556="","",#REF!)</f>
        <v/>
      </c>
      <c r="I556" s="582" t="str">
        <f ca="1">IF(B556="","",#REF!)</f>
        <v/>
      </c>
      <c r="J556" s="582" t="str">
        <f ca="1">IF(B556="","",#REF!)</f>
        <v/>
      </c>
      <c r="K556" s="582" t="str">
        <f ca="1">IF(B556="","",#REF!)</f>
        <v/>
      </c>
      <c r="L556" s="582" t="str">
        <f ca="1">IF(C556="","",#REF!)</f>
        <v/>
      </c>
    </row>
    <row r="557" spans="1:12">
      <c r="A557" s="558">
        <v>546</v>
      </c>
      <c r="B557" s="581" t="str">
        <f t="shared" ca="1" si="24"/>
        <v/>
      </c>
      <c r="C557" s="414" t="str">
        <f t="shared" ca="1" si="25"/>
        <v/>
      </c>
      <c r="D557" s="497" t="str">
        <f ca="1">IF(ISERROR(OFFSET('HARGA SATUAN'!$D$6,MATCH(C557,'HARGA SATUAN'!$C$7:$C$1492,0),0)),"",OFFSET('HARGA SATUAN'!$D$6,MATCH(C557,'HARGA SATUAN'!$C$7:$C$1492,0),0))</f>
        <v/>
      </c>
      <c r="E557" s="497">
        <f ca="1">IF(B557="+","Unit",IF(ISERROR(OFFSET('HARGA SATUAN'!$E$6,MATCH(C557,'HARGA SATUAN'!$C$7:$C$1492,0),0)),"",OFFSET('HARGA SATUAN'!$E$6,MATCH(C557,'HARGA SATUAN'!$C$7:$C$1492,0),0)))</f>
        <v>0</v>
      </c>
      <c r="F557" s="583" t="str">
        <f t="shared" ca="1" si="26"/>
        <v/>
      </c>
      <c r="G557" s="493">
        <f ca="1">IF(ISERROR(OFFSET('HARGA SATUAN'!$I$6,MATCH(C557,'HARGA SATUAN'!$C$7:$C$1492,0),0)),"",OFFSET('HARGA SATUAN'!$I$6,MATCH(C557,'HARGA SATUAN'!$C$7:$C$1492,0),0))</f>
        <v>0</v>
      </c>
      <c r="H557" s="582" t="str">
        <f ca="1">IF(B557="","",#REF!)</f>
        <v/>
      </c>
      <c r="I557" s="582" t="str">
        <f ca="1">IF(B557="","",#REF!)</f>
        <v/>
      </c>
      <c r="J557" s="582" t="str">
        <f ca="1">IF(B557="","",#REF!)</f>
        <v/>
      </c>
      <c r="K557" s="582" t="str">
        <f ca="1">IF(B557="","",#REF!)</f>
        <v/>
      </c>
      <c r="L557" s="582" t="str">
        <f ca="1">IF(C557="","",#REF!)</f>
        <v/>
      </c>
    </row>
    <row r="558" spans="1:12">
      <c r="A558" s="558">
        <v>547</v>
      </c>
      <c r="B558" s="581" t="str">
        <f t="shared" ca="1" si="24"/>
        <v/>
      </c>
      <c r="C558" s="414" t="str">
        <f t="shared" ca="1" si="25"/>
        <v/>
      </c>
      <c r="D558" s="497" t="str">
        <f ca="1">IF(ISERROR(OFFSET('HARGA SATUAN'!$D$6,MATCH(C558,'HARGA SATUAN'!$C$7:$C$1492,0),0)),"",OFFSET('HARGA SATUAN'!$D$6,MATCH(C558,'HARGA SATUAN'!$C$7:$C$1492,0),0))</f>
        <v/>
      </c>
      <c r="E558" s="497">
        <f ca="1">IF(B558="+","Unit",IF(ISERROR(OFFSET('HARGA SATUAN'!$E$6,MATCH(C558,'HARGA SATUAN'!$C$7:$C$1492,0),0)),"",OFFSET('HARGA SATUAN'!$E$6,MATCH(C558,'HARGA SATUAN'!$C$7:$C$1492,0),0)))</f>
        <v>0</v>
      </c>
      <c r="F558" s="583" t="str">
        <f t="shared" ca="1" si="26"/>
        <v/>
      </c>
      <c r="G558" s="493">
        <f ca="1">IF(ISERROR(OFFSET('HARGA SATUAN'!$I$6,MATCH(C558,'HARGA SATUAN'!$C$7:$C$1492,0),0)),"",OFFSET('HARGA SATUAN'!$I$6,MATCH(C558,'HARGA SATUAN'!$C$7:$C$1492,0),0))</f>
        <v>0</v>
      </c>
      <c r="H558" s="582" t="str">
        <f ca="1">IF(B558="","",#REF!)</f>
        <v/>
      </c>
      <c r="I558" s="582" t="str">
        <f ca="1">IF(B558="","",#REF!)</f>
        <v/>
      </c>
      <c r="J558" s="582" t="str">
        <f ca="1">IF(B558="","",#REF!)</f>
        <v/>
      </c>
      <c r="K558" s="582" t="str">
        <f ca="1">IF(B558="","",#REF!)</f>
        <v/>
      </c>
      <c r="L558" s="582" t="str">
        <f ca="1">IF(C558="","",#REF!)</f>
        <v/>
      </c>
    </row>
    <row r="559" spans="1:12">
      <c r="A559" s="558">
        <v>548</v>
      </c>
      <c r="B559" s="581" t="str">
        <f t="shared" ca="1" si="24"/>
        <v/>
      </c>
      <c r="C559" s="414" t="str">
        <f t="shared" ca="1" si="25"/>
        <v/>
      </c>
      <c r="D559" s="497" t="str">
        <f ca="1">IF(ISERROR(OFFSET('HARGA SATUAN'!$D$6,MATCH(C559,'HARGA SATUAN'!$C$7:$C$1492,0),0)),"",OFFSET('HARGA SATUAN'!$D$6,MATCH(C559,'HARGA SATUAN'!$C$7:$C$1492,0),0))</f>
        <v/>
      </c>
      <c r="E559" s="497">
        <f ca="1">IF(B559="+","Unit",IF(ISERROR(OFFSET('HARGA SATUAN'!$E$6,MATCH(C559,'HARGA SATUAN'!$C$7:$C$1492,0),0)),"",OFFSET('HARGA SATUAN'!$E$6,MATCH(C559,'HARGA SATUAN'!$C$7:$C$1492,0),0)))</f>
        <v>0</v>
      </c>
      <c r="F559" s="583" t="str">
        <f t="shared" ca="1" si="26"/>
        <v/>
      </c>
      <c r="G559" s="493">
        <f ca="1">IF(ISERROR(OFFSET('HARGA SATUAN'!$I$6,MATCH(C559,'HARGA SATUAN'!$C$7:$C$1492,0),0)),"",OFFSET('HARGA SATUAN'!$I$6,MATCH(C559,'HARGA SATUAN'!$C$7:$C$1492,0),0))</f>
        <v>0</v>
      </c>
      <c r="H559" s="582" t="str">
        <f ca="1">IF(B559="","",#REF!)</f>
        <v/>
      </c>
      <c r="I559" s="582" t="str">
        <f ca="1">IF(B559="","",#REF!)</f>
        <v/>
      </c>
      <c r="J559" s="582" t="str">
        <f ca="1">IF(B559="","",#REF!)</f>
        <v/>
      </c>
      <c r="K559" s="582" t="str">
        <f ca="1">IF(B559="","",#REF!)</f>
        <v/>
      </c>
      <c r="L559" s="582" t="str">
        <f ca="1">IF(C559="","",#REF!)</f>
        <v/>
      </c>
    </row>
    <row r="560" spans="1:12">
      <c r="A560" s="558">
        <v>549</v>
      </c>
      <c r="B560" s="581" t="str">
        <f t="shared" ca="1" si="24"/>
        <v/>
      </c>
      <c r="C560" s="414" t="str">
        <f t="shared" ca="1" si="25"/>
        <v/>
      </c>
      <c r="D560" s="497" t="str">
        <f ca="1">IF(ISERROR(OFFSET('HARGA SATUAN'!$D$6,MATCH(C560,'HARGA SATUAN'!$C$7:$C$1492,0),0)),"",OFFSET('HARGA SATUAN'!$D$6,MATCH(C560,'HARGA SATUAN'!$C$7:$C$1492,0),0))</f>
        <v/>
      </c>
      <c r="E560" s="497">
        <f ca="1">IF(B560="+","Unit",IF(ISERROR(OFFSET('HARGA SATUAN'!$E$6,MATCH(C560,'HARGA SATUAN'!$C$7:$C$1492,0),0)),"",OFFSET('HARGA SATUAN'!$E$6,MATCH(C560,'HARGA SATUAN'!$C$7:$C$1492,0),0)))</f>
        <v>0</v>
      </c>
      <c r="F560" s="583" t="str">
        <f t="shared" ca="1" si="26"/>
        <v/>
      </c>
      <c r="G560" s="493">
        <f ca="1">IF(ISERROR(OFFSET('HARGA SATUAN'!$I$6,MATCH(C560,'HARGA SATUAN'!$C$7:$C$1492,0),0)),"",OFFSET('HARGA SATUAN'!$I$6,MATCH(C560,'HARGA SATUAN'!$C$7:$C$1492,0),0))</f>
        <v>0</v>
      </c>
      <c r="H560" s="582" t="str">
        <f ca="1">IF(B560="","",#REF!)</f>
        <v/>
      </c>
      <c r="I560" s="582" t="str">
        <f ca="1">IF(B560="","",#REF!)</f>
        <v/>
      </c>
      <c r="J560" s="582" t="str">
        <f ca="1">IF(B560="","",#REF!)</f>
        <v/>
      </c>
      <c r="K560" s="582" t="str">
        <f ca="1">IF(B560="","",#REF!)</f>
        <v/>
      </c>
      <c r="L560" s="582" t="str">
        <f ca="1">IF(C560="","",#REF!)</f>
        <v/>
      </c>
    </row>
    <row r="561" spans="1:12">
      <c r="A561" s="558">
        <v>550</v>
      </c>
      <c r="B561" s="581" t="str">
        <f t="shared" ca="1" si="24"/>
        <v/>
      </c>
      <c r="C561" s="414" t="str">
        <f t="shared" ca="1" si="25"/>
        <v/>
      </c>
      <c r="D561" s="497" t="str">
        <f ca="1">IF(ISERROR(OFFSET('HARGA SATUAN'!$D$6,MATCH(C561,'HARGA SATUAN'!$C$7:$C$1492,0),0)),"",OFFSET('HARGA SATUAN'!$D$6,MATCH(C561,'HARGA SATUAN'!$C$7:$C$1492,0),0))</f>
        <v/>
      </c>
      <c r="E561" s="497">
        <f ca="1">IF(B561="+","Unit",IF(ISERROR(OFFSET('HARGA SATUAN'!$E$6,MATCH(C561,'HARGA SATUAN'!$C$7:$C$1492,0),0)),"",OFFSET('HARGA SATUAN'!$E$6,MATCH(C561,'HARGA SATUAN'!$C$7:$C$1492,0),0)))</f>
        <v>0</v>
      </c>
      <c r="F561" s="583" t="str">
        <f t="shared" ca="1" si="26"/>
        <v/>
      </c>
      <c r="G561" s="493">
        <f ca="1">IF(ISERROR(OFFSET('HARGA SATUAN'!$I$6,MATCH(C561,'HARGA SATUAN'!$C$7:$C$1492,0),0)),"",OFFSET('HARGA SATUAN'!$I$6,MATCH(C561,'HARGA SATUAN'!$C$7:$C$1492,0),0))</f>
        <v>0</v>
      </c>
      <c r="H561" s="582" t="str">
        <f ca="1">IF(B561="","",#REF!)</f>
        <v/>
      </c>
      <c r="I561" s="582" t="str">
        <f ca="1">IF(B561="","",#REF!)</f>
        <v/>
      </c>
      <c r="J561" s="582" t="str">
        <f ca="1">IF(B561="","",#REF!)</f>
        <v/>
      </c>
      <c r="K561" s="582" t="str">
        <f ca="1">IF(B561="","",#REF!)</f>
        <v/>
      </c>
      <c r="L561" s="582" t="str">
        <f ca="1">IF(C561="","",#REF!)</f>
        <v/>
      </c>
    </row>
    <row r="562" spans="1:12">
      <c r="A562" s="558">
        <v>551</v>
      </c>
      <c r="B562" s="581" t="str">
        <f t="shared" ca="1" si="24"/>
        <v/>
      </c>
      <c r="C562" s="414" t="str">
        <f t="shared" ca="1" si="25"/>
        <v/>
      </c>
      <c r="D562" s="497" t="str">
        <f ca="1">IF(ISERROR(OFFSET('HARGA SATUAN'!$D$6,MATCH(C562,'HARGA SATUAN'!$C$7:$C$1492,0),0)),"",OFFSET('HARGA SATUAN'!$D$6,MATCH(C562,'HARGA SATUAN'!$C$7:$C$1492,0),0))</f>
        <v/>
      </c>
      <c r="E562" s="497">
        <f ca="1">IF(B562="+","Unit",IF(ISERROR(OFFSET('HARGA SATUAN'!$E$6,MATCH(C562,'HARGA SATUAN'!$C$7:$C$1492,0),0)),"",OFFSET('HARGA SATUAN'!$E$6,MATCH(C562,'HARGA SATUAN'!$C$7:$C$1492,0),0)))</f>
        <v>0</v>
      </c>
      <c r="F562" s="583" t="str">
        <f t="shared" ca="1" si="26"/>
        <v/>
      </c>
      <c r="G562" s="493">
        <f ca="1">IF(ISERROR(OFFSET('HARGA SATUAN'!$I$6,MATCH(C562,'HARGA SATUAN'!$C$7:$C$1492,0),0)),"",OFFSET('HARGA SATUAN'!$I$6,MATCH(C562,'HARGA SATUAN'!$C$7:$C$1492,0),0))</f>
        <v>0</v>
      </c>
      <c r="H562" s="582" t="str">
        <f ca="1">IF(B562="","",#REF!)</f>
        <v/>
      </c>
      <c r="I562" s="582" t="str">
        <f ca="1">IF(B562="","",#REF!)</f>
        <v/>
      </c>
      <c r="J562" s="582" t="str">
        <f ca="1">IF(B562="","",#REF!)</f>
        <v/>
      </c>
      <c r="K562" s="582" t="str">
        <f ca="1">IF(B562="","",#REF!)</f>
        <v/>
      </c>
      <c r="L562" s="582" t="str">
        <f ca="1">IF(C562="","",#REF!)</f>
        <v/>
      </c>
    </row>
    <row r="563" spans="1:12">
      <c r="A563" s="558">
        <v>552</v>
      </c>
      <c r="B563" s="581" t="str">
        <f t="shared" ca="1" si="24"/>
        <v/>
      </c>
      <c r="C563" s="414" t="str">
        <f t="shared" ca="1" si="25"/>
        <v/>
      </c>
      <c r="D563" s="497" t="str">
        <f ca="1">IF(ISERROR(OFFSET('HARGA SATUAN'!$D$6,MATCH(C563,'HARGA SATUAN'!$C$7:$C$1492,0),0)),"",OFFSET('HARGA SATUAN'!$D$6,MATCH(C563,'HARGA SATUAN'!$C$7:$C$1492,0),0))</f>
        <v/>
      </c>
      <c r="E563" s="497">
        <f ca="1">IF(B563="+","Unit",IF(ISERROR(OFFSET('HARGA SATUAN'!$E$6,MATCH(C563,'HARGA SATUAN'!$C$7:$C$1492,0),0)),"",OFFSET('HARGA SATUAN'!$E$6,MATCH(C563,'HARGA SATUAN'!$C$7:$C$1492,0),0)))</f>
        <v>0</v>
      </c>
      <c r="F563" s="583" t="str">
        <f t="shared" ca="1" si="26"/>
        <v/>
      </c>
      <c r="G563" s="493">
        <f ca="1">IF(ISERROR(OFFSET('HARGA SATUAN'!$I$6,MATCH(C563,'HARGA SATUAN'!$C$7:$C$1492,0),0)),"",OFFSET('HARGA SATUAN'!$I$6,MATCH(C563,'HARGA SATUAN'!$C$7:$C$1492,0),0))</f>
        <v>0</v>
      </c>
      <c r="H563" s="582" t="str">
        <f ca="1">IF(B563="","",#REF!)</f>
        <v/>
      </c>
      <c r="I563" s="582" t="str">
        <f ca="1">IF(B563="","",#REF!)</f>
        <v/>
      </c>
      <c r="J563" s="582" t="str">
        <f ca="1">IF(B563="","",#REF!)</f>
        <v/>
      </c>
      <c r="K563" s="582" t="str">
        <f ca="1">IF(B563="","",#REF!)</f>
        <v/>
      </c>
      <c r="L563" s="582" t="str">
        <f ca="1">IF(C563="","",#REF!)</f>
        <v/>
      </c>
    </row>
    <row r="564" spans="1:12">
      <c r="A564" s="558">
        <v>553</v>
      </c>
      <c r="B564" s="581" t="str">
        <f t="shared" ca="1" si="24"/>
        <v/>
      </c>
      <c r="C564" s="414" t="str">
        <f t="shared" ca="1" si="25"/>
        <v/>
      </c>
      <c r="D564" s="497" t="str">
        <f ca="1">IF(ISERROR(OFFSET('HARGA SATUAN'!$D$6,MATCH(C564,'HARGA SATUAN'!$C$7:$C$1492,0),0)),"",OFFSET('HARGA SATUAN'!$D$6,MATCH(C564,'HARGA SATUAN'!$C$7:$C$1492,0),0))</f>
        <v/>
      </c>
      <c r="E564" s="497">
        <f ca="1">IF(B564="+","Unit",IF(ISERROR(OFFSET('HARGA SATUAN'!$E$6,MATCH(C564,'HARGA SATUAN'!$C$7:$C$1492,0),0)),"",OFFSET('HARGA SATUAN'!$E$6,MATCH(C564,'HARGA SATUAN'!$C$7:$C$1492,0),0)))</f>
        <v>0</v>
      </c>
      <c r="F564" s="583" t="str">
        <f t="shared" ca="1" si="26"/>
        <v/>
      </c>
      <c r="G564" s="493">
        <f ca="1">IF(ISERROR(OFFSET('HARGA SATUAN'!$I$6,MATCH(C564,'HARGA SATUAN'!$C$7:$C$1492,0),0)),"",OFFSET('HARGA SATUAN'!$I$6,MATCH(C564,'HARGA SATUAN'!$C$7:$C$1492,0),0))</f>
        <v>0</v>
      </c>
      <c r="H564" s="582" t="str">
        <f ca="1">IF(B564="","",#REF!)</f>
        <v/>
      </c>
      <c r="I564" s="582" t="str">
        <f ca="1">IF(B564="","",#REF!)</f>
        <v/>
      </c>
      <c r="J564" s="582" t="str">
        <f ca="1">IF(B564="","",#REF!)</f>
        <v/>
      </c>
      <c r="K564" s="582" t="str">
        <f ca="1">IF(B564="","",#REF!)</f>
        <v/>
      </c>
      <c r="L564" s="582" t="str">
        <f ca="1">IF(C564="","",#REF!)</f>
        <v/>
      </c>
    </row>
    <row r="565" spans="1:12">
      <c r="A565" s="558">
        <v>554</v>
      </c>
      <c r="B565" s="581" t="str">
        <f t="shared" ca="1" si="24"/>
        <v/>
      </c>
      <c r="C565" s="414" t="str">
        <f t="shared" ca="1" si="25"/>
        <v/>
      </c>
      <c r="D565" s="497" t="str">
        <f ca="1">IF(ISERROR(OFFSET('HARGA SATUAN'!$D$6,MATCH(C565,'HARGA SATUAN'!$C$7:$C$1492,0),0)),"",OFFSET('HARGA SATUAN'!$D$6,MATCH(C565,'HARGA SATUAN'!$C$7:$C$1492,0),0))</f>
        <v/>
      </c>
      <c r="E565" s="497">
        <f ca="1">IF(B565="+","Unit",IF(ISERROR(OFFSET('HARGA SATUAN'!$E$6,MATCH(C565,'HARGA SATUAN'!$C$7:$C$1492,0),0)),"",OFFSET('HARGA SATUAN'!$E$6,MATCH(C565,'HARGA SATUAN'!$C$7:$C$1492,0),0)))</f>
        <v>0</v>
      </c>
      <c r="F565" s="583" t="str">
        <f t="shared" ca="1" si="26"/>
        <v/>
      </c>
      <c r="G565" s="493">
        <f ca="1">IF(ISERROR(OFFSET('HARGA SATUAN'!$I$6,MATCH(C565,'HARGA SATUAN'!$C$7:$C$1492,0),0)),"",OFFSET('HARGA SATUAN'!$I$6,MATCH(C565,'HARGA SATUAN'!$C$7:$C$1492,0),0))</f>
        <v>0</v>
      </c>
      <c r="H565" s="582" t="str">
        <f ca="1">IF(B565="","",#REF!)</f>
        <v/>
      </c>
      <c r="I565" s="582" t="str">
        <f ca="1">IF(B565="","",#REF!)</f>
        <v/>
      </c>
      <c r="J565" s="582" t="str">
        <f ca="1">IF(B565="","",#REF!)</f>
        <v/>
      </c>
      <c r="K565" s="582" t="str">
        <f ca="1">IF(B565="","",#REF!)</f>
        <v/>
      </c>
      <c r="L565" s="582" t="str">
        <f ca="1">IF(C565="","",#REF!)</f>
        <v/>
      </c>
    </row>
    <row r="566" spans="1:12">
      <c r="A566" s="558">
        <v>555</v>
      </c>
      <c r="B566" s="581" t="str">
        <f t="shared" ca="1" si="24"/>
        <v/>
      </c>
      <c r="C566" s="414" t="str">
        <f t="shared" ca="1" si="25"/>
        <v/>
      </c>
      <c r="D566" s="497" t="str">
        <f ca="1">IF(ISERROR(OFFSET('HARGA SATUAN'!$D$6,MATCH(C566,'HARGA SATUAN'!$C$7:$C$1492,0),0)),"",OFFSET('HARGA SATUAN'!$D$6,MATCH(C566,'HARGA SATUAN'!$C$7:$C$1492,0),0))</f>
        <v/>
      </c>
      <c r="E566" s="497">
        <f ca="1">IF(B566="+","Unit",IF(ISERROR(OFFSET('HARGA SATUAN'!$E$6,MATCH(C566,'HARGA SATUAN'!$C$7:$C$1492,0),0)),"",OFFSET('HARGA SATUAN'!$E$6,MATCH(C566,'HARGA SATUAN'!$C$7:$C$1492,0),0)))</f>
        <v>0</v>
      </c>
      <c r="F566" s="583" t="str">
        <f t="shared" ca="1" si="26"/>
        <v/>
      </c>
      <c r="G566" s="493">
        <f ca="1">IF(ISERROR(OFFSET('HARGA SATUAN'!$I$6,MATCH(C566,'HARGA SATUAN'!$C$7:$C$1492,0),0)),"",OFFSET('HARGA SATUAN'!$I$6,MATCH(C566,'HARGA SATUAN'!$C$7:$C$1492,0),0))</f>
        <v>0</v>
      </c>
      <c r="H566" s="582" t="str">
        <f ca="1">IF(B566="","",#REF!)</f>
        <v/>
      </c>
      <c r="I566" s="582" t="str">
        <f ca="1">IF(B566="","",#REF!)</f>
        <v/>
      </c>
      <c r="J566" s="582" t="str">
        <f ca="1">IF(B566="","",#REF!)</f>
        <v/>
      </c>
      <c r="K566" s="582" t="str">
        <f ca="1">IF(B566="","",#REF!)</f>
        <v/>
      </c>
      <c r="L566" s="582" t="str">
        <f ca="1">IF(C566="","",#REF!)</f>
        <v/>
      </c>
    </row>
    <row r="567" spans="1:12">
      <c r="A567" s="558">
        <v>556</v>
      </c>
      <c r="B567" s="581" t="str">
        <f t="shared" ca="1" si="24"/>
        <v/>
      </c>
      <c r="C567" s="414" t="str">
        <f t="shared" ca="1" si="25"/>
        <v/>
      </c>
      <c r="D567" s="497" t="str">
        <f ca="1">IF(ISERROR(OFFSET('HARGA SATUAN'!$D$6,MATCH(C567,'HARGA SATUAN'!$C$7:$C$1492,0),0)),"",OFFSET('HARGA SATUAN'!$D$6,MATCH(C567,'HARGA SATUAN'!$C$7:$C$1492,0),0))</f>
        <v/>
      </c>
      <c r="E567" s="497">
        <f ca="1">IF(B567="+","Unit",IF(ISERROR(OFFSET('HARGA SATUAN'!$E$6,MATCH(C567,'HARGA SATUAN'!$C$7:$C$1492,0),0)),"",OFFSET('HARGA SATUAN'!$E$6,MATCH(C567,'HARGA SATUAN'!$C$7:$C$1492,0),0)))</f>
        <v>0</v>
      </c>
      <c r="F567" s="583" t="str">
        <f t="shared" ca="1" si="26"/>
        <v/>
      </c>
      <c r="G567" s="493">
        <f ca="1">IF(ISERROR(OFFSET('HARGA SATUAN'!$I$6,MATCH(C567,'HARGA SATUAN'!$C$7:$C$1492,0),0)),"",OFFSET('HARGA SATUAN'!$I$6,MATCH(C567,'HARGA SATUAN'!$C$7:$C$1492,0),0))</f>
        <v>0</v>
      </c>
      <c r="H567" s="582" t="str">
        <f ca="1">IF(B567="","",#REF!)</f>
        <v/>
      </c>
      <c r="I567" s="582" t="str">
        <f ca="1">IF(B567="","",#REF!)</f>
        <v/>
      </c>
      <c r="J567" s="582" t="str">
        <f ca="1">IF(B567="","",#REF!)</f>
        <v/>
      </c>
      <c r="K567" s="582" t="str">
        <f ca="1">IF(B567="","",#REF!)</f>
        <v/>
      </c>
      <c r="L567" s="582" t="str">
        <f ca="1">IF(C567="","",#REF!)</f>
        <v/>
      </c>
    </row>
    <row r="568" spans="1:12">
      <c r="A568" s="558">
        <v>557</v>
      </c>
      <c r="B568" s="581" t="str">
        <f t="shared" ca="1" si="24"/>
        <v/>
      </c>
      <c r="C568" s="414" t="str">
        <f t="shared" ca="1" si="25"/>
        <v/>
      </c>
      <c r="D568" s="497" t="str">
        <f ca="1">IF(ISERROR(OFFSET('HARGA SATUAN'!$D$6,MATCH(C568,'HARGA SATUAN'!$C$7:$C$1492,0),0)),"",OFFSET('HARGA SATUAN'!$D$6,MATCH(C568,'HARGA SATUAN'!$C$7:$C$1492,0),0))</f>
        <v/>
      </c>
      <c r="E568" s="497">
        <f ca="1">IF(B568="+","Unit",IF(ISERROR(OFFSET('HARGA SATUAN'!$E$6,MATCH(C568,'HARGA SATUAN'!$C$7:$C$1492,0),0)),"",OFFSET('HARGA SATUAN'!$E$6,MATCH(C568,'HARGA SATUAN'!$C$7:$C$1492,0),0)))</f>
        <v>0</v>
      </c>
      <c r="F568" s="583" t="str">
        <f t="shared" ca="1" si="26"/>
        <v/>
      </c>
      <c r="G568" s="493">
        <f ca="1">IF(ISERROR(OFFSET('HARGA SATUAN'!$I$6,MATCH(C568,'HARGA SATUAN'!$C$7:$C$1492,0),0)),"",OFFSET('HARGA SATUAN'!$I$6,MATCH(C568,'HARGA SATUAN'!$C$7:$C$1492,0),0))</f>
        <v>0</v>
      </c>
      <c r="H568" s="582" t="str">
        <f ca="1">IF(B568="","",#REF!)</f>
        <v/>
      </c>
      <c r="I568" s="582" t="str">
        <f ca="1">IF(B568="","",#REF!)</f>
        <v/>
      </c>
      <c r="J568" s="582" t="str">
        <f ca="1">IF(B568="","",#REF!)</f>
        <v/>
      </c>
      <c r="K568" s="582" t="str">
        <f ca="1">IF(B568="","",#REF!)</f>
        <v/>
      </c>
      <c r="L568" s="582" t="str">
        <f ca="1">IF(C568="","",#REF!)</f>
        <v/>
      </c>
    </row>
    <row r="569" spans="1:12">
      <c r="A569" s="558">
        <v>558</v>
      </c>
      <c r="B569" s="581" t="str">
        <f t="shared" ca="1" si="24"/>
        <v/>
      </c>
      <c r="C569" s="414" t="str">
        <f t="shared" ca="1" si="25"/>
        <v/>
      </c>
      <c r="D569" s="497" t="str">
        <f ca="1">IF(ISERROR(OFFSET('HARGA SATUAN'!$D$6,MATCH(C569,'HARGA SATUAN'!$C$7:$C$1492,0),0)),"",OFFSET('HARGA SATUAN'!$D$6,MATCH(C569,'HARGA SATUAN'!$C$7:$C$1492,0),0))</f>
        <v/>
      </c>
      <c r="E569" s="497">
        <f ca="1">IF(B569="+","Unit",IF(ISERROR(OFFSET('HARGA SATUAN'!$E$6,MATCH(C569,'HARGA SATUAN'!$C$7:$C$1492,0),0)),"",OFFSET('HARGA SATUAN'!$E$6,MATCH(C569,'HARGA SATUAN'!$C$7:$C$1492,0),0)))</f>
        <v>0</v>
      </c>
      <c r="F569" s="583" t="str">
        <f t="shared" ca="1" si="26"/>
        <v/>
      </c>
      <c r="G569" s="493">
        <f ca="1">IF(ISERROR(OFFSET('HARGA SATUAN'!$I$6,MATCH(C569,'HARGA SATUAN'!$C$7:$C$1492,0),0)),"",OFFSET('HARGA SATUAN'!$I$6,MATCH(C569,'HARGA SATUAN'!$C$7:$C$1492,0),0))</f>
        <v>0</v>
      </c>
      <c r="H569" s="582" t="str">
        <f ca="1">IF(B569="","",#REF!)</f>
        <v/>
      </c>
      <c r="I569" s="582" t="str">
        <f ca="1">IF(B569="","",#REF!)</f>
        <v/>
      </c>
      <c r="J569" s="582" t="str">
        <f ca="1">IF(B569="","",#REF!)</f>
        <v/>
      </c>
      <c r="K569" s="582" t="str">
        <f ca="1">IF(B569="","",#REF!)</f>
        <v/>
      </c>
      <c r="L569" s="582" t="str">
        <f ca="1">IF(C569="","",#REF!)</f>
        <v/>
      </c>
    </row>
    <row r="570" spans="1:12">
      <c r="A570" s="558">
        <v>559</v>
      </c>
      <c r="B570" s="581" t="str">
        <f t="shared" ca="1" si="24"/>
        <v/>
      </c>
      <c r="C570" s="414" t="str">
        <f t="shared" ca="1" si="25"/>
        <v/>
      </c>
      <c r="D570" s="497" t="str">
        <f ca="1">IF(ISERROR(OFFSET('HARGA SATUAN'!$D$6,MATCH(C570,'HARGA SATUAN'!$C$7:$C$1492,0),0)),"",OFFSET('HARGA SATUAN'!$D$6,MATCH(C570,'HARGA SATUAN'!$C$7:$C$1492,0),0))</f>
        <v/>
      </c>
      <c r="E570" s="497">
        <f ca="1">IF(B570="+","Unit",IF(ISERROR(OFFSET('HARGA SATUAN'!$E$6,MATCH(C570,'HARGA SATUAN'!$C$7:$C$1492,0),0)),"",OFFSET('HARGA SATUAN'!$E$6,MATCH(C570,'HARGA SATUAN'!$C$7:$C$1492,0),0)))</f>
        <v>0</v>
      </c>
      <c r="F570" s="583" t="str">
        <f t="shared" ca="1" si="26"/>
        <v/>
      </c>
      <c r="G570" s="493">
        <f ca="1">IF(ISERROR(OFFSET('HARGA SATUAN'!$I$6,MATCH(C570,'HARGA SATUAN'!$C$7:$C$1492,0),0)),"",OFFSET('HARGA SATUAN'!$I$6,MATCH(C570,'HARGA SATUAN'!$C$7:$C$1492,0),0))</f>
        <v>0</v>
      </c>
      <c r="H570" s="582" t="str">
        <f ca="1">IF(B570="","",#REF!)</f>
        <v/>
      </c>
      <c r="I570" s="582" t="str">
        <f ca="1">IF(B570="","",#REF!)</f>
        <v/>
      </c>
      <c r="J570" s="582" t="str">
        <f ca="1">IF(B570="","",#REF!)</f>
        <v/>
      </c>
      <c r="K570" s="582" t="str">
        <f ca="1">IF(B570="","",#REF!)</f>
        <v/>
      </c>
      <c r="L570" s="582" t="str">
        <f ca="1">IF(C570="","",#REF!)</f>
        <v/>
      </c>
    </row>
    <row r="571" spans="1:12">
      <c r="A571" s="558">
        <v>560</v>
      </c>
      <c r="B571" s="581" t="str">
        <f t="shared" ca="1" si="24"/>
        <v/>
      </c>
      <c r="C571" s="414" t="str">
        <f t="shared" ca="1" si="25"/>
        <v/>
      </c>
      <c r="D571" s="497" t="str">
        <f ca="1">IF(ISERROR(OFFSET('HARGA SATUAN'!$D$6,MATCH(C571,'HARGA SATUAN'!$C$7:$C$1492,0),0)),"",OFFSET('HARGA SATUAN'!$D$6,MATCH(C571,'HARGA SATUAN'!$C$7:$C$1492,0),0))</f>
        <v/>
      </c>
      <c r="E571" s="497">
        <f ca="1">IF(B571="+","Unit",IF(ISERROR(OFFSET('HARGA SATUAN'!$E$6,MATCH(C571,'HARGA SATUAN'!$C$7:$C$1492,0),0)),"",OFFSET('HARGA SATUAN'!$E$6,MATCH(C571,'HARGA SATUAN'!$C$7:$C$1492,0),0)))</f>
        <v>0</v>
      </c>
      <c r="F571" s="583" t="str">
        <f t="shared" ca="1" si="26"/>
        <v/>
      </c>
      <c r="G571" s="493">
        <f ca="1">IF(ISERROR(OFFSET('HARGA SATUAN'!$I$6,MATCH(C571,'HARGA SATUAN'!$C$7:$C$1492,0),0)),"",OFFSET('HARGA SATUAN'!$I$6,MATCH(C571,'HARGA SATUAN'!$C$7:$C$1492,0),0))</f>
        <v>0</v>
      </c>
      <c r="H571" s="582" t="str">
        <f ca="1">IF(B571="","",#REF!)</f>
        <v/>
      </c>
      <c r="I571" s="582" t="str">
        <f ca="1">IF(B571="","",#REF!)</f>
        <v/>
      </c>
      <c r="J571" s="582" t="str">
        <f ca="1">IF(B571="","",#REF!)</f>
        <v/>
      </c>
      <c r="K571" s="582" t="str">
        <f ca="1">IF(B571="","",#REF!)</f>
        <v/>
      </c>
      <c r="L571" s="582" t="str">
        <f ca="1">IF(C571="","",#REF!)</f>
        <v/>
      </c>
    </row>
    <row r="572" spans="1:12">
      <c r="A572" s="558">
        <v>561</v>
      </c>
      <c r="B572" s="581" t="str">
        <f t="shared" ca="1" si="24"/>
        <v/>
      </c>
      <c r="C572" s="414" t="str">
        <f t="shared" ca="1" si="25"/>
        <v/>
      </c>
      <c r="D572" s="497" t="str">
        <f ca="1">IF(ISERROR(OFFSET('HARGA SATUAN'!$D$6,MATCH(C572,'HARGA SATUAN'!$C$7:$C$1492,0),0)),"",OFFSET('HARGA SATUAN'!$D$6,MATCH(C572,'HARGA SATUAN'!$C$7:$C$1492,0),0))</f>
        <v/>
      </c>
      <c r="E572" s="497">
        <f ca="1">IF(B572="+","Unit",IF(ISERROR(OFFSET('HARGA SATUAN'!$E$6,MATCH(C572,'HARGA SATUAN'!$C$7:$C$1492,0),0)),"",OFFSET('HARGA SATUAN'!$E$6,MATCH(C572,'HARGA SATUAN'!$C$7:$C$1492,0),0)))</f>
        <v>0</v>
      </c>
      <c r="F572" s="583" t="str">
        <f t="shared" ca="1" si="26"/>
        <v/>
      </c>
      <c r="G572" s="493">
        <f ca="1">IF(ISERROR(OFFSET('HARGA SATUAN'!$I$6,MATCH(C572,'HARGA SATUAN'!$C$7:$C$1492,0),0)),"",OFFSET('HARGA SATUAN'!$I$6,MATCH(C572,'HARGA SATUAN'!$C$7:$C$1492,0),0))</f>
        <v>0</v>
      </c>
      <c r="H572" s="582" t="str">
        <f ca="1">IF(B572="","",#REF!)</f>
        <v/>
      </c>
      <c r="I572" s="582" t="str">
        <f ca="1">IF(B572="","",#REF!)</f>
        <v/>
      </c>
      <c r="J572" s="582" t="str">
        <f ca="1">IF(B572="","",#REF!)</f>
        <v/>
      </c>
      <c r="K572" s="582" t="str">
        <f ca="1">IF(B572="","",#REF!)</f>
        <v/>
      </c>
      <c r="L572" s="582" t="str">
        <f ca="1">IF(C572="","",#REF!)</f>
        <v/>
      </c>
    </row>
    <row r="573" spans="1:12">
      <c r="A573" s="558">
        <v>562</v>
      </c>
      <c r="B573" s="581" t="str">
        <f t="shared" ca="1" si="24"/>
        <v/>
      </c>
      <c r="C573" s="414" t="str">
        <f t="shared" ca="1" si="25"/>
        <v/>
      </c>
      <c r="D573" s="497" t="str">
        <f ca="1">IF(ISERROR(OFFSET('HARGA SATUAN'!$D$6,MATCH(C573,'HARGA SATUAN'!$C$7:$C$1492,0),0)),"",OFFSET('HARGA SATUAN'!$D$6,MATCH(C573,'HARGA SATUAN'!$C$7:$C$1492,0),0))</f>
        <v/>
      </c>
      <c r="E573" s="497">
        <f ca="1">IF(B573="+","Unit",IF(ISERROR(OFFSET('HARGA SATUAN'!$E$6,MATCH(C573,'HARGA SATUAN'!$C$7:$C$1492,0),0)),"",OFFSET('HARGA SATUAN'!$E$6,MATCH(C573,'HARGA SATUAN'!$C$7:$C$1492,0),0)))</f>
        <v>0</v>
      </c>
      <c r="F573" s="583" t="str">
        <f t="shared" ca="1" si="26"/>
        <v/>
      </c>
      <c r="G573" s="493">
        <f ca="1">IF(ISERROR(OFFSET('HARGA SATUAN'!$I$6,MATCH(C573,'HARGA SATUAN'!$C$7:$C$1492,0),0)),"",OFFSET('HARGA SATUAN'!$I$6,MATCH(C573,'HARGA SATUAN'!$C$7:$C$1492,0),0))</f>
        <v>0</v>
      </c>
      <c r="H573" s="582" t="str">
        <f ca="1">IF(B573="","",#REF!)</f>
        <v/>
      </c>
      <c r="I573" s="582" t="str">
        <f ca="1">IF(B573="","",#REF!)</f>
        <v/>
      </c>
      <c r="J573" s="582" t="str">
        <f ca="1">IF(B573="","",#REF!)</f>
        <v/>
      </c>
      <c r="K573" s="582" t="str">
        <f ca="1">IF(B573="","",#REF!)</f>
        <v/>
      </c>
      <c r="L573" s="582" t="str">
        <f ca="1">IF(C573="","",#REF!)</f>
        <v/>
      </c>
    </row>
    <row r="574" spans="1:12">
      <c r="A574" s="558">
        <v>563</v>
      </c>
      <c r="B574" s="581" t="str">
        <f t="shared" ca="1" si="24"/>
        <v/>
      </c>
      <c r="C574" s="414" t="str">
        <f t="shared" ca="1" si="25"/>
        <v/>
      </c>
      <c r="D574" s="497" t="str">
        <f ca="1">IF(ISERROR(OFFSET('HARGA SATUAN'!$D$6,MATCH(C574,'HARGA SATUAN'!$C$7:$C$1492,0),0)),"",OFFSET('HARGA SATUAN'!$D$6,MATCH(C574,'HARGA SATUAN'!$C$7:$C$1492,0),0))</f>
        <v/>
      </c>
      <c r="E574" s="497">
        <f ca="1">IF(B574="+","Unit",IF(ISERROR(OFFSET('HARGA SATUAN'!$E$6,MATCH(C574,'HARGA SATUAN'!$C$7:$C$1492,0),0)),"",OFFSET('HARGA SATUAN'!$E$6,MATCH(C574,'HARGA SATUAN'!$C$7:$C$1492,0),0)))</f>
        <v>0</v>
      </c>
      <c r="F574" s="583" t="str">
        <f t="shared" ca="1" si="26"/>
        <v/>
      </c>
      <c r="G574" s="493">
        <f ca="1">IF(ISERROR(OFFSET('HARGA SATUAN'!$I$6,MATCH(C574,'HARGA SATUAN'!$C$7:$C$1492,0),0)),"",OFFSET('HARGA SATUAN'!$I$6,MATCH(C574,'HARGA SATUAN'!$C$7:$C$1492,0),0))</f>
        <v>0</v>
      </c>
      <c r="H574" s="582" t="str">
        <f ca="1">IF(B574="","",#REF!)</f>
        <v/>
      </c>
      <c r="I574" s="582" t="str">
        <f ca="1">IF(B574="","",#REF!)</f>
        <v/>
      </c>
      <c r="J574" s="582" t="str">
        <f ca="1">IF(B574="","",#REF!)</f>
        <v/>
      </c>
      <c r="K574" s="582" t="str">
        <f ca="1">IF(B574="","",#REF!)</f>
        <v/>
      </c>
      <c r="L574" s="582" t="str">
        <f ca="1">IF(C574="","",#REF!)</f>
        <v/>
      </c>
    </row>
    <row r="575" spans="1:12">
      <c r="A575" s="558">
        <v>564</v>
      </c>
      <c r="B575" s="581" t="str">
        <f t="shared" ca="1" si="24"/>
        <v/>
      </c>
      <c r="C575" s="414" t="str">
        <f t="shared" ca="1" si="25"/>
        <v/>
      </c>
      <c r="D575" s="497" t="str">
        <f ca="1">IF(ISERROR(OFFSET('HARGA SATUAN'!$D$6,MATCH(C575,'HARGA SATUAN'!$C$7:$C$1492,0),0)),"",OFFSET('HARGA SATUAN'!$D$6,MATCH(C575,'HARGA SATUAN'!$C$7:$C$1492,0),0))</f>
        <v/>
      </c>
      <c r="E575" s="497">
        <f ca="1">IF(B575="+","Unit",IF(ISERROR(OFFSET('HARGA SATUAN'!$E$6,MATCH(C575,'HARGA SATUAN'!$C$7:$C$1492,0),0)),"",OFFSET('HARGA SATUAN'!$E$6,MATCH(C575,'HARGA SATUAN'!$C$7:$C$1492,0),0)))</f>
        <v>0</v>
      </c>
      <c r="F575" s="583" t="str">
        <f t="shared" ca="1" si="26"/>
        <v/>
      </c>
      <c r="G575" s="493">
        <f ca="1">IF(ISERROR(OFFSET('HARGA SATUAN'!$I$6,MATCH(C575,'HARGA SATUAN'!$C$7:$C$1492,0),0)),"",OFFSET('HARGA SATUAN'!$I$6,MATCH(C575,'HARGA SATUAN'!$C$7:$C$1492,0),0))</f>
        <v>0</v>
      </c>
      <c r="H575" s="582" t="str">
        <f ca="1">IF(B575="","",#REF!)</f>
        <v/>
      </c>
      <c r="I575" s="582" t="str">
        <f ca="1">IF(B575="","",#REF!)</f>
        <v/>
      </c>
      <c r="J575" s="582" t="str">
        <f ca="1">IF(B575="","",#REF!)</f>
        <v/>
      </c>
      <c r="K575" s="582" t="str">
        <f ca="1">IF(B575="","",#REF!)</f>
        <v/>
      </c>
      <c r="L575" s="582" t="str">
        <f ca="1">IF(C575="","",#REF!)</f>
        <v/>
      </c>
    </row>
    <row r="576" spans="1:12">
      <c r="A576" s="558">
        <v>565</v>
      </c>
      <c r="B576" s="581" t="str">
        <f t="shared" ca="1" si="24"/>
        <v/>
      </c>
      <c r="C576" s="414" t="str">
        <f t="shared" ca="1" si="25"/>
        <v/>
      </c>
      <c r="D576" s="497" t="str">
        <f ca="1">IF(ISERROR(OFFSET('HARGA SATUAN'!$D$6,MATCH(C576,'HARGA SATUAN'!$C$7:$C$1492,0),0)),"",OFFSET('HARGA SATUAN'!$D$6,MATCH(C576,'HARGA SATUAN'!$C$7:$C$1492,0),0))</f>
        <v/>
      </c>
      <c r="E576" s="497">
        <f ca="1">IF(B576="+","Unit",IF(ISERROR(OFFSET('HARGA SATUAN'!$E$6,MATCH(C576,'HARGA SATUAN'!$C$7:$C$1492,0),0)),"",OFFSET('HARGA SATUAN'!$E$6,MATCH(C576,'HARGA SATUAN'!$C$7:$C$1492,0),0)))</f>
        <v>0</v>
      </c>
      <c r="F576" s="583" t="str">
        <f t="shared" ca="1" si="26"/>
        <v/>
      </c>
      <c r="G576" s="493">
        <f ca="1">IF(ISERROR(OFFSET('HARGA SATUAN'!$I$6,MATCH(C576,'HARGA SATUAN'!$C$7:$C$1492,0),0)),"",OFFSET('HARGA SATUAN'!$I$6,MATCH(C576,'HARGA SATUAN'!$C$7:$C$1492,0),0))</f>
        <v>0</v>
      </c>
      <c r="H576" s="582" t="str">
        <f ca="1">IF(B576="","",#REF!)</f>
        <v/>
      </c>
      <c r="I576" s="582" t="str">
        <f ca="1">IF(B576="","",#REF!)</f>
        <v/>
      </c>
      <c r="J576" s="582" t="str">
        <f ca="1">IF(B576="","",#REF!)</f>
        <v/>
      </c>
      <c r="K576" s="582" t="str">
        <f ca="1">IF(B576="","",#REF!)</f>
        <v/>
      </c>
      <c r="L576" s="582" t="str">
        <f ca="1">IF(C576="","",#REF!)</f>
        <v/>
      </c>
    </row>
    <row r="577" spans="1:12">
      <c r="A577" s="558">
        <v>566</v>
      </c>
      <c r="B577" s="581" t="str">
        <f t="shared" ca="1" si="24"/>
        <v/>
      </c>
      <c r="C577" s="414" t="str">
        <f t="shared" ca="1" si="25"/>
        <v/>
      </c>
      <c r="D577" s="497" t="str">
        <f ca="1">IF(ISERROR(OFFSET('HARGA SATUAN'!$D$6,MATCH(C577,'HARGA SATUAN'!$C$7:$C$1492,0),0)),"",OFFSET('HARGA SATUAN'!$D$6,MATCH(C577,'HARGA SATUAN'!$C$7:$C$1492,0),0))</f>
        <v/>
      </c>
      <c r="E577" s="497">
        <f ca="1">IF(B577="+","Unit",IF(ISERROR(OFFSET('HARGA SATUAN'!$E$6,MATCH(C577,'HARGA SATUAN'!$C$7:$C$1492,0),0)),"",OFFSET('HARGA SATUAN'!$E$6,MATCH(C577,'HARGA SATUAN'!$C$7:$C$1492,0),0)))</f>
        <v>0</v>
      </c>
      <c r="F577" s="583" t="str">
        <f t="shared" ca="1" si="26"/>
        <v/>
      </c>
      <c r="G577" s="493">
        <f ca="1">IF(ISERROR(OFFSET('HARGA SATUAN'!$I$6,MATCH(C577,'HARGA SATUAN'!$C$7:$C$1492,0),0)),"",OFFSET('HARGA SATUAN'!$I$6,MATCH(C577,'HARGA SATUAN'!$C$7:$C$1492,0),0))</f>
        <v>0</v>
      </c>
      <c r="H577" s="582" t="str">
        <f ca="1">IF(B577="","",#REF!)</f>
        <v/>
      </c>
      <c r="I577" s="582" t="str">
        <f ca="1">IF(B577="","",#REF!)</f>
        <v/>
      </c>
      <c r="J577" s="582" t="str">
        <f ca="1">IF(B577="","",#REF!)</f>
        <v/>
      </c>
      <c r="K577" s="582" t="str">
        <f ca="1">IF(B577="","",#REF!)</f>
        <v/>
      </c>
      <c r="L577" s="582" t="str">
        <f ca="1">IF(C577="","",#REF!)</f>
        <v/>
      </c>
    </row>
    <row r="578" spans="1:12">
      <c r="A578" s="558">
        <v>567</v>
      </c>
      <c r="B578" s="581" t="str">
        <f t="shared" ca="1" si="24"/>
        <v/>
      </c>
      <c r="C578" s="414" t="str">
        <f t="shared" ca="1" si="25"/>
        <v/>
      </c>
      <c r="D578" s="497" t="str">
        <f ca="1">IF(ISERROR(OFFSET('HARGA SATUAN'!$D$6,MATCH(C578,'HARGA SATUAN'!$C$7:$C$1492,0),0)),"",OFFSET('HARGA SATUAN'!$D$6,MATCH(C578,'HARGA SATUAN'!$C$7:$C$1492,0),0))</f>
        <v/>
      </c>
      <c r="E578" s="497">
        <f ca="1">IF(B578="+","Unit",IF(ISERROR(OFFSET('HARGA SATUAN'!$E$6,MATCH(C578,'HARGA SATUAN'!$C$7:$C$1492,0),0)),"",OFFSET('HARGA SATUAN'!$E$6,MATCH(C578,'HARGA SATUAN'!$C$7:$C$1492,0),0)))</f>
        <v>0</v>
      </c>
      <c r="F578" s="583" t="str">
        <f t="shared" ca="1" si="26"/>
        <v/>
      </c>
      <c r="G578" s="493">
        <f ca="1">IF(ISERROR(OFFSET('HARGA SATUAN'!$I$6,MATCH(C578,'HARGA SATUAN'!$C$7:$C$1492,0),0)),"",OFFSET('HARGA SATUAN'!$I$6,MATCH(C578,'HARGA SATUAN'!$C$7:$C$1492,0),0))</f>
        <v>0</v>
      </c>
      <c r="H578" s="582" t="str">
        <f ca="1">IF(B578="","",#REF!)</f>
        <v/>
      </c>
      <c r="I578" s="582" t="str">
        <f ca="1">IF(B578="","",#REF!)</f>
        <v/>
      </c>
      <c r="J578" s="582" t="str">
        <f ca="1">IF(B578="","",#REF!)</f>
        <v/>
      </c>
      <c r="K578" s="582" t="str">
        <f ca="1">IF(B578="","",#REF!)</f>
        <v/>
      </c>
      <c r="L578" s="582" t="str">
        <f ca="1">IF(C578="","",#REF!)</f>
        <v/>
      </c>
    </row>
    <row r="579" spans="1:12">
      <c r="A579" s="558">
        <v>568</v>
      </c>
      <c r="B579" s="581" t="str">
        <f t="shared" ca="1" si="24"/>
        <v/>
      </c>
      <c r="C579" s="414" t="str">
        <f t="shared" ca="1" si="25"/>
        <v/>
      </c>
      <c r="D579" s="497" t="str">
        <f ca="1">IF(ISERROR(OFFSET('HARGA SATUAN'!$D$6,MATCH(C579,'HARGA SATUAN'!$C$7:$C$1492,0),0)),"",OFFSET('HARGA SATUAN'!$D$6,MATCH(C579,'HARGA SATUAN'!$C$7:$C$1492,0),0))</f>
        <v/>
      </c>
      <c r="E579" s="497">
        <f ca="1">IF(B579="+","Unit",IF(ISERROR(OFFSET('HARGA SATUAN'!$E$6,MATCH(C579,'HARGA SATUAN'!$C$7:$C$1492,0),0)),"",OFFSET('HARGA SATUAN'!$E$6,MATCH(C579,'HARGA SATUAN'!$C$7:$C$1492,0),0)))</f>
        <v>0</v>
      </c>
      <c r="F579" s="583" t="str">
        <f t="shared" ca="1" si="26"/>
        <v/>
      </c>
      <c r="G579" s="493">
        <f ca="1">IF(ISERROR(OFFSET('HARGA SATUAN'!$I$6,MATCH(C579,'HARGA SATUAN'!$C$7:$C$1492,0),0)),"",OFFSET('HARGA SATUAN'!$I$6,MATCH(C579,'HARGA SATUAN'!$C$7:$C$1492,0),0))</f>
        <v>0</v>
      </c>
      <c r="H579" s="582" t="str">
        <f ca="1">IF(B579="","",#REF!)</f>
        <v/>
      </c>
      <c r="I579" s="582" t="str">
        <f ca="1">IF(B579="","",#REF!)</f>
        <v/>
      </c>
      <c r="J579" s="582" t="str">
        <f ca="1">IF(B579="","",#REF!)</f>
        <v/>
      </c>
      <c r="K579" s="582" t="str">
        <f ca="1">IF(B579="","",#REF!)</f>
        <v/>
      </c>
      <c r="L579" s="582" t="str">
        <f ca="1">IF(C579="","",#REF!)</f>
        <v/>
      </c>
    </row>
    <row r="580" spans="1:12">
      <c r="A580" s="558">
        <v>569</v>
      </c>
      <c r="B580" s="581" t="str">
        <f t="shared" ca="1" si="24"/>
        <v/>
      </c>
      <c r="C580" s="414" t="str">
        <f t="shared" ca="1" si="25"/>
        <v/>
      </c>
      <c r="D580" s="497" t="str">
        <f ca="1">IF(ISERROR(OFFSET('HARGA SATUAN'!$D$6,MATCH(C580,'HARGA SATUAN'!$C$7:$C$1492,0),0)),"",OFFSET('HARGA SATUAN'!$D$6,MATCH(C580,'HARGA SATUAN'!$C$7:$C$1492,0),0))</f>
        <v/>
      </c>
      <c r="E580" s="497">
        <f ca="1">IF(B580="+","Unit",IF(ISERROR(OFFSET('HARGA SATUAN'!$E$6,MATCH(C580,'HARGA SATUAN'!$C$7:$C$1492,0),0)),"",OFFSET('HARGA SATUAN'!$E$6,MATCH(C580,'HARGA SATUAN'!$C$7:$C$1492,0),0)))</f>
        <v>0</v>
      </c>
      <c r="F580" s="583" t="str">
        <f t="shared" ca="1" si="26"/>
        <v/>
      </c>
      <c r="G580" s="493">
        <f ca="1">IF(ISERROR(OFFSET('HARGA SATUAN'!$I$6,MATCH(C580,'HARGA SATUAN'!$C$7:$C$1492,0),0)),"",OFFSET('HARGA SATUAN'!$I$6,MATCH(C580,'HARGA SATUAN'!$C$7:$C$1492,0),0))</f>
        <v>0</v>
      </c>
      <c r="H580" s="582" t="str">
        <f ca="1">IF(B580="","",#REF!)</f>
        <v/>
      </c>
      <c r="I580" s="582" t="str">
        <f ca="1">IF(B580="","",#REF!)</f>
        <v/>
      </c>
      <c r="J580" s="582" t="str">
        <f ca="1">IF(B580="","",#REF!)</f>
        <v/>
      </c>
      <c r="K580" s="582" t="str">
        <f ca="1">IF(B580="","",#REF!)</f>
        <v/>
      </c>
      <c r="L580" s="582" t="str">
        <f ca="1">IF(C580="","",#REF!)</f>
        <v/>
      </c>
    </row>
    <row r="581" spans="1:12">
      <c r="A581" s="558">
        <v>570</v>
      </c>
      <c r="B581" s="581" t="str">
        <f t="shared" ca="1" si="24"/>
        <v/>
      </c>
      <c r="C581" s="414" t="str">
        <f t="shared" ca="1" si="25"/>
        <v/>
      </c>
      <c r="D581" s="497" t="str">
        <f ca="1">IF(ISERROR(OFFSET('HARGA SATUAN'!$D$6,MATCH(C581,'HARGA SATUAN'!$C$7:$C$1492,0),0)),"",OFFSET('HARGA SATUAN'!$D$6,MATCH(C581,'HARGA SATUAN'!$C$7:$C$1492,0),0))</f>
        <v/>
      </c>
      <c r="E581" s="497">
        <f ca="1">IF(B581="+","Unit",IF(ISERROR(OFFSET('HARGA SATUAN'!$E$6,MATCH(C581,'HARGA SATUAN'!$C$7:$C$1492,0),0)),"",OFFSET('HARGA SATUAN'!$E$6,MATCH(C581,'HARGA SATUAN'!$C$7:$C$1492,0),0)))</f>
        <v>0</v>
      </c>
      <c r="F581" s="583" t="str">
        <f t="shared" ca="1" si="26"/>
        <v/>
      </c>
      <c r="G581" s="493">
        <f ca="1">IF(ISERROR(OFFSET('HARGA SATUAN'!$I$6,MATCH(C581,'HARGA SATUAN'!$C$7:$C$1492,0),0)),"",OFFSET('HARGA SATUAN'!$I$6,MATCH(C581,'HARGA SATUAN'!$C$7:$C$1492,0),0))</f>
        <v>0</v>
      </c>
      <c r="H581" s="582" t="str">
        <f ca="1">IF(B581="","",#REF!)</f>
        <v/>
      </c>
      <c r="I581" s="582" t="str">
        <f ca="1">IF(B581="","",#REF!)</f>
        <v/>
      </c>
      <c r="J581" s="582" t="str">
        <f ca="1">IF(B581="","",#REF!)</f>
        <v/>
      </c>
      <c r="K581" s="582" t="str">
        <f ca="1">IF(B581="","",#REF!)</f>
        <v/>
      </c>
      <c r="L581" s="582" t="str">
        <f ca="1">IF(C581="","",#REF!)</f>
        <v/>
      </c>
    </row>
    <row r="582" spans="1:12">
      <c r="A582" s="558">
        <v>571</v>
      </c>
      <c r="B582" s="581" t="str">
        <f t="shared" ca="1" si="24"/>
        <v/>
      </c>
      <c r="C582" s="414" t="str">
        <f t="shared" ca="1" si="25"/>
        <v/>
      </c>
      <c r="D582" s="497" t="str">
        <f ca="1">IF(ISERROR(OFFSET('HARGA SATUAN'!$D$6,MATCH(C582,'HARGA SATUAN'!$C$7:$C$1492,0),0)),"",OFFSET('HARGA SATUAN'!$D$6,MATCH(C582,'HARGA SATUAN'!$C$7:$C$1492,0),0))</f>
        <v/>
      </c>
      <c r="E582" s="497">
        <f ca="1">IF(B582="+","Unit",IF(ISERROR(OFFSET('HARGA SATUAN'!$E$6,MATCH(C582,'HARGA SATUAN'!$C$7:$C$1492,0),0)),"",OFFSET('HARGA SATUAN'!$E$6,MATCH(C582,'HARGA SATUAN'!$C$7:$C$1492,0),0)))</f>
        <v>0</v>
      </c>
      <c r="F582" s="583" t="str">
        <f t="shared" ca="1" si="26"/>
        <v/>
      </c>
      <c r="G582" s="493">
        <f ca="1">IF(ISERROR(OFFSET('HARGA SATUAN'!$I$6,MATCH(C582,'HARGA SATUAN'!$C$7:$C$1492,0),0)),"",OFFSET('HARGA SATUAN'!$I$6,MATCH(C582,'HARGA SATUAN'!$C$7:$C$1492,0),0))</f>
        <v>0</v>
      </c>
      <c r="H582" s="582" t="str">
        <f ca="1">IF(B582="","",#REF!)</f>
        <v/>
      </c>
      <c r="I582" s="582" t="str">
        <f ca="1">IF(B582="","",#REF!)</f>
        <v/>
      </c>
      <c r="J582" s="582" t="str">
        <f ca="1">IF(B582="","",#REF!)</f>
        <v/>
      </c>
      <c r="K582" s="582" t="str">
        <f ca="1">IF(B582="","",#REF!)</f>
        <v/>
      </c>
      <c r="L582" s="582" t="str">
        <f ca="1">IF(C582="","",#REF!)</f>
        <v/>
      </c>
    </row>
    <row r="583" spans="1:12">
      <c r="A583" s="558">
        <v>572</v>
      </c>
      <c r="B583" s="581" t="str">
        <f t="shared" ca="1" si="24"/>
        <v/>
      </c>
      <c r="C583" s="414" t="str">
        <f t="shared" ca="1" si="25"/>
        <v/>
      </c>
      <c r="D583" s="497" t="str">
        <f ca="1">IF(ISERROR(OFFSET('HARGA SATUAN'!$D$6,MATCH(C583,'HARGA SATUAN'!$C$7:$C$1492,0),0)),"",OFFSET('HARGA SATUAN'!$D$6,MATCH(C583,'HARGA SATUAN'!$C$7:$C$1492,0),0))</f>
        <v/>
      </c>
      <c r="E583" s="497">
        <f ca="1">IF(B583="+","Unit",IF(ISERROR(OFFSET('HARGA SATUAN'!$E$6,MATCH(C583,'HARGA SATUAN'!$C$7:$C$1492,0),0)),"",OFFSET('HARGA SATUAN'!$E$6,MATCH(C583,'HARGA SATUAN'!$C$7:$C$1492,0),0)))</f>
        <v>0</v>
      </c>
      <c r="F583" s="583" t="str">
        <f t="shared" ca="1" si="26"/>
        <v/>
      </c>
      <c r="G583" s="493">
        <f ca="1">IF(ISERROR(OFFSET('HARGA SATUAN'!$I$6,MATCH(C583,'HARGA SATUAN'!$C$7:$C$1492,0),0)),"",OFFSET('HARGA SATUAN'!$I$6,MATCH(C583,'HARGA SATUAN'!$C$7:$C$1492,0),0))</f>
        <v>0</v>
      </c>
      <c r="H583" s="582" t="str">
        <f ca="1">IF(B583="","",#REF!)</f>
        <v/>
      </c>
      <c r="I583" s="582" t="str">
        <f ca="1">IF(B583="","",#REF!)</f>
        <v/>
      </c>
      <c r="J583" s="582" t="str">
        <f ca="1">IF(B583="","",#REF!)</f>
        <v/>
      </c>
      <c r="K583" s="582" t="str">
        <f ca="1">IF(B583="","",#REF!)</f>
        <v/>
      </c>
      <c r="L583" s="582" t="str">
        <f ca="1">IF(C583="","",#REF!)</f>
        <v/>
      </c>
    </row>
    <row r="584" spans="1:12">
      <c r="A584" s="558">
        <v>573</v>
      </c>
      <c r="B584" s="581" t="str">
        <f t="shared" ca="1" si="24"/>
        <v/>
      </c>
      <c r="C584" s="414" t="str">
        <f t="shared" ca="1" si="25"/>
        <v/>
      </c>
      <c r="D584" s="497" t="str">
        <f ca="1">IF(ISERROR(OFFSET('HARGA SATUAN'!$D$6,MATCH(C584,'HARGA SATUAN'!$C$7:$C$1492,0),0)),"",OFFSET('HARGA SATUAN'!$D$6,MATCH(C584,'HARGA SATUAN'!$C$7:$C$1492,0),0))</f>
        <v/>
      </c>
      <c r="E584" s="497">
        <f ca="1">IF(B584="+","Unit",IF(ISERROR(OFFSET('HARGA SATUAN'!$E$6,MATCH(C584,'HARGA SATUAN'!$C$7:$C$1492,0),0)),"",OFFSET('HARGA SATUAN'!$E$6,MATCH(C584,'HARGA SATUAN'!$C$7:$C$1492,0),0)))</f>
        <v>0</v>
      </c>
      <c r="F584" s="583" t="str">
        <f t="shared" ca="1" si="26"/>
        <v/>
      </c>
      <c r="G584" s="493">
        <f ca="1">IF(ISERROR(OFFSET('HARGA SATUAN'!$I$6,MATCH(C584,'HARGA SATUAN'!$C$7:$C$1492,0),0)),"",OFFSET('HARGA SATUAN'!$I$6,MATCH(C584,'HARGA SATUAN'!$C$7:$C$1492,0),0))</f>
        <v>0</v>
      </c>
      <c r="H584" s="582" t="str">
        <f ca="1">IF(B584="","",#REF!)</f>
        <v/>
      </c>
      <c r="I584" s="582" t="str">
        <f ca="1">IF(B584="","",#REF!)</f>
        <v/>
      </c>
      <c r="J584" s="582" t="str">
        <f ca="1">IF(B584="","",#REF!)</f>
        <v/>
      </c>
      <c r="K584" s="582" t="str">
        <f ca="1">IF(B584="","",#REF!)</f>
        <v/>
      </c>
      <c r="L584" s="582" t="str">
        <f ca="1">IF(C584="","",#REF!)</f>
        <v/>
      </c>
    </row>
    <row r="585" spans="1:12">
      <c r="A585" s="558">
        <v>574</v>
      </c>
      <c r="B585" s="581" t="str">
        <f t="shared" ca="1" si="24"/>
        <v/>
      </c>
      <c r="C585" s="414" t="str">
        <f t="shared" ca="1" si="25"/>
        <v/>
      </c>
      <c r="D585" s="497" t="str">
        <f ca="1">IF(ISERROR(OFFSET('HARGA SATUAN'!$D$6,MATCH(C585,'HARGA SATUAN'!$C$7:$C$1492,0),0)),"",OFFSET('HARGA SATUAN'!$D$6,MATCH(C585,'HARGA SATUAN'!$C$7:$C$1492,0),0))</f>
        <v/>
      </c>
      <c r="E585" s="497">
        <f ca="1">IF(B585="+","Unit",IF(ISERROR(OFFSET('HARGA SATUAN'!$E$6,MATCH(C585,'HARGA SATUAN'!$C$7:$C$1492,0),0)),"",OFFSET('HARGA SATUAN'!$E$6,MATCH(C585,'HARGA SATUAN'!$C$7:$C$1492,0),0)))</f>
        <v>0</v>
      </c>
      <c r="F585" s="583" t="str">
        <f t="shared" ca="1" si="26"/>
        <v/>
      </c>
      <c r="G585" s="493">
        <f ca="1">IF(ISERROR(OFFSET('HARGA SATUAN'!$I$6,MATCH(C585,'HARGA SATUAN'!$C$7:$C$1492,0),0)),"",OFFSET('HARGA SATUAN'!$I$6,MATCH(C585,'HARGA SATUAN'!$C$7:$C$1492,0),0))</f>
        <v>0</v>
      </c>
      <c r="H585" s="582" t="str">
        <f ca="1">IF(B585="","",#REF!)</f>
        <v/>
      </c>
      <c r="I585" s="582" t="str">
        <f ca="1">IF(B585="","",#REF!)</f>
        <v/>
      </c>
      <c r="J585" s="582" t="str">
        <f ca="1">IF(B585="","",#REF!)</f>
        <v/>
      </c>
      <c r="K585" s="582" t="str">
        <f ca="1">IF(B585="","",#REF!)</f>
        <v/>
      </c>
      <c r="L585" s="582" t="str">
        <f ca="1">IF(C585="","",#REF!)</f>
        <v/>
      </c>
    </row>
    <row r="586" spans="1:12">
      <c r="A586" s="558">
        <v>575</v>
      </c>
      <c r="B586" s="581" t="str">
        <f t="shared" ca="1" si="24"/>
        <v/>
      </c>
      <c r="C586" s="414" t="str">
        <f t="shared" ca="1" si="25"/>
        <v/>
      </c>
      <c r="D586" s="497" t="str">
        <f ca="1">IF(ISERROR(OFFSET('HARGA SATUAN'!$D$6,MATCH(C586,'HARGA SATUAN'!$C$7:$C$1492,0),0)),"",OFFSET('HARGA SATUAN'!$D$6,MATCH(C586,'HARGA SATUAN'!$C$7:$C$1492,0),0))</f>
        <v/>
      </c>
      <c r="E586" s="497">
        <f ca="1">IF(B586="+","Unit",IF(ISERROR(OFFSET('HARGA SATUAN'!$E$6,MATCH(C586,'HARGA SATUAN'!$C$7:$C$1492,0),0)),"",OFFSET('HARGA SATUAN'!$E$6,MATCH(C586,'HARGA SATUAN'!$C$7:$C$1492,0),0)))</f>
        <v>0</v>
      </c>
      <c r="F586" s="583" t="str">
        <f t="shared" ca="1" si="26"/>
        <v/>
      </c>
      <c r="G586" s="493">
        <f ca="1">IF(ISERROR(OFFSET('HARGA SATUAN'!$I$6,MATCH(C586,'HARGA SATUAN'!$C$7:$C$1492,0),0)),"",OFFSET('HARGA SATUAN'!$I$6,MATCH(C586,'HARGA SATUAN'!$C$7:$C$1492,0),0))</f>
        <v>0</v>
      </c>
      <c r="H586" s="582" t="str">
        <f ca="1">IF(B586="","",#REF!)</f>
        <v/>
      </c>
      <c r="I586" s="582" t="str">
        <f ca="1">IF(B586="","",#REF!)</f>
        <v/>
      </c>
      <c r="J586" s="582" t="str">
        <f ca="1">IF(B586="","",#REF!)</f>
        <v/>
      </c>
      <c r="K586" s="582" t="str">
        <f ca="1">IF(B586="","",#REF!)</f>
        <v/>
      </c>
      <c r="L586" s="582" t="str">
        <f ca="1">IF(C586="","",#REF!)</f>
        <v/>
      </c>
    </row>
    <row r="587" spans="1:12">
      <c r="A587" s="558">
        <v>576</v>
      </c>
      <c r="B587" s="581" t="str">
        <f t="shared" ca="1" si="24"/>
        <v/>
      </c>
      <c r="C587" s="414" t="str">
        <f t="shared" ca="1" si="25"/>
        <v/>
      </c>
      <c r="D587" s="497" t="str">
        <f ca="1">IF(ISERROR(OFFSET('HARGA SATUAN'!$D$6,MATCH(C587,'HARGA SATUAN'!$C$7:$C$1492,0),0)),"",OFFSET('HARGA SATUAN'!$D$6,MATCH(C587,'HARGA SATUAN'!$C$7:$C$1492,0),0))</f>
        <v/>
      </c>
      <c r="E587" s="497">
        <f ca="1">IF(B587="+","Unit",IF(ISERROR(OFFSET('HARGA SATUAN'!$E$6,MATCH(C587,'HARGA SATUAN'!$C$7:$C$1492,0),0)),"",OFFSET('HARGA SATUAN'!$E$6,MATCH(C587,'HARGA SATUAN'!$C$7:$C$1492,0),0)))</f>
        <v>0</v>
      </c>
      <c r="F587" s="583" t="str">
        <f t="shared" ca="1" si="26"/>
        <v/>
      </c>
      <c r="G587" s="493">
        <f ca="1">IF(ISERROR(OFFSET('HARGA SATUAN'!$I$6,MATCH(C587,'HARGA SATUAN'!$C$7:$C$1492,0),0)),"",OFFSET('HARGA SATUAN'!$I$6,MATCH(C587,'HARGA SATUAN'!$C$7:$C$1492,0),0))</f>
        <v>0</v>
      </c>
      <c r="H587" s="582" t="str">
        <f ca="1">IF(B587="","",#REF!)</f>
        <v/>
      </c>
      <c r="I587" s="582" t="str">
        <f ca="1">IF(B587="","",#REF!)</f>
        <v/>
      </c>
      <c r="J587" s="582" t="str">
        <f ca="1">IF(B587="","",#REF!)</f>
        <v/>
      </c>
      <c r="K587" s="582" t="str">
        <f ca="1">IF(B587="","",#REF!)</f>
        <v/>
      </c>
      <c r="L587" s="582" t="str">
        <f ca="1">IF(C587="","",#REF!)</f>
        <v/>
      </c>
    </row>
    <row r="588" spans="1:12">
      <c r="A588" s="558">
        <v>577</v>
      </c>
      <c r="B588" s="581" t="str">
        <f t="shared" ca="1" si="24"/>
        <v/>
      </c>
      <c r="C588" s="414" t="str">
        <f t="shared" ca="1" si="25"/>
        <v/>
      </c>
      <c r="D588" s="497" t="str">
        <f ca="1">IF(ISERROR(OFFSET('HARGA SATUAN'!$D$6,MATCH(C588,'HARGA SATUAN'!$C$7:$C$1492,0),0)),"",OFFSET('HARGA SATUAN'!$D$6,MATCH(C588,'HARGA SATUAN'!$C$7:$C$1492,0),0))</f>
        <v/>
      </c>
      <c r="E588" s="497">
        <f ca="1">IF(B588="+","Unit",IF(ISERROR(OFFSET('HARGA SATUAN'!$E$6,MATCH(C588,'HARGA SATUAN'!$C$7:$C$1492,0),0)),"",OFFSET('HARGA SATUAN'!$E$6,MATCH(C588,'HARGA SATUAN'!$C$7:$C$1492,0),0)))</f>
        <v>0</v>
      </c>
      <c r="F588" s="583" t="str">
        <f t="shared" ca="1" si="26"/>
        <v/>
      </c>
      <c r="G588" s="493">
        <f ca="1">IF(ISERROR(OFFSET('HARGA SATUAN'!$I$6,MATCH(C588,'HARGA SATUAN'!$C$7:$C$1492,0),0)),"",OFFSET('HARGA SATUAN'!$I$6,MATCH(C588,'HARGA SATUAN'!$C$7:$C$1492,0),0))</f>
        <v>0</v>
      </c>
      <c r="H588" s="582" t="str">
        <f ca="1">IF(B588="","",#REF!)</f>
        <v/>
      </c>
      <c r="I588" s="582" t="str">
        <f ca="1">IF(B588="","",#REF!)</f>
        <v/>
      </c>
      <c r="J588" s="582" t="str">
        <f ca="1">IF(B588="","",#REF!)</f>
        <v/>
      </c>
      <c r="K588" s="582" t="str">
        <f ca="1">IF(B588="","",#REF!)</f>
        <v/>
      </c>
      <c r="L588" s="582" t="str">
        <f ca="1">IF(C588="","",#REF!)</f>
        <v/>
      </c>
    </row>
    <row r="589" spans="1:12">
      <c r="A589" s="558">
        <v>578</v>
      </c>
      <c r="B589" s="581" t="str">
        <f t="shared" ref="B589:B652" ca="1" si="27">IF(C589="","",A589)</f>
        <v/>
      </c>
      <c r="C589" s="414" t="str">
        <f t="shared" ref="C589:C652" ca="1" si="28">IF(ISERROR(OFFSET($C$713,MATCH(A589,$F$714:$F$1320,0),0)),"",OFFSET($C$713,MATCH(A589,$F$714:$F$1320,0),0))</f>
        <v/>
      </c>
      <c r="D589" s="497" t="str">
        <f ca="1">IF(ISERROR(OFFSET('HARGA SATUAN'!$D$6,MATCH(C589,'HARGA SATUAN'!$C$7:$C$1492,0),0)),"",OFFSET('HARGA SATUAN'!$D$6,MATCH(C589,'HARGA SATUAN'!$C$7:$C$1492,0),0))</f>
        <v/>
      </c>
      <c r="E589" s="497">
        <f ca="1">IF(B589="+","Unit",IF(ISERROR(OFFSET('HARGA SATUAN'!$E$6,MATCH(C589,'HARGA SATUAN'!$C$7:$C$1492,0),0)),"",OFFSET('HARGA SATUAN'!$E$6,MATCH(C589,'HARGA SATUAN'!$C$7:$C$1492,0),0)))</f>
        <v>0</v>
      </c>
      <c r="F589" s="583" t="str">
        <f t="shared" ref="F589:F652" ca="1" si="29">IF(ISERROR(OFFSET($D$713,MATCH(A589,$F$714:$F$1320,0),0)),"",OFFSET($D$713,MATCH(A589,$F$714:$F$1320,0),0))</f>
        <v/>
      </c>
      <c r="G589" s="493">
        <f ca="1">IF(ISERROR(OFFSET('HARGA SATUAN'!$I$6,MATCH(C589,'HARGA SATUAN'!$C$7:$C$1492,0),0)),"",OFFSET('HARGA SATUAN'!$I$6,MATCH(C589,'HARGA SATUAN'!$C$7:$C$1492,0),0))</f>
        <v>0</v>
      </c>
      <c r="H589" s="582" t="str">
        <f ca="1">IF(B589="","",#REF!)</f>
        <v/>
      </c>
      <c r="I589" s="582" t="str">
        <f ca="1">IF(B589="","",#REF!)</f>
        <v/>
      </c>
      <c r="J589" s="582" t="str">
        <f ca="1">IF(B589="","",#REF!)</f>
        <v/>
      </c>
      <c r="K589" s="582" t="str">
        <f ca="1">IF(B589="","",#REF!)</f>
        <v/>
      </c>
      <c r="L589" s="582" t="str">
        <f ca="1">IF(C589="","",#REF!)</f>
        <v/>
      </c>
    </row>
    <row r="590" spans="1:12">
      <c r="A590" s="558">
        <v>579</v>
      </c>
      <c r="B590" s="581" t="str">
        <f t="shared" ca="1" si="27"/>
        <v/>
      </c>
      <c r="C590" s="414" t="str">
        <f t="shared" ca="1" si="28"/>
        <v/>
      </c>
      <c r="D590" s="497" t="str">
        <f ca="1">IF(ISERROR(OFFSET('HARGA SATUAN'!$D$6,MATCH(C590,'HARGA SATUAN'!$C$7:$C$1492,0),0)),"",OFFSET('HARGA SATUAN'!$D$6,MATCH(C590,'HARGA SATUAN'!$C$7:$C$1492,0),0))</f>
        <v/>
      </c>
      <c r="E590" s="497">
        <f ca="1">IF(B590="+","Unit",IF(ISERROR(OFFSET('HARGA SATUAN'!$E$6,MATCH(C590,'HARGA SATUAN'!$C$7:$C$1492,0),0)),"",OFFSET('HARGA SATUAN'!$E$6,MATCH(C590,'HARGA SATUAN'!$C$7:$C$1492,0),0)))</f>
        <v>0</v>
      </c>
      <c r="F590" s="583" t="str">
        <f t="shared" ca="1" si="29"/>
        <v/>
      </c>
      <c r="G590" s="493">
        <f ca="1">IF(ISERROR(OFFSET('HARGA SATUAN'!$I$6,MATCH(C590,'HARGA SATUAN'!$C$7:$C$1492,0),0)),"",OFFSET('HARGA SATUAN'!$I$6,MATCH(C590,'HARGA SATUAN'!$C$7:$C$1492,0),0))</f>
        <v>0</v>
      </c>
      <c r="H590" s="582" t="str">
        <f ca="1">IF(B590="","",#REF!)</f>
        <v/>
      </c>
      <c r="I590" s="582" t="str">
        <f ca="1">IF(B590="","",#REF!)</f>
        <v/>
      </c>
      <c r="J590" s="582" t="str">
        <f ca="1">IF(B590="","",#REF!)</f>
        <v/>
      </c>
      <c r="K590" s="582" t="str">
        <f ca="1">IF(B590="","",#REF!)</f>
        <v/>
      </c>
      <c r="L590" s="582" t="str">
        <f ca="1">IF(C590="","",#REF!)</f>
        <v/>
      </c>
    </row>
    <row r="591" spans="1:12">
      <c r="A591" s="558">
        <v>580</v>
      </c>
      <c r="B591" s="581" t="str">
        <f t="shared" ca="1" si="27"/>
        <v/>
      </c>
      <c r="C591" s="414" t="str">
        <f t="shared" ca="1" si="28"/>
        <v/>
      </c>
      <c r="D591" s="497" t="str">
        <f ca="1">IF(ISERROR(OFFSET('HARGA SATUAN'!$D$6,MATCH(C591,'HARGA SATUAN'!$C$7:$C$1492,0),0)),"",OFFSET('HARGA SATUAN'!$D$6,MATCH(C591,'HARGA SATUAN'!$C$7:$C$1492,0),0))</f>
        <v/>
      </c>
      <c r="E591" s="497">
        <f ca="1">IF(B591="+","Unit",IF(ISERROR(OFFSET('HARGA SATUAN'!$E$6,MATCH(C591,'HARGA SATUAN'!$C$7:$C$1492,0),0)),"",OFFSET('HARGA SATUAN'!$E$6,MATCH(C591,'HARGA SATUAN'!$C$7:$C$1492,0),0)))</f>
        <v>0</v>
      </c>
      <c r="F591" s="583" t="str">
        <f t="shared" ca="1" si="29"/>
        <v/>
      </c>
      <c r="G591" s="493">
        <f ca="1">IF(ISERROR(OFFSET('HARGA SATUAN'!$I$6,MATCH(C591,'HARGA SATUAN'!$C$7:$C$1492,0),0)),"",OFFSET('HARGA SATUAN'!$I$6,MATCH(C591,'HARGA SATUAN'!$C$7:$C$1492,0),0))</f>
        <v>0</v>
      </c>
      <c r="H591" s="582" t="str">
        <f ca="1">IF(B591="","",#REF!)</f>
        <v/>
      </c>
      <c r="I591" s="582" t="str">
        <f ca="1">IF(B591="","",#REF!)</f>
        <v/>
      </c>
      <c r="J591" s="582" t="str">
        <f ca="1">IF(B591="","",#REF!)</f>
        <v/>
      </c>
      <c r="K591" s="582" t="str">
        <f ca="1">IF(B591="","",#REF!)</f>
        <v/>
      </c>
      <c r="L591" s="582" t="str">
        <f ca="1">IF(C591="","",#REF!)</f>
        <v/>
      </c>
    </row>
    <row r="592" spans="1:12">
      <c r="A592" s="558">
        <v>581</v>
      </c>
      <c r="B592" s="581" t="str">
        <f t="shared" ca="1" si="27"/>
        <v/>
      </c>
      <c r="C592" s="414" t="str">
        <f t="shared" ca="1" si="28"/>
        <v/>
      </c>
      <c r="D592" s="497" t="str">
        <f ca="1">IF(ISERROR(OFFSET('HARGA SATUAN'!$D$6,MATCH(C592,'HARGA SATUAN'!$C$7:$C$1492,0),0)),"",OFFSET('HARGA SATUAN'!$D$6,MATCH(C592,'HARGA SATUAN'!$C$7:$C$1492,0),0))</f>
        <v/>
      </c>
      <c r="E592" s="497">
        <f ca="1">IF(B592="+","Unit",IF(ISERROR(OFFSET('HARGA SATUAN'!$E$6,MATCH(C592,'HARGA SATUAN'!$C$7:$C$1492,0),0)),"",OFFSET('HARGA SATUAN'!$E$6,MATCH(C592,'HARGA SATUAN'!$C$7:$C$1492,0),0)))</f>
        <v>0</v>
      </c>
      <c r="F592" s="583" t="str">
        <f t="shared" ca="1" si="29"/>
        <v/>
      </c>
      <c r="G592" s="493">
        <f ca="1">IF(ISERROR(OFFSET('HARGA SATUAN'!$I$6,MATCH(C592,'HARGA SATUAN'!$C$7:$C$1492,0),0)),"",OFFSET('HARGA SATUAN'!$I$6,MATCH(C592,'HARGA SATUAN'!$C$7:$C$1492,0),0))</f>
        <v>0</v>
      </c>
      <c r="H592" s="582" t="str">
        <f ca="1">IF(B592="","",#REF!)</f>
        <v/>
      </c>
      <c r="I592" s="582" t="str">
        <f ca="1">IF(B592="","",#REF!)</f>
        <v/>
      </c>
      <c r="J592" s="582" t="str">
        <f ca="1">IF(B592="","",#REF!)</f>
        <v/>
      </c>
      <c r="K592" s="582" t="str">
        <f ca="1">IF(B592="","",#REF!)</f>
        <v/>
      </c>
      <c r="L592" s="582" t="str">
        <f ca="1">IF(C592="","",#REF!)</f>
        <v/>
      </c>
    </row>
    <row r="593" spans="1:12">
      <c r="A593" s="558">
        <v>582</v>
      </c>
      <c r="B593" s="581" t="str">
        <f t="shared" ca="1" si="27"/>
        <v/>
      </c>
      <c r="C593" s="414" t="str">
        <f t="shared" ca="1" si="28"/>
        <v/>
      </c>
      <c r="D593" s="497" t="str">
        <f ca="1">IF(ISERROR(OFFSET('HARGA SATUAN'!$D$6,MATCH(C593,'HARGA SATUAN'!$C$7:$C$1492,0),0)),"",OFFSET('HARGA SATUAN'!$D$6,MATCH(C593,'HARGA SATUAN'!$C$7:$C$1492,0),0))</f>
        <v/>
      </c>
      <c r="E593" s="497">
        <f ca="1">IF(B593="+","Unit",IF(ISERROR(OFFSET('HARGA SATUAN'!$E$6,MATCH(C593,'HARGA SATUAN'!$C$7:$C$1492,0),0)),"",OFFSET('HARGA SATUAN'!$E$6,MATCH(C593,'HARGA SATUAN'!$C$7:$C$1492,0),0)))</f>
        <v>0</v>
      </c>
      <c r="F593" s="583" t="str">
        <f t="shared" ca="1" si="29"/>
        <v/>
      </c>
      <c r="G593" s="493">
        <f ca="1">IF(ISERROR(OFFSET('HARGA SATUAN'!$I$6,MATCH(C593,'HARGA SATUAN'!$C$7:$C$1492,0),0)),"",OFFSET('HARGA SATUAN'!$I$6,MATCH(C593,'HARGA SATUAN'!$C$7:$C$1492,0),0))</f>
        <v>0</v>
      </c>
      <c r="H593" s="582" t="str">
        <f ca="1">IF(B593="","",#REF!)</f>
        <v/>
      </c>
      <c r="I593" s="582" t="str">
        <f ca="1">IF(B593="","",#REF!)</f>
        <v/>
      </c>
      <c r="J593" s="582" t="str">
        <f ca="1">IF(B593="","",#REF!)</f>
        <v/>
      </c>
      <c r="K593" s="582" t="str">
        <f ca="1">IF(B593="","",#REF!)</f>
        <v/>
      </c>
      <c r="L593" s="582" t="str">
        <f ca="1">IF(C593="","",#REF!)</f>
        <v/>
      </c>
    </row>
    <row r="594" spans="1:12">
      <c r="A594" s="558">
        <v>583</v>
      </c>
      <c r="B594" s="581" t="str">
        <f t="shared" ca="1" si="27"/>
        <v/>
      </c>
      <c r="C594" s="414" t="str">
        <f t="shared" ca="1" si="28"/>
        <v/>
      </c>
      <c r="D594" s="497" t="str">
        <f ca="1">IF(ISERROR(OFFSET('HARGA SATUAN'!$D$6,MATCH(C594,'HARGA SATUAN'!$C$7:$C$1492,0),0)),"",OFFSET('HARGA SATUAN'!$D$6,MATCH(C594,'HARGA SATUAN'!$C$7:$C$1492,0),0))</f>
        <v/>
      </c>
      <c r="E594" s="497">
        <f ca="1">IF(B594="+","Unit",IF(ISERROR(OFFSET('HARGA SATUAN'!$E$6,MATCH(C594,'HARGA SATUAN'!$C$7:$C$1492,0),0)),"",OFFSET('HARGA SATUAN'!$E$6,MATCH(C594,'HARGA SATUAN'!$C$7:$C$1492,0),0)))</f>
        <v>0</v>
      </c>
      <c r="F594" s="583" t="str">
        <f t="shared" ca="1" si="29"/>
        <v/>
      </c>
      <c r="G594" s="493">
        <f ca="1">IF(ISERROR(OFFSET('HARGA SATUAN'!$I$6,MATCH(C594,'HARGA SATUAN'!$C$7:$C$1492,0),0)),"",OFFSET('HARGA SATUAN'!$I$6,MATCH(C594,'HARGA SATUAN'!$C$7:$C$1492,0),0))</f>
        <v>0</v>
      </c>
      <c r="H594" s="582" t="str">
        <f ca="1">IF(B594="","",#REF!)</f>
        <v/>
      </c>
      <c r="I594" s="582" t="str">
        <f ca="1">IF(B594="","",#REF!)</f>
        <v/>
      </c>
      <c r="J594" s="582" t="str">
        <f ca="1">IF(B594="","",#REF!)</f>
        <v/>
      </c>
      <c r="K594" s="582" t="str">
        <f ca="1">IF(B594="","",#REF!)</f>
        <v/>
      </c>
      <c r="L594" s="582" t="str">
        <f ca="1">IF(C594="","",#REF!)</f>
        <v/>
      </c>
    </row>
    <row r="595" spans="1:12">
      <c r="A595" s="558">
        <v>584</v>
      </c>
      <c r="B595" s="581" t="str">
        <f t="shared" ca="1" si="27"/>
        <v/>
      </c>
      <c r="C595" s="414" t="str">
        <f t="shared" ca="1" si="28"/>
        <v/>
      </c>
      <c r="D595" s="497" t="str">
        <f ca="1">IF(ISERROR(OFFSET('HARGA SATUAN'!$D$6,MATCH(C595,'HARGA SATUAN'!$C$7:$C$1492,0),0)),"",OFFSET('HARGA SATUAN'!$D$6,MATCH(C595,'HARGA SATUAN'!$C$7:$C$1492,0),0))</f>
        <v/>
      </c>
      <c r="E595" s="497">
        <f ca="1">IF(B595="+","Unit",IF(ISERROR(OFFSET('HARGA SATUAN'!$E$6,MATCH(C595,'HARGA SATUAN'!$C$7:$C$1492,0),0)),"",OFFSET('HARGA SATUAN'!$E$6,MATCH(C595,'HARGA SATUAN'!$C$7:$C$1492,0),0)))</f>
        <v>0</v>
      </c>
      <c r="F595" s="583" t="str">
        <f t="shared" ca="1" si="29"/>
        <v/>
      </c>
      <c r="G595" s="493">
        <f ca="1">IF(ISERROR(OFFSET('HARGA SATUAN'!$I$6,MATCH(C595,'HARGA SATUAN'!$C$7:$C$1492,0),0)),"",OFFSET('HARGA SATUAN'!$I$6,MATCH(C595,'HARGA SATUAN'!$C$7:$C$1492,0),0))</f>
        <v>0</v>
      </c>
      <c r="H595" s="582" t="str">
        <f ca="1">IF(B595="","",#REF!)</f>
        <v/>
      </c>
      <c r="I595" s="582" t="str">
        <f ca="1">IF(B595="","",#REF!)</f>
        <v/>
      </c>
      <c r="J595" s="582" t="str">
        <f ca="1">IF(B595="","",#REF!)</f>
        <v/>
      </c>
      <c r="K595" s="582" t="str">
        <f ca="1">IF(B595="","",#REF!)</f>
        <v/>
      </c>
      <c r="L595" s="582" t="str">
        <f ca="1">IF(C595="","",#REF!)</f>
        <v/>
      </c>
    </row>
    <row r="596" spans="1:12">
      <c r="A596" s="558">
        <v>585</v>
      </c>
      <c r="B596" s="581" t="str">
        <f t="shared" ca="1" si="27"/>
        <v/>
      </c>
      <c r="C596" s="414" t="str">
        <f t="shared" ca="1" si="28"/>
        <v/>
      </c>
      <c r="D596" s="497" t="str">
        <f ca="1">IF(ISERROR(OFFSET('HARGA SATUAN'!$D$6,MATCH(C596,'HARGA SATUAN'!$C$7:$C$1492,0),0)),"",OFFSET('HARGA SATUAN'!$D$6,MATCH(C596,'HARGA SATUAN'!$C$7:$C$1492,0),0))</f>
        <v/>
      </c>
      <c r="E596" s="497">
        <f ca="1">IF(B596="+","Unit",IF(ISERROR(OFFSET('HARGA SATUAN'!$E$6,MATCH(C596,'HARGA SATUAN'!$C$7:$C$1492,0),0)),"",OFFSET('HARGA SATUAN'!$E$6,MATCH(C596,'HARGA SATUAN'!$C$7:$C$1492,0),0)))</f>
        <v>0</v>
      </c>
      <c r="F596" s="583" t="str">
        <f t="shared" ca="1" si="29"/>
        <v/>
      </c>
      <c r="G596" s="493">
        <f ca="1">IF(ISERROR(OFFSET('HARGA SATUAN'!$I$6,MATCH(C596,'HARGA SATUAN'!$C$7:$C$1492,0),0)),"",OFFSET('HARGA SATUAN'!$I$6,MATCH(C596,'HARGA SATUAN'!$C$7:$C$1492,0),0))</f>
        <v>0</v>
      </c>
      <c r="H596" s="582" t="str">
        <f ca="1">IF(B596="","",#REF!)</f>
        <v/>
      </c>
      <c r="I596" s="582" t="str">
        <f ca="1">IF(B596="","",#REF!)</f>
        <v/>
      </c>
      <c r="J596" s="582" t="str">
        <f ca="1">IF(B596="","",#REF!)</f>
        <v/>
      </c>
      <c r="K596" s="582" t="str">
        <f ca="1">IF(B596="","",#REF!)</f>
        <v/>
      </c>
      <c r="L596" s="582" t="str">
        <f ca="1">IF(C596="","",#REF!)</f>
        <v/>
      </c>
    </row>
    <row r="597" spans="1:12">
      <c r="A597" s="558">
        <v>586</v>
      </c>
      <c r="B597" s="581" t="str">
        <f t="shared" ca="1" si="27"/>
        <v/>
      </c>
      <c r="C597" s="414" t="str">
        <f t="shared" ca="1" si="28"/>
        <v/>
      </c>
      <c r="D597" s="497" t="str">
        <f ca="1">IF(ISERROR(OFFSET('HARGA SATUAN'!$D$6,MATCH(C597,'HARGA SATUAN'!$C$7:$C$1492,0),0)),"",OFFSET('HARGA SATUAN'!$D$6,MATCH(C597,'HARGA SATUAN'!$C$7:$C$1492,0),0))</f>
        <v/>
      </c>
      <c r="E597" s="497">
        <f ca="1">IF(B597="+","Unit",IF(ISERROR(OFFSET('HARGA SATUAN'!$E$6,MATCH(C597,'HARGA SATUAN'!$C$7:$C$1492,0),0)),"",OFFSET('HARGA SATUAN'!$E$6,MATCH(C597,'HARGA SATUAN'!$C$7:$C$1492,0),0)))</f>
        <v>0</v>
      </c>
      <c r="F597" s="583" t="str">
        <f t="shared" ca="1" si="29"/>
        <v/>
      </c>
      <c r="G597" s="493">
        <f ca="1">IF(ISERROR(OFFSET('HARGA SATUAN'!$I$6,MATCH(C597,'HARGA SATUAN'!$C$7:$C$1492,0),0)),"",OFFSET('HARGA SATUAN'!$I$6,MATCH(C597,'HARGA SATUAN'!$C$7:$C$1492,0),0))</f>
        <v>0</v>
      </c>
      <c r="H597" s="582" t="str">
        <f ca="1">IF(B597="","",#REF!)</f>
        <v/>
      </c>
      <c r="I597" s="582" t="str">
        <f ca="1">IF(B597="","",#REF!)</f>
        <v/>
      </c>
      <c r="J597" s="582" t="str">
        <f ca="1">IF(B597="","",#REF!)</f>
        <v/>
      </c>
      <c r="K597" s="582" t="str">
        <f ca="1">IF(B597="","",#REF!)</f>
        <v/>
      </c>
      <c r="L597" s="582" t="str">
        <f ca="1">IF(C597="","",#REF!)</f>
        <v/>
      </c>
    </row>
    <row r="598" spans="1:12">
      <c r="A598" s="558">
        <v>587</v>
      </c>
      <c r="B598" s="581" t="str">
        <f t="shared" ca="1" si="27"/>
        <v/>
      </c>
      <c r="C598" s="414" t="str">
        <f t="shared" ca="1" si="28"/>
        <v/>
      </c>
      <c r="D598" s="497" t="str">
        <f ca="1">IF(ISERROR(OFFSET('HARGA SATUAN'!$D$6,MATCH(C598,'HARGA SATUAN'!$C$7:$C$1492,0),0)),"",OFFSET('HARGA SATUAN'!$D$6,MATCH(C598,'HARGA SATUAN'!$C$7:$C$1492,0),0))</f>
        <v/>
      </c>
      <c r="E598" s="497">
        <f ca="1">IF(B598="+","Unit",IF(ISERROR(OFFSET('HARGA SATUAN'!$E$6,MATCH(C598,'HARGA SATUAN'!$C$7:$C$1492,0),0)),"",OFFSET('HARGA SATUAN'!$E$6,MATCH(C598,'HARGA SATUAN'!$C$7:$C$1492,0),0)))</f>
        <v>0</v>
      </c>
      <c r="F598" s="583" t="str">
        <f t="shared" ca="1" si="29"/>
        <v/>
      </c>
      <c r="G598" s="493">
        <f ca="1">IF(ISERROR(OFFSET('HARGA SATUAN'!$I$6,MATCH(C598,'HARGA SATUAN'!$C$7:$C$1492,0),0)),"",OFFSET('HARGA SATUAN'!$I$6,MATCH(C598,'HARGA SATUAN'!$C$7:$C$1492,0),0))</f>
        <v>0</v>
      </c>
      <c r="H598" s="582" t="str">
        <f ca="1">IF(B598="","",#REF!)</f>
        <v/>
      </c>
      <c r="I598" s="582" t="str">
        <f ca="1">IF(B598="","",#REF!)</f>
        <v/>
      </c>
      <c r="J598" s="582" t="str">
        <f ca="1">IF(B598="","",#REF!)</f>
        <v/>
      </c>
      <c r="K598" s="582" t="str">
        <f ca="1">IF(B598="","",#REF!)</f>
        <v/>
      </c>
      <c r="L598" s="582" t="str">
        <f ca="1">IF(C598="","",#REF!)</f>
        <v/>
      </c>
    </row>
    <row r="599" spans="1:12">
      <c r="A599" s="558">
        <v>588</v>
      </c>
      <c r="B599" s="581" t="str">
        <f t="shared" ca="1" si="27"/>
        <v/>
      </c>
      <c r="C599" s="414" t="str">
        <f t="shared" ca="1" si="28"/>
        <v/>
      </c>
      <c r="D599" s="497" t="str">
        <f ca="1">IF(ISERROR(OFFSET('HARGA SATUAN'!$D$6,MATCH(C599,'HARGA SATUAN'!$C$7:$C$1492,0),0)),"",OFFSET('HARGA SATUAN'!$D$6,MATCH(C599,'HARGA SATUAN'!$C$7:$C$1492,0),0))</f>
        <v/>
      </c>
      <c r="E599" s="497">
        <f ca="1">IF(B599="+","Unit",IF(ISERROR(OFFSET('HARGA SATUAN'!$E$6,MATCH(C599,'HARGA SATUAN'!$C$7:$C$1492,0),0)),"",OFFSET('HARGA SATUAN'!$E$6,MATCH(C599,'HARGA SATUAN'!$C$7:$C$1492,0),0)))</f>
        <v>0</v>
      </c>
      <c r="F599" s="583" t="str">
        <f t="shared" ca="1" si="29"/>
        <v/>
      </c>
      <c r="G599" s="493">
        <f ca="1">IF(ISERROR(OFFSET('HARGA SATUAN'!$I$6,MATCH(C599,'HARGA SATUAN'!$C$7:$C$1492,0),0)),"",OFFSET('HARGA SATUAN'!$I$6,MATCH(C599,'HARGA SATUAN'!$C$7:$C$1492,0),0))</f>
        <v>0</v>
      </c>
      <c r="H599" s="582" t="str">
        <f ca="1">IF(B599="","",#REF!)</f>
        <v/>
      </c>
      <c r="I599" s="582" t="str">
        <f ca="1">IF(B599="","",#REF!)</f>
        <v/>
      </c>
      <c r="J599" s="582" t="str">
        <f ca="1">IF(B599="","",#REF!)</f>
        <v/>
      </c>
      <c r="K599" s="582" t="str">
        <f ca="1">IF(B599="","",#REF!)</f>
        <v/>
      </c>
      <c r="L599" s="582" t="str">
        <f ca="1">IF(C599="","",#REF!)</f>
        <v/>
      </c>
    </row>
    <row r="600" spans="1:12">
      <c r="A600" s="558">
        <v>589</v>
      </c>
      <c r="B600" s="581" t="str">
        <f t="shared" ca="1" si="27"/>
        <v/>
      </c>
      <c r="C600" s="414" t="str">
        <f t="shared" ca="1" si="28"/>
        <v/>
      </c>
      <c r="D600" s="497" t="str">
        <f ca="1">IF(ISERROR(OFFSET('HARGA SATUAN'!$D$6,MATCH(C600,'HARGA SATUAN'!$C$7:$C$1492,0),0)),"",OFFSET('HARGA SATUAN'!$D$6,MATCH(C600,'HARGA SATUAN'!$C$7:$C$1492,0),0))</f>
        <v/>
      </c>
      <c r="E600" s="497">
        <f ca="1">IF(B600="+","Unit",IF(ISERROR(OFFSET('HARGA SATUAN'!$E$6,MATCH(C600,'HARGA SATUAN'!$C$7:$C$1492,0),0)),"",OFFSET('HARGA SATUAN'!$E$6,MATCH(C600,'HARGA SATUAN'!$C$7:$C$1492,0),0)))</f>
        <v>0</v>
      </c>
      <c r="F600" s="583" t="str">
        <f t="shared" ca="1" si="29"/>
        <v/>
      </c>
      <c r="G600" s="493">
        <f ca="1">IF(ISERROR(OFFSET('HARGA SATUAN'!$I$6,MATCH(C600,'HARGA SATUAN'!$C$7:$C$1492,0),0)),"",OFFSET('HARGA SATUAN'!$I$6,MATCH(C600,'HARGA SATUAN'!$C$7:$C$1492,0),0))</f>
        <v>0</v>
      </c>
      <c r="H600" s="582" t="str">
        <f ca="1">IF(B600="","",#REF!)</f>
        <v/>
      </c>
      <c r="I600" s="582" t="str">
        <f ca="1">IF(B600="","",#REF!)</f>
        <v/>
      </c>
      <c r="J600" s="582" t="str">
        <f ca="1">IF(B600="","",#REF!)</f>
        <v/>
      </c>
      <c r="K600" s="582" t="str">
        <f ca="1">IF(B600="","",#REF!)</f>
        <v/>
      </c>
      <c r="L600" s="582" t="str">
        <f ca="1">IF(C600="","",#REF!)</f>
        <v/>
      </c>
    </row>
    <row r="601" spans="1:12">
      <c r="A601" s="558">
        <v>590</v>
      </c>
      <c r="B601" s="581" t="str">
        <f t="shared" ca="1" si="27"/>
        <v/>
      </c>
      <c r="C601" s="414" t="str">
        <f t="shared" ca="1" si="28"/>
        <v/>
      </c>
      <c r="D601" s="497" t="str">
        <f ca="1">IF(ISERROR(OFFSET('HARGA SATUAN'!$D$6,MATCH(C601,'HARGA SATUAN'!$C$7:$C$1492,0),0)),"",OFFSET('HARGA SATUAN'!$D$6,MATCH(C601,'HARGA SATUAN'!$C$7:$C$1492,0),0))</f>
        <v/>
      </c>
      <c r="E601" s="497">
        <f ca="1">IF(B601="+","Unit",IF(ISERROR(OFFSET('HARGA SATUAN'!$E$6,MATCH(C601,'HARGA SATUAN'!$C$7:$C$1492,0),0)),"",OFFSET('HARGA SATUAN'!$E$6,MATCH(C601,'HARGA SATUAN'!$C$7:$C$1492,0),0)))</f>
        <v>0</v>
      </c>
      <c r="F601" s="583" t="str">
        <f t="shared" ca="1" si="29"/>
        <v/>
      </c>
      <c r="G601" s="493">
        <f ca="1">IF(ISERROR(OFFSET('HARGA SATUAN'!$I$6,MATCH(C601,'HARGA SATUAN'!$C$7:$C$1492,0),0)),"",OFFSET('HARGA SATUAN'!$I$6,MATCH(C601,'HARGA SATUAN'!$C$7:$C$1492,0),0))</f>
        <v>0</v>
      </c>
      <c r="H601" s="582" t="str">
        <f ca="1">IF(B601="","",#REF!)</f>
        <v/>
      </c>
      <c r="I601" s="582" t="str">
        <f ca="1">IF(B601="","",#REF!)</f>
        <v/>
      </c>
      <c r="J601" s="582" t="str">
        <f ca="1">IF(B601="","",#REF!)</f>
        <v/>
      </c>
      <c r="K601" s="582" t="str">
        <f ca="1">IF(B601="","",#REF!)</f>
        <v/>
      </c>
      <c r="L601" s="582" t="str">
        <f ca="1">IF(C601="","",#REF!)</f>
        <v/>
      </c>
    </row>
    <row r="602" spans="1:12">
      <c r="A602" s="558">
        <v>591</v>
      </c>
      <c r="B602" s="581" t="str">
        <f t="shared" ca="1" si="27"/>
        <v/>
      </c>
      <c r="C602" s="414" t="str">
        <f t="shared" ca="1" si="28"/>
        <v/>
      </c>
      <c r="D602" s="497" t="str">
        <f ca="1">IF(ISERROR(OFFSET('HARGA SATUAN'!$D$6,MATCH(C602,'HARGA SATUAN'!$C$7:$C$1492,0),0)),"",OFFSET('HARGA SATUAN'!$D$6,MATCH(C602,'HARGA SATUAN'!$C$7:$C$1492,0),0))</f>
        <v/>
      </c>
      <c r="E602" s="497">
        <f ca="1">IF(B602="+","Unit",IF(ISERROR(OFFSET('HARGA SATUAN'!$E$6,MATCH(C602,'HARGA SATUAN'!$C$7:$C$1492,0),0)),"",OFFSET('HARGA SATUAN'!$E$6,MATCH(C602,'HARGA SATUAN'!$C$7:$C$1492,0),0)))</f>
        <v>0</v>
      </c>
      <c r="F602" s="583" t="str">
        <f t="shared" ca="1" si="29"/>
        <v/>
      </c>
      <c r="G602" s="493">
        <f ca="1">IF(ISERROR(OFFSET('HARGA SATUAN'!$I$6,MATCH(C602,'HARGA SATUAN'!$C$7:$C$1492,0),0)),"",OFFSET('HARGA SATUAN'!$I$6,MATCH(C602,'HARGA SATUAN'!$C$7:$C$1492,0),0))</f>
        <v>0</v>
      </c>
      <c r="H602" s="582" t="str">
        <f ca="1">IF(B602="","",#REF!)</f>
        <v/>
      </c>
      <c r="I602" s="582" t="str">
        <f ca="1">IF(B602="","",#REF!)</f>
        <v/>
      </c>
      <c r="J602" s="582" t="str">
        <f ca="1">IF(B602="","",#REF!)</f>
        <v/>
      </c>
      <c r="K602" s="582" t="str">
        <f ca="1">IF(B602="","",#REF!)</f>
        <v/>
      </c>
      <c r="L602" s="582" t="str">
        <f ca="1">IF(C602="","",#REF!)</f>
        <v/>
      </c>
    </row>
    <row r="603" spans="1:12">
      <c r="A603" s="558">
        <v>592</v>
      </c>
      <c r="B603" s="581" t="str">
        <f t="shared" ca="1" si="27"/>
        <v/>
      </c>
      <c r="C603" s="414" t="str">
        <f t="shared" ca="1" si="28"/>
        <v/>
      </c>
      <c r="D603" s="497" t="str">
        <f ca="1">IF(ISERROR(OFFSET('HARGA SATUAN'!$D$6,MATCH(C603,'HARGA SATUAN'!$C$7:$C$1492,0),0)),"",OFFSET('HARGA SATUAN'!$D$6,MATCH(C603,'HARGA SATUAN'!$C$7:$C$1492,0),0))</f>
        <v/>
      </c>
      <c r="E603" s="497">
        <f ca="1">IF(B603="+","Unit",IF(ISERROR(OFFSET('HARGA SATUAN'!$E$6,MATCH(C603,'HARGA SATUAN'!$C$7:$C$1492,0),0)),"",OFFSET('HARGA SATUAN'!$E$6,MATCH(C603,'HARGA SATUAN'!$C$7:$C$1492,0),0)))</f>
        <v>0</v>
      </c>
      <c r="F603" s="583" t="str">
        <f t="shared" ca="1" si="29"/>
        <v/>
      </c>
      <c r="G603" s="493">
        <f ca="1">IF(ISERROR(OFFSET('HARGA SATUAN'!$I$6,MATCH(C603,'HARGA SATUAN'!$C$7:$C$1492,0),0)),"",OFFSET('HARGA SATUAN'!$I$6,MATCH(C603,'HARGA SATUAN'!$C$7:$C$1492,0),0))</f>
        <v>0</v>
      </c>
      <c r="H603" s="582" t="str">
        <f ca="1">IF(B603="","",#REF!)</f>
        <v/>
      </c>
      <c r="I603" s="582" t="str">
        <f ca="1">IF(B603="","",#REF!)</f>
        <v/>
      </c>
      <c r="J603" s="582" t="str">
        <f ca="1">IF(B603="","",#REF!)</f>
        <v/>
      </c>
      <c r="K603" s="582" t="str">
        <f ca="1">IF(B603="","",#REF!)</f>
        <v/>
      </c>
      <c r="L603" s="582" t="str">
        <f ca="1">IF(C603="","",#REF!)</f>
        <v/>
      </c>
    </row>
    <row r="604" spans="1:12">
      <c r="A604" s="558">
        <v>593</v>
      </c>
      <c r="B604" s="581" t="str">
        <f t="shared" ca="1" si="27"/>
        <v/>
      </c>
      <c r="C604" s="414" t="str">
        <f t="shared" ca="1" si="28"/>
        <v/>
      </c>
      <c r="D604" s="497" t="str">
        <f ca="1">IF(ISERROR(OFFSET('HARGA SATUAN'!$D$6,MATCH(C604,'HARGA SATUAN'!$C$7:$C$1492,0),0)),"",OFFSET('HARGA SATUAN'!$D$6,MATCH(C604,'HARGA SATUAN'!$C$7:$C$1492,0),0))</f>
        <v/>
      </c>
      <c r="E604" s="497">
        <f ca="1">IF(B604="+","Unit",IF(ISERROR(OFFSET('HARGA SATUAN'!$E$6,MATCH(C604,'HARGA SATUAN'!$C$7:$C$1492,0),0)),"",OFFSET('HARGA SATUAN'!$E$6,MATCH(C604,'HARGA SATUAN'!$C$7:$C$1492,0),0)))</f>
        <v>0</v>
      </c>
      <c r="F604" s="583" t="str">
        <f t="shared" ca="1" si="29"/>
        <v/>
      </c>
      <c r="G604" s="493">
        <f ca="1">IF(ISERROR(OFFSET('HARGA SATUAN'!$I$6,MATCH(C604,'HARGA SATUAN'!$C$7:$C$1492,0),0)),"",OFFSET('HARGA SATUAN'!$I$6,MATCH(C604,'HARGA SATUAN'!$C$7:$C$1492,0),0))</f>
        <v>0</v>
      </c>
      <c r="H604" s="582" t="str">
        <f ca="1">IF(B604="","",#REF!)</f>
        <v/>
      </c>
      <c r="I604" s="582" t="str">
        <f ca="1">IF(B604="","",#REF!)</f>
        <v/>
      </c>
      <c r="J604" s="582" t="str">
        <f ca="1">IF(B604="","",#REF!)</f>
        <v/>
      </c>
      <c r="K604" s="582" t="str">
        <f ca="1">IF(B604="","",#REF!)</f>
        <v/>
      </c>
      <c r="L604" s="582" t="str">
        <f ca="1">IF(C604="","",#REF!)</f>
        <v/>
      </c>
    </row>
    <row r="605" spans="1:12">
      <c r="A605" s="558">
        <v>594</v>
      </c>
      <c r="B605" s="581" t="str">
        <f t="shared" ca="1" si="27"/>
        <v/>
      </c>
      <c r="C605" s="414" t="str">
        <f t="shared" ca="1" si="28"/>
        <v/>
      </c>
      <c r="D605" s="497" t="str">
        <f ca="1">IF(ISERROR(OFFSET('HARGA SATUAN'!$D$6,MATCH(C605,'HARGA SATUAN'!$C$7:$C$1492,0),0)),"",OFFSET('HARGA SATUAN'!$D$6,MATCH(C605,'HARGA SATUAN'!$C$7:$C$1492,0),0))</f>
        <v/>
      </c>
      <c r="E605" s="497">
        <f ca="1">IF(B605="+","Unit",IF(ISERROR(OFFSET('HARGA SATUAN'!$E$6,MATCH(C605,'HARGA SATUAN'!$C$7:$C$1492,0),0)),"",OFFSET('HARGA SATUAN'!$E$6,MATCH(C605,'HARGA SATUAN'!$C$7:$C$1492,0),0)))</f>
        <v>0</v>
      </c>
      <c r="F605" s="583" t="str">
        <f t="shared" ca="1" si="29"/>
        <v/>
      </c>
      <c r="G605" s="493">
        <f ca="1">IF(ISERROR(OFFSET('HARGA SATUAN'!$I$6,MATCH(C605,'HARGA SATUAN'!$C$7:$C$1492,0),0)),"",OFFSET('HARGA SATUAN'!$I$6,MATCH(C605,'HARGA SATUAN'!$C$7:$C$1492,0),0))</f>
        <v>0</v>
      </c>
      <c r="H605" s="582" t="str">
        <f ca="1">IF(B605="","",#REF!)</f>
        <v/>
      </c>
      <c r="I605" s="582" t="str">
        <f ca="1">IF(B605="","",#REF!)</f>
        <v/>
      </c>
      <c r="J605" s="582" t="str">
        <f ca="1">IF(B605="","",#REF!)</f>
        <v/>
      </c>
      <c r="K605" s="582" t="str">
        <f ca="1">IF(B605="","",#REF!)</f>
        <v/>
      </c>
      <c r="L605" s="582" t="str">
        <f ca="1">IF(C605="","",#REF!)</f>
        <v/>
      </c>
    </row>
    <row r="606" spans="1:12">
      <c r="A606" s="558">
        <v>595</v>
      </c>
      <c r="B606" s="581" t="str">
        <f t="shared" ca="1" si="27"/>
        <v/>
      </c>
      <c r="C606" s="414" t="str">
        <f t="shared" ca="1" si="28"/>
        <v/>
      </c>
      <c r="D606" s="497" t="str">
        <f ca="1">IF(ISERROR(OFFSET('HARGA SATUAN'!$D$6,MATCH(C606,'HARGA SATUAN'!$C$7:$C$1492,0),0)),"",OFFSET('HARGA SATUAN'!$D$6,MATCH(C606,'HARGA SATUAN'!$C$7:$C$1492,0),0))</f>
        <v/>
      </c>
      <c r="E606" s="497">
        <f ca="1">IF(B606="+","Unit",IF(ISERROR(OFFSET('HARGA SATUAN'!$E$6,MATCH(C606,'HARGA SATUAN'!$C$7:$C$1492,0),0)),"",OFFSET('HARGA SATUAN'!$E$6,MATCH(C606,'HARGA SATUAN'!$C$7:$C$1492,0),0)))</f>
        <v>0</v>
      </c>
      <c r="F606" s="583" t="str">
        <f t="shared" ca="1" si="29"/>
        <v/>
      </c>
      <c r="G606" s="493">
        <f ca="1">IF(ISERROR(OFFSET('HARGA SATUAN'!$I$6,MATCH(C606,'HARGA SATUAN'!$C$7:$C$1492,0),0)),"",OFFSET('HARGA SATUAN'!$I$6,MATCH(C606,'HARGA SATUAN'!$C$7:$C$1492,0),0))</f>
        <v>0</v>
      </c>
      <c r="H606" s="582" t="str">
        <f ca="1">IF(B606="","",#REF!)</f>
        <v/>
      </c>
      <c r="I606" s="582" t="str">
        <f ca="1">IF(B606="","",#REF!)</f>
        <v/>
      </c>
      <c r="J606" s="582" t="str">
        <f ca="1">IF(B606="","",#REF!)</f>
        <v/>
      </c>
      <c r="K606" s="582" t="str">
        <f ca="1">IF(B606="","",#REF!)</f>
        <v/>
      </c>
      <c r="L606" s="582" t="str">
        <f ca="1">IF(C606="","",#REF!)</f>
        <v/>
      </c>
    </row>
    <row r="607" spans="1:12">
      <c r="A607" s="558">
        <v>596</v>
      </c>
      <c r="B607" s="581" t="str">
        <f t="shared" ca="1" si="27"/>
        <v/>
      </c>
      <c r="C607" s="414" t="str">
        <f t="shared" ca="1" si="28"/>
        <v/>
      </c>
      <c r="D607" s="497" t="str">
        <f ca="1">IF(ISERROR(OFFSET('HARGA SATUAN'!$D$6,MATCH(C607,'HARGA SATUAN'!$C$7:$C$1492,0),0)),"",OFFSET('HARGA SATUAN'!$D$6,MATCH(C607,'HARGA SATUAN'!$C$7:$C$1492,0),0))</f>
        <v/>
      </c>
      <c r="E607" s="497">
        <f ca="1">IF(B607="+","Unit",IF(ISERROR(OFFSET('HARGA SATUAN'!$E$6,MATCH(C607,'HARGA SATUAN'!$C$7:$C$1492,0),0)),"",OFFSET('HARGA SATUAN'!$E$6,MATCH(C607,'HARGA SATUAN'!$C$7:$C$1492,0),0)))</f>
        <v>0</v>
      </c>
      <c r="F607" s="583" t="str">
        <f t="shared" ca="1" si="29"/>
        <v/>
      </c>
      <c r="G607" s="493">
        <f ca="1">IF(ISERROR(OFFSET('HARGA SATUAN'!$I$6,MATCH(C607,'HARGA SATUAN'!$C$7:$C$1492,0),0)),"",OFFSET('HARGA SATUAN'!$I$6,MATCH(C607,'HARGA SATUAN'!$C$7:$C$1492,0),0))</f>
        <v>0</v>
      </c>
      <c r="H607" s="582" t="str">
        <f ca="1">IF(B607="","",#REF!)</f>
        <v/>
      </c>
      <c r="I607" s="582" t="str">
        <f ca="1">IF(B607="","",#REF!)</f>
        <v/>
      </c>
      <c r="J607" s="582" t="str">
        <f ca="1">IF(B607="","",#REF!)</f>
        <v/>
      </c>
      <c r="K607" s="582" t="str">
        <f ca="1">IF(B607="","",#REF!)</f>
        <v/>
      </c>
      <c r="L607" s="582" t="str">
        <f ca="1">IF(C607="","",#REF!)</f>
        <v/>
      </c>
    </row>
    <row r="608" spans="1:12">
      <c r="A608" s="558">
        <v>597</v>
      </c>
      <c r="B608" s="581" t="str">
        <f t="shared" ca="1" si="27"/>
        <v/>
      </c>
      <c r="C608" s="414" t="str">
        <f t="shared" ca="1" si="28"/>
        <v/>
      </c>
      <c r="D608" s="497" t="str">
        <f ca="1">IF(ISERROR(OFFSET('HARGA SATUAN'!$D$6,MATCH(C608,'HARGA SATUAN'!$C$7:$C$1492,0),0)),"",OFFSET('HARGA SATUAN'!$D$6,MATCH(C608,'HARGA SATUAN'!$C$7:$C$1492,0),0))</f>
        <v/>
      </c>
      <c r="E608" s="497">
        <f ca="1">IF(B608="+","Unit",IF(ISERROR(OFFSET('HARGA SATUAN'!$E$6,MATCH(C608,'HARGA SATUAN'!$C$7:$C$1492,0),0)),"",OFFSET('HARGA SATUAN'!$E$6,MATCH(C608,'HARGA SATUAN'!$C$7:$C$1492,0),0)))</f>
        <v>0</v>
      </c>
      <c r="F608" s="583" t="str">
        <f t="shared" ca="1" si="29"/>
        <v/>
      </c>
      <c r="G608" s="493">
        <f ca="1">IF(ISERROR(OFFSET('HARGA SATUAN'!$I$6,MATCH(C608,'HARGA SATUAN'!$C$7:$C$1492,0),0)),"",OFFSET('HARGA SATUAN'!$I$6,MATCH(C608,'HARGA SATUAN'!$C$7:$C$1492,0),0))</f>
        <v>0</v>
      </c>
      <c r="H608" s="582" t="str">
        <f ca="1">IF(B608="","",#REF!)</f>
        <v/>
      </c>
      <c r="I608" s="582" t="str">
        <f ca="1">IF(B608="","",#REF!)</f>
        <v/>
      </c>
      <c r="J608" s="582" t="str">
        <f ca="1">IF(B608="","",#REF!)</f>
        <v/>
      </c>
      <c r="K608" s="582" t="str">
        <f ca="1">IF(B608="","",#REF!)</f>
        <v/>
      </c>
      <c r="L608" s="582" t="str">
        <f ca="1">IF(C608="","",#REF!)</f>
        <v/>
      </c>
    </row>
    <row r="609" spans="1:12">
      <c r="A609" s="558">
        <v>598</v>
      </c>
      <c r="B609" s="581" t="str">
        <f t="shared" ca="1" si="27"/>
        <v/>
      </c>
      <c r="C609" s="414" t="str">
        <f t="shared" ca="1" si="28"/>
        <v/>
      </c>
      <c r="D609" s="497" t="str">
        <f ca="1">IF(ISERROR(OFFSET('HARGA SATUAN'!$D$6,MATCH(C609,'HARGA SATUAN'!$C$7:$C$1492,0),0)),"",OFFSET('HARGA SATUAN'!$D$6,MATCH(C609,'HARGA SATUAN'!$C$7:$C$1492,0),0))</f>
        <v/>
      </c>
      <c r="E609" s="497">
        <f ca="1">IF(B609="+","Unit",IF(ISERROR(OFFSET('HARGA SATUAN'!$E$6,MATCH(C609,'HARGA SATUAN'!$C$7:$C$1492,0),0)),"",OFFSET('HARGA SATUAN'!$E$6,MATCH(C609,'HARGA SATUAN'!$C$7:$C$1492,0),0)))</f>
        <v>0</v>
      </c>
      <c r="F609" s="583" t="str">
        <f t="shared" ca="1" si="29"/>
        <v/>
      </c>
      <c r="G609" s="493">
        <f ca="1">IF(ISERROR(OFFSET('HARGA SATUAN'!$I$6,MATCH(C609,'HARGA SATUAN'!$C$7:$C$1492,0),0)),"",OFFSET('HARGA SATUAN'!$I$6,MATCH(C609,'HARGA SATUAN'!$C$7:$C$1492,0),0))</f>
        <v>0</v>
      </c>
      <c r="H609" s="582" t="str">
        <f ca="1">IF(B609="","",#REF!)</f>
        <v/>
      </c>
      <c r="I609" s="582" t="str">
        <f ca="1">IF(B609="","",#REF!)</f>
        <v/>
      </c>
      <c r="J609" s="582" t="str">
        <f ca="1">IF(B609="","",#REF!)</f>
        <v/>
      </c>
      <c r="K609" s="582" t="str">
        <f ca="1">IF(B609="","",#REF!)</f>
        <v/>
      </c>
      <c r="L609" s="582" t="str">
        <f ca="1">IF(C609="","",#REF!)</f>
        <v/>
      </c>
    </row>
    <row r="610" spans="1:12">
      <c r="A610" s="558">
        <v>599</v>
      </c>
      <c r="B610" s="581" t="str">
        <f t="shared" ca="1" si="27"/>
        <v/>
      </c>
      <c r="C610" s="414" t="str">
        <f t="shared" ca="1" si="28"/>
        <v/>
      </c>
      <c r="D610" s="497" t="str">
        <f ca="1">IF(ISERROR(OFFSET('HARGA SATUAN'!$D$6,MATCH(C610,'HARGA SATUAN'!$C$7:$C$1492,0),0)),"",OFFSET('HARGA SATUAN'!$D$6,MATCH(C610,'HARGA SATUAN'!$C$7:$C$1492,0),0))</f>
        <v/>
      </c>
      <c r="E610" s="497">
        <f ca="1">IF(B610="+","Unit",IF(ISERROR(OFFSET('HARGA SATUAN'!$E$6,MATCH(C610,'HARGA SATUAN'!$C$7:$C$1492,0),0)),"",OFFSET('HARGA SATUAN'!$E$6,MATCH(C610,'HARGA SATUAN'!$C$7:$C$1492,0),0)))</f>
        <v>0</v>
      </c>
      <c r="F610" s="583" t="str">
        <f t="shared" ca="1" si="29"/>
        <v/>
      </c>
      <c r="G610" s="493">
        <f ca="1">IF(ISERROR(OFFSET('HARGA SATUAN'!$I$6,MATCH(C610,'HARGA SATUAN'!$C$7:$C$1492,0),0)),"",OFFSET('HARGA SATUAN'!$I$6,MATCH(C610,'HARGA SATUAN'!$C$7:$C$1492,0),0))</f>
        <v>0</v>
      </c>
      <c r="H610" s="582" t="str">
        <f ca="1">IF(B610="","",#REF!)</f>
        <v/>
      </c>
      <c r="I610" s="582" t="str">
        <f ca="1">IF(B610="","",#REF!)</f>
        <v/>
      </c>
      <c r="J610" s="582" t="str">
        <f ca="1">IF(B610="","",#REF!)</f>
        <v/>
      </c>
      <c r="K610" s="582" t="str">
        <f ca="1">IF(B610="","",#REF!)</f>
        <v/>
      </c>
      <c r="L610" s="582" t="str">
        <f ca="1">IF(C610="","",#REF!)</f>
        <v/>
      </c>
    </row>
    <row r="611" spans="1:12">
      <c r="A611" s="558">
        <v>600</v>
      </c>
      <c r="B611" s="581" t="str">
        <f t="shared" ca="1" si="27"/>
        <v/>
      </c>
      <c r="C611" s="414" t="str">
        <f t="shared" ca="1" si="28"/>
        <v/>
      </c>
      <c r="D611" s="497" t="str">
        <f ca="1">IF(ISERROR(OFFSET('HARGA SATUAN'!$D$6,MATCH(C611,'HARGA SATUAN'!$C$7:$C$1492,0),0)),"",OFFSET('HARGA SATUAN'!$D$6,MATCH(C611,'HARGA SATUAN'!$C$7:$C$1492,0),0))</f>
        <v/>
      </c>
      <c r="E611" s="497">
        <f ca="1">IF(B611="+","Unit",IF(ISERROR(OFFSET('HARGA SATUAN'!$E$6,MATCH(C611,'HARGA SATUAN'!$C$7:$C$1492,0),0)),"",OFFSET('HARGA SATUAN'!$E$6,MATCH(C611,'HARGA SATUAN'!$C$7:$C$1492,0),0)))</f>
        <v>0</v>
      </c>
      <c r="F611" s="583" t="str">
        <f t="shared" ca="1" si="29"/>
        <v/>
      </c>
      <c r="G611" s="493">
        <f ca="1">IF(ISERROR(OFFSET('HARGA SATUAN'!$I$6,MATCH(C611,'HARGA SATUAN'!$C$7:$C$1492,0),0)),"",OFFSET('HARGA SATUAN'!$I$6,MATCH(C611,'HARGA SATUAN'!$C$7:$C$1492,0),0))</f>
        <v>0</v>
      </c>
      <c r="H611" s="582" t="str">
        <f ca="1">IF(B611="","",#REF!)</f>
        <v/>
      </c>
      <c r="I611" s="582" t="str">
        <f ca="1">IF(B611="","",#REF!)</f>
        <v/>
      </c>
      <c r="J611" s="582" t="str">
        <f ca="1">IF(B611="","",#REF!)</f>
        <v/>
      </c>
      <c r="K611" s="582" t="str">
        <f ca="1">IF(B611="","",#REF!)</f>
        <v/>
      </c>
      <c r="L611" s="582" t="str">
        <f ca="1">IF(C611="","",#REF!)</f>
        <v/>
      </c>
    </row>
    <row r="612" spans="1:12">
      <c r="A612" s="558">
        <v>601</v>
      </c>
      <c r="B612" s="581" t="str">
        <f t="shared" ca="1" si="27"/>
        <v/>
      </c>
      <c r="C612" s="414" t="str">
        <f t="shared" ca="1" si="28"/>
        <v/>
      </c>
      <c r="D612" s="497" t="str">
        <f ca="1">IF(ISERROR(OFFSET('HARGA SATUAN'!$D$6,MATCH(C612,'HARGA SATUAN'!$C$7:$C$1492,0),0)),"",OFFSET('HARGA SATUAN'!$D$6,MATCH(C612,'HARGA SATUAN'!$C$7:$C$1492,0),0))</f>
        <v/>
      </c>
      <c r="E612" s="497">
        <f ca="1">IF(B612="+","Unit",IF(ISERROR(OFFSET('HARGA SATUAN'!$E$6,MATCH(C612,'HARGA SATUAN'!$C$7:$C$1492,0),0)),"",OFFSET('HARGA SATUAN'!$E$6,MATCH(C612,'HARGA SATUAN'!$C$7:$C$1492,0),0)))</f>
        <v>0</v>
      </c>
      <c r="F612" s="583" t="str">
        <f t="shared" ca="1" si="29"/>
        <v/>
      </c>
      <c r="G612" s="493">
        <f ca="1">IF(ISERROR(OFFSET('HARGA SATUAN'!$I$6,MATCH(C612,'HARGA SATUAN'!$C$7:$C$1492,0),0)),"",OFFSET('HARGA SATUAN'!$I$6,MATCH(C612,'HARGA SATUAN'!$C$7:$C$1492,0),0))</f>
        <v>0</v>
      </c>
      <c r="H612" s="582" t="str">
        <f ca="1">IF(B612="","",#REF!)</f>
        <v/>
      </c>
      <c r="I612" s="582" t="str">
        <f ca="1">IF(B612="","",#REF!)</f>
        <v/>
      </c>
      <c r="J612" s="582" t="str">
        <f ca="1">IF(B612="","",#REF!)</f>
        <v/>
      </c>
      <c r="K612" s="582" t="str">
        <f ca="1">IF(B612="","",#REF!)</f>
        <v/>
      </c>
      <c r="L612" s="582" t="str">
        <f ca="1">IF(C612="","",#REF!)</f>
        <v/>
      </c>
    </row>
    <row r="613" spans="1:12">
      <c r="A613" s="558">
        <v>602</v>
      </c>
      <c r="B613" s="581" t="str">
        <f t="shared" ca="1" si="27"/>
        <v/>
      </c>
      <c r="C613" s="414" t="str">
        <f t="shared" ca="1" si="28"/>
        <v/>
      </c>
      <c r="D613" s="497" t="str">
        <f ca="1">IF(ISERROR(OFFSET('HARGA SATUAN'!$D$6,MATCH(C613,'HARGA SATUAN'!$C$7:$C$1492,0),0)),"",OFFSET('HARGA SATUAN'!$D$6,MATCH(C613,'HARGA SATUAN'!$C$7:$C$1492,0),0))</f>
        <v/>
      </c>
      <c r="E613" s="497">
        <f ca="1">IF(B613="+","Unit",IF(ISERROR(OFFSET('HARGA SATUAN'!$E$6,MATCH(C613,'HARGA SATUAN'!$C$7:$C$1492,0),0)),"",OFFSET('HARGA SATUAN'!$E$6,MATCH(C613,'HARGA SATUAN'!$C$7:$C$1492,0),0)))</f>
        <v>0</v>
      </c>
      <c r="F613" s="583" t="str">
        <f t="shared" ca="1" si="29"/>
        <v/>
      </c>
      <c r="G613" s="493">
        <f ca="1">IF(ISERROR(OFFSET('HARGA SATUAN'!$I$6,MATCH(C613,'HARGA SATUAN'!$C$7:$C$1492,0),0)),"",OFFSET('HARGA SATUAN'!$I$6,MATCH(C613,'HARGA SATUAN'!$C$7:$C$1492,0),0))</f>
        <v>0</v>
      </c>
      <c r="H613" s="582" t="str">
        <f ca="1">IF(B613="","",#REF!)</f>
        <v/>
      </c>
      <c r="I613" s="582" t="str">
        <f ca="1">IF(B613="","",#REF!)</f>
        <v/>
      </c>
      <c r="J613" s="582" t="str">
        <f ca="1">IF(B613="","",#REF!)</f>
        <v/>
      </c>
      <c r="K613" s="582" t="str">
        <f ca="1">IF(B613="","",#REF!)</f>
        <v/>
      </c>
      <c r="L613" s="582" t="str">
        <f ca="1">IF(C613="","",#REF!)</f>
        <v/>
      </c>
    </row>
    <row r="614" spans="1:12">
      <c r="A614" s="558">
        <v>603</v>
      </c>
      <c r="B614" s="581" t="str">
        <f t="shared" ca="1" si="27"/>
        <v/>
      </c>
      <c r="C614" s="414" t="str">
        <f t="shared" ca="1" si="28"/>
        <v/>
      </c>
      <c r="D614" s="497" t="str">
        <f ca="1">IF(ISERROR(OFFSET('HARGA SATUAN'!$D$6,MATCH(C614,'HARGA SATUAN'!$C$7:$C$1492,0),0)),"",OFFSET('HARGA SATUAN'!$D$6,MATCH(C614,'HARGA SATUAN'!$C$7:$C$1492,0),0))</f>
        <v/>
      </c>
      <c r="E614" s="497">
        <f ca="1">IF(B614="+","Unit",IF(ISERROR(OFFSET('HARGA SATUAN'!$E$6,MATCH(C614,'HARGA SATUAN'!$C$7:$C$1492,0),0)),"",OFFSET('HARGA SATUAN'!$E$6,MATCH(C614,'HARGA SATUAN'!$C$7:$C$1492,0),0)))</f>
        <v>0</v>
      </c>
      <c r="F614" s="583" t="str">
        <f t="shared" ca="1" si="29"/>
        <v/>
      </c>
      <c r="G614" s="493">
        <f ca="1">IF(ISERROR(OFFSET('HARGA SATUAN'!$I$6,MATCH(C614,'HARGA SATUAN'!$C$7:$C$1492,0),0)),"",OFFSET('HARGA SATUAN'!$I$6,MATCH(C614,'HARGA SATUAN'!$C$7:$C$1492,0),0))</f>
        <v>0</v>
      </c>
      <c r="H614" s="582" t="str">
        <f ca="1">IF(B614="","",#REF!)</f>
        <v/>
      </c>
      <c r="I614" s="582" t="str">
        <f ca="1">IF(B614="","",#REF!)</f>
        <v/>
      </c>
      <c r="J614" s="582" t="str">
        <f ca="1">IF(B614="","",#REF!)</f>
        <v/>
      </c>
      <c r="K614" s="582" t="str">
        <f ca="1">IF(B614="","",#REF!)</f>
        <v/>
      </c>
      <c r="L614" s="582" t="str">
        <f ca="1">IF(C614="","",#REF!)</f>
        <v/>
      </c>
    </row>
    <row r="615" spans="1:12">
      <c r="A615" s="558">
        <v>604</v>
      </c>
      <c r="B615" s="581" t="str">
        <f t="shared" ca="1" si="27"/>
        <v/>
      </c>
      <c r="C615" s="414" t="str">
        <f t="shared" ca="1" si="28"/>
        <v/>
      </c>
      <c r="D615" s="497" t="str">
        <f ca="1">IF(ISERROR(OFFSET('HARGA SATUAN'!$D$6,MATCH(C615,'HARGA SATUAN'!$C$7:$C$1492,0),0)),"",OFFSET('HARGA SATUAN'!$D$6,MATCH(C615,'HARGA SATUAN'!$C$7:$C$1492,0),0))</f>
        <v/>
      </c>
      <c r="E615" s="497">
        <f ca="1">IF(B615="+","Unit",IF(ISERROR(OFFSET('HARGA SATUAN'!$E$6,MATCH(C615,'HARGA SATUAN'!$C$7:$C$1492,0),0)),"",OFFSET('HARGA SATUAN'!$E$6,MATCH(C615,'HARGA SATUAN'!$C$7:$C$1492,0),0)))</f>
        <v>0</v>
      </c>
      <c r="F615" s="583" t="str">
        <f t="shared" ca="1" si="29"/>
        <v/>
      </c>
      <c r="G615" s="493">
        <f ca="1">IF(ISERROR(OFFSET('HARGA SATUAN'!$I$6,MATCH(C615,'HARGA SATUAN'!$C$7:$C$1492,0),0)),"",OFFSET('HARGA SATUAN'!$I$6,MATCH(C615,'HARGA SATUAN'!$C$7:$C$1492,0),0))</f>
        <v>0</v>
      </c>
      <c r="H615" s="582" t="str">
        <f ca="1">IF(B615="","",#REF!)</f>
        <v/>
      </c>
      <c r="I615" s="582" t="str">
        <f ca="1">IF(B615="","",#REF!)</f>
        <v/>
      </c>
      <c r="J615" s="582" t="str">
        <f ca="1">IF(B615="","",#REF!)</f>
        <v/>
      </c>
      <c r="K615" s="582" t="str">
        <f ca="1">IF(B615="","",#REF!)</f>
        <v/>
      </c>
      <c r="L615" s="582" t="str">
        <f ca="1">IF(C615="","",#REF!)</f>
        <v/>
      </c>
    </row>
    <row r="616" spans="1:12">
      <c r="A616" s="558">
        <v>605</v>
      </c>
      <c r="B616" s="581" t="str">
        <f t="shared" ca="1" si="27"/>
        <v/>
      </c>
      <c r="C616" s="414" t="str">
        <f t="shared" ca="1" si="28"/>
        <v/>
      </c>
      <c r="D616" s="497" t="str">
        <f ca="1">IF(ISERROR(OFFSET('HARGA SATUAN'!$D$6,MATCH(C616,'HARGA SATUAN'!$C$7:$C$1492,0),0)),"",OFFSET('HARGA SATUAN'!$D$6,MATCH(C616,'HARGA SATUAN'!$C$7:$C$1492,0),0))</f>
        <v/>
      </c>
      <c r="E616" s="497">
        <f ca="1">IF(B616="+","Unit",IF(ISERROR(OFFSET('HARGA SATUAN'!$E$6,MATCH(C616,'HARGA SATUAN'!$C$7:$C$1492,0),0)),"",OFFSET('HARGA SATUAN'!$E$6,MATCH(C616,'HARGA SATUAN'!$C$7:$C$1492,0),0)))</f>
        <v>0</v>
      </c>
      <c r="F616" s="583" t="str">
        <f t="shared" ca="1" si="29"/>
        <v/>
      </c>
      <c r="G616" s="493">
        <f ca="1">IF(ISERROR(OFFSET('HARGA SATUAN'!$I$6,MATCH(C616,'HARGA SATUAN'!$C$7:$C$1492,0),0)),"",OFFSET('HARGA SATUAN'!$I$6,MATCH(C616,'HARGA SATUAN'!$C$7:$C$1492,0),0))</f>
        <v>0</v>
      </c>
      <c r="H616" s="582" t="str">
        <f ca="1">IF(B616="","",#REF!)</f>
        <v/>
      </c>
      <c r="I616" s="582" t="str">
        <f ca="1">IF(B616="","",#REF!)</f>
        <v/>
      </c>
      <c r="J616" s="582" t="str">
        <f ca="1">IF(B616="","",#REF!)</f>
        <v/>
      </c>
      <c r="K616" s="582" t="str">
        <f ca="1">IF(B616="","",#REF!)</f>
        <v/>
      </c>
      <c r="L616" s="582" t="str">
        <f ca="1">IF(C616="","",#REF!)</f>
        <v/>
      </c>
    </row>
    <row r="617" spans="1:12">
      <c r="A617" s="558">
        <v>606</v>
      </c>
      <c r="B617" s="581" t="str">
        <f t="shared" ca="1" si="27"/>
        <v/>
      </c>
      <c r="C617" s="414" t="str">
        <f t="shared" ca="1" si="28"/>
        <v/>
      </c>
      <c r="D617" s="497" t="str">
        <f ca="1">IF(ISERROR(OFFSET('HARGA SATUAN'!$D$6,MATCH(C617,'HARGA SATUAN'!$C$7:$C$1492,0),0)),"",OFFSET('HARGA SATUAN'!$D$6,MATCH(C617,'HARGA SATUAN'!$C$7:$C$1492,0),0))</f>
        <v/>
      </c>
      <c r="E617" s="497">
        <f ca="1">IF(B617="+","Unit",IF(ISERROR(OFFSET('HARGA SATUAN'!$E$6,MATCH(C617,'HARGA SATUAN'!$C$7:$C$1492,0),0)),"",OFFSET('HARGA SATUAN'!$E$6,MATCH(C617,'HARGA SATUAN'!$C$7:$C$1492,0),0)))</f>
        <v>0</v>
      </c>
      <c r="F617" s="583" t="str">
        <f t="shared" ca="1" si="29"/>
        <v/>
      </c>
      <c r="G617" s="493">
        <f ca="1">IF(ISERROR(OFFSET('HARGA SATUAN'!$I$6,MATCH(C617,'HARGA SATUAN'!$C$7:$C$1492,0),0)),"",OFFSET('HARGA SATUAN'!$I$6,MATCH(C617,'HARGA SATUAN'!$C$7:$C$1492,0),0))</f>
        <v>0</v>
      </c>
      <c r="H617" s="582" t="str">
        <f ca="1">IF(B617="","",#REF!)</f>
        <v/>
      </c>
      <c r="I617" s="582" t="str">
        <f ca="1">IF(B617="","",#REF!)</f>
        <v/>
      </c>
      <c r="J617" s="582" t="str">
        <f ca="1">IF(B617="","",#REF!)</f>
        <v/>
      </c>
      <c r="K617" s="582" t="str">
        <f ca="1">IF(B617="","",#REF!)</f>
        <v/>
      </c>
      <c r="L617" s="582" t="str">
        <f ca="1">IF(C617="","",#REF!)</f>
        <v/>
      </c>
    </row>
    <row r="618" spans="1:12">
      <c r="A618" s="558">
        <v>607</v>
      </c>
      <c r="B618" s="581" t="str">
        <f t="shared" ca="1" si="27"/>
        <v/>
      </c>
      <c r="C618" s="414" t="str">
        <f t="shared" ca="1" si="28"/>
        <v/>
      </c>
      <c r="D618" s="497" t="str">
        <f ca="1">IF(ISERROR(OFFSET('HARGA SATUAN'!$D$6,MATCH(C618,'HARGA SATUAN'!$C$7:$C$1492,0),0)),"",OFFSET('HARGA SATUAN'!$D$6,MATCH(C618,'HARGA SATUAN'!$C$7:$C$1492,0),0))</f>
        <v/>
      </c>
      <c r="E618" s="497">
        <f ca="1">IF(B618="+","Unit",IF(ISERROR(OFFSET('HARGA SATUAN'!$E$6,MATCH(C618,'HARGA SATUAN'!$C$7:$C$1492,0),0)),"",OFFSET('HARGA SATUAN'!$E$6,MATCH(C618,'HARGA SATUAN'!$C$7:$C$1492,0),0)))</f>
        <v>0</v>
      </c>
      <c r="F618" s="583" t="str">
        <f t="shared" ca="1" si="29"/>
        <v/>
      </c>
      <c r="G618" s="493">
        <f ca="1">IF(ISERROR(OFFSET('HARGA SATUAN'!$I$6,MATCH(C618,'HARGA SATUAN'!$C$7:$C$1492,0),0)),"",OFFSET('HARGA SATUAN'!$I$6,MATCH(C618,'HARGA SATUAN'!$C$7:$C$1492,0),0))</f>
        <v>0</v>
      </c>
      <c r="H618" s="582" t="str">
        <f ca="1">IF(B618="","",#REF!)</f>
        <v/>
      </c>
      <c r="I618" s="582" t="str">
        <f ca="1">IF(B618="","",#REF!)</f>
        <v/>
      </c>
      <c r="J618" s="582" t="str">
        <f ca="1">IF(B618="","",#REF!)</f>
        <v/>
      </c>
      <c r="K618" s="582" t="str">
        <f ca="1">IF(B618="","",#REF!)</f>
        <v/>
      </c>
      <c r="L618" s="582" t="str">
        <f ca="1">IF(C618="","",#REF!)</f>
        <v/>
      </c>
    </row>
    <row r="619" spans="1:12">
      <c r="A619" s="558">
        <v>608</v>
      </c>
      <c r="B619" s="581" t="str">
        <f t="shared" ca="1" si="27"/>
        <v/>
      </c>
      <c r="C619" s="414" t="str">
        <f t="shared" ca="1" si="28"/>
        <v/>
      </c>
      <c r="D619" s="497" t="str">
        <f ca="1">IF(ISERROR(OFFSET('HARGA SATUAN'!$D$6,MATCH(C619,'HARGA SATUAN'!$C$7:$C$1492,0),0)),"",OFFSET('HARGA SATUAN'!$D$6,MATCH(C619,'HARGA SATUAN'!$C$7:$C$1492,0),0))</f>
        <v/>
      </c>
      <c r="E619" s="497">
        <f ca="1">IF(B619="+","Unit",IF(ISERROR(OFFSET('HARGA SATUAN'!$E$6,MATCH(C619,'HARGA SATUAN'!$C$7:$C$1492,0),0)),"",OFFSET('HARGA SATUAN'!$E$6,MATCH(C619,'HARGA SATUAN'!$C$7:$C$1492,0),0)))</f>
        <v>0</v>
      </c>
      <c r="F619" s="583" t="str">
        <f t="shared" ca="1" si="29"/>
        <v/>
      </c>
      <c r="G619" s="493">
        <f ca="1">IF(ISERROR(OFFSET('HARGA SATUAN'!$I$6,MATCH(C619,'HARGA SATUAN'!$C$7:$C$1492,0),0)),"",OFFSET('HARGA SATUAN'!$I$6,MATCH(C619,'HARGA SATUAN'!$C$7:$C$1492,0),0))</f>
        <v>0</v>
      </c>
      <c r="H619" s="582" t="str">
        <f ca="1">IF(B619="","",#REF!)</f>
        <v/>
      </c>
      <c r="I619" s="582" t="str">
        <f ca="1">IF(B619="","",#REF!)</f>
        <v/>
      </c>
      <c r="J619" s="582" t="str">
        <f ca="1">IF(B619="","",#REF!)</f>
        <v/>
      </c>
      <c r="K619" s="582" t="str">
        <f ca="1">IF(B619="","",#REF!)</f>
        <v/>
      </c>
      <c r="L619" s="582" t="str">
        <f ca="1">IF(C619="","",#REF!)</f>
        <v/>
      </c>
    </row>
    <row r="620" spans="1:12">
      <c r="A620" s="558">
        <v>609</v>
      </c>
      <c r="B620" s="581" t="str">
        <f t="shared" ca="1" si="27"/>
        <v/>
      </c>
      <c r="C620" s="414" t="str">
        <f t="shared" ca="1" si="28"/>
        <v/>
      </c>
      <c r="D620" s="497" t="str">
        <f ca="1">IF(ISERROR(OFFSET('HARGA SATUAN'!$D$6,MATCH(C620,'HARGA SATUAN'!$C$7:$C$1492,0),0)),"",OFFSET('HARGA SATUAN'!$D$6,MATCH(C620,'HARGA SATUAN'!$C$7:$C$1492,0),0))</f>
        <v/>
      </c>
      <c r="E620" s="497">
        <f ca="1">IF(B620="+","Unit",IF(ISERROR(OFFSET('HARGA SATUAN'!$E$6,MATCH(C620,'HARGA SATUAN'!$C$7:$C$1492,0),0)),"",OFFSET('HARGA SATUAN'!$E$6,MATCH(C620,'HARGA SATUAN'!$C$7:$C$1492,0),0)))</f>
        <v>0</v>
      </c>
      <c r="F620" s="583" t="str">
        <f t="shared" ca="1" si="29"/>
        <v/>
      </c>
      <c r="G620" s="493">
        <f ca="1">IF(ISERROR(OFFSET('HARGA SATUAN'!$I$6,MATCH(C620,'HARGA SATUAN'!$C$7:$C$1492,0),0)),"",OFFSET('HARGA SATUAN'!$I$6,MATCH(C620,'HARGA SATUAN'!$C$7:$C$1492,0),0))</f>
        <v>0</v>
      </c>
      <c r="H620" s="582" t="str">
        <f ca="1">IF(B620="","",#REF!)</f>
        <v/>
      </c>
      <c r="I620" s="582" t="str">
        <f ca="1">IF(B620="","",#REF!)</f>
        <v/>
      </c>
      <c r="J620" s="582" t="str">
        <f ca="1">IF(B620="","",#REF!)</f>
        <v/>
      </c>
      <c r="K620" s="582" t="str">
        <f ca="1">IF(B620="","",#REF!)</f>
        <v/>
      </c>
      <c r="L620" s="582" t="str">
        <f ca="1">IF(C620="","",#REF!)</f>
        <v/>
      </c>
    </row>
    <row r="621" spans="1:12">
      <c r="A621" s="558">
        <v>610</v>
      </c>
      <c r="B621" s="581" t="str">
        <f t="shared" ca="1" si="27"/>
        <v/>
      </c>
      <c r="C621" s="414" t="str">
        <f t="shared" ca="1" si="28"/>
        <v/>
      </c>
      <c r="D621" s="497" t="str">
        <f ca="1">IF(ISERROR(OFFSET('HARGA SATUAN'!$D$6,MATCH(C621,'HARGA SATUAN'!$C$7:$C$1492,0),0)),"",OFFSET('HARGA SATUAN'!$D$6,MATCH(C621,'HARGA SATUAN'!$C$7:$C$1492,0),0))</f>
        <v/>
      </c>
      <c r="E621" s="497">
        <f ca="1">IF(B621="+","Unit",IF(ISERROR(OFFSET('HARGA SATUAN'!$E$6,MATCH(C621,'HARGA SATUAN'!$C$7:$C$1492,0),0)),"",OFFSET('HARGA SATUAN'!$E$6,MATCH(C621,'HARGA SATUAN'!$C$7:$C$1492,0),0)))</f>
        <v>0</v>
      </c>
      <c r="F621" s="583" t="str">
        <f t="shared" ca="1" si="29"/>
        <v/>
      </c>
      <c r="G621" s="493">
        <f ca="1">IF(ISERROR(OFFSET('HARGA SATUAN'!$I$6,MATCH(C621,'HARGA SATUAN'!$C$7:$C$1492,0),0)),"",OFFSET('HARGA SATUAN'!$I$6,MATCH(C621,'HARGA SATUAN'!$C$7:$C$1492,0),0))</f>
        <v>0</v>
      </c>
      <c r="H621" s="582" t="str">
        <f ca="1">IF(B621="","",#REF!)</f>
        <v/>
      </c>
      <c r="I621" s="582" t="str">
        <f ca="1">IF(B621="","",#REF!)</f>
        <v/>
      </c>
      <c r="J621" s="582" t="str">
        <f ca="1">IF(B621="","",#REF!)</f>
        <v/>
      </c>
      <c r="K621" s="582" t="str">
        <f ca="1">IF(B621="","",#REF!)</f>
        <v/>
      </c>
      <c r="L621" s="582" t="str">
        <f ca="1">IF(C621="","",#REF!)</f>
        <v/>
      </c>
    </row>
    <row r="622" spans="1:12">
      <c r="A622" s="558">
        <v>611</v>
      </c>
      <c r="B622" s="581" t="str">
        <f t="shared" ca="1" si="27"/>
        <v/>
      </c>
      <c r="C622" s="414" t="str">
        <f t="shared" ca="1" si="28"/>
        <v/>
      </c>
      <c r="D622" s="497" t="str">
        <f ca="1">IF(ISERROR(OFFSET('HARGA SATUAN'!$D$6,MATCH(C622,'HARGA SATUAN'!$C$7:$C$1492,0),0)),"",OFFSET('HARGA SATUAN'!$D$6,MATCH(C622,'HARGA SATUAN'!$C$7:$C$1492,0),0))</f>
        <v/>
      </c>
      <c r="E622" s="497">
        <f ca="1">IF(B622="+","Unit",IF(ISERROR(OFFSET('HARGA SATUAN'!$E$6,MATCH(C622,'HARGA SATUAN'!$C$7:$C$1492,0),0)),"",OFFSET('HARGA SATUAN'!$E$6,MATCH(C622,'HARGA SATUAN'!$C$7:$C$1492,0),0)))</f>
        <v>0</v>
      </c>
      <c r="F622" s="583" t="str">
        <f t="shared" ca="1" si="29"/>
        <v/>
      </c>
      <c r="G622" s="493">
        <f ca="1">IF(ISERROR(OFFSET('HARGA SATUAN'!$I$6,MATCH(C622,'HARGA SATUAN'!$C$7:$C$1492,0),0)),"",OFFSET('HARGA SATUAN'!$I$6,MATCH(C622,'HARGA SATUAN'!$C$7:$C$1492,0),0))</f>
        <v>0</v>
      </c>
      <c r="H622" s="582" t="str">
        <f ca="1">IF(B622="","",#REF!)</f>
        <v/>
      </c>
      <c r="I622" s="582" t="str">
        <f ca="1">IF(B622="","",#REF!)</f>
        <v/>
      </c>
      <c r="J622" s="582" t="str">
        <f ca="1">IF(B622="","",#REF!)</f>
        <v/>
      </c>
      <c r="K622" s="582" t="str">
        <f ca="1">IF(B622="","",#REF!)</f>
        <v/>
      </c>
      <c r="L622" s="582" t="str">
        <f ca="1">IF(C622="","",#REF!)</f>
        <v/>
      </c>
    </row>
    <row r="623" spans="1:12">
      <c r="A623" s="558">
        <v>612</v>
      </c>
      <c r="B623" s="581" t="str">
        <f t="shared" ca="1" si="27"/>
        <v/>
      </c>
      <c r="C623" s="414" t="str">
        <f t="shared" ca="1" si="28"/>
        <v/>
      </c>
      <c r="D623" s="497" t="str">
        <f ca="1">IF(ISERROR(OFFSET('HARGA SATUAN'!$D$6,MATCH(C623,'HARGA SATUAN'!$C$7:$C$1492,0),0)),"",OFFSET('HARGA SATUAN'!$D$6,MATCH(C623,'HARGA SATUAN'!$C$7:$C$1492,0),0))</f>
        <v/>
      </c>
      <c r="E623" s="497">
        <f ca="1">IF(B623="+","Unit",IF(ISERROR(OFFSET('HARGA SATUAN'!$E$6,MATCH(C623,'HARGA SATUAN'!$C$7:$C$1492,0),0)),"",OFFSET('HARGA SATUAN'!$E$6,MATCH(C623,'HARGA SATUAN'!$C$7:$C$1492,0),0)))</f>
        <v>0</v>
      </c>
      <c r="F623" s="583" t="str">
        <f t="shared" ca="1" si="29"/>
        <v/>
      </c>
      <c r="G623" s="493">
        <f ca="1">IF(ISERROR(OFFSET('HARGA SATUAN'!$I$6,MATCH(C623,'HARGA SATUAN'!$C$7:$C$1492,0),0)),"",OFFSET('HARGA SATUAN'!$I$6,MATCH(C623,'HARGA SATUAN'!$C$7:$C$1492,0),0))</f>
        <v>0</v>
      </c>
      <c r="H623" s="582" t="str">
        <f ca="1">IF(B623="","",#REF!)</f>
        <v/>
      </c>
      <c r="I623" s="582" t="str">
        <f ca="1">IF(B623="","",#REF!)</f>
        <v/>
      </c>
      <c r="J623" s="582" t="str">
        <f ca="1">IF(B623="","",#REF!)</f>
        <v/>
      </c>
      <c r="K623" s="582" t="str">
        <f ca="1">IF(B623="","",#REF!)</f>
        <v/>
      </c>
      <c r="L623" s="582" t="str">
        <f ca="1">IF(C623="","",#REF!)</f>
        <v/>
      </c>
    </row>
    <row r="624" spans="1:12">
      <c r="A624" s="558">
        <v>613</v>
      </c>
      <c r="B624" s="581" t="str">
        <f t="shared" ca="1" si="27"/>
        <v/>
      </c>
      <c r="C624" s="414" t="str">
        <f t="shared" ca="1" si="28"/>
        <v/>
      </c>
      <c r="D624" s="497" t="str">
        <f ca="1">IF(ISERROR(OFFSET('HARGA SATUAN'!$D$6,MATCH(C624,'HARGA SATUAN'!$C$7:$C$1492,0),0)),"",OFFSET('HARGA SATUAN'!$D$6,MATCH(C624,'HARGA SATUAN'!$C$7:$C$1492,0),0))</f>
        <v/>
      </c>
      <c r="E624" s="497">
        <f ca="1">IF(B624="+","Unit",IF(ISERROR(OFFSET('HARGA SATUAN'!$E$6,MATCH(C624,'HARGA SATUAN'!$C$7:$C$1492,0),0)),"",OFFSET('HARGA SATUAN'!$E$6,MATCH(C624,'HARGA SATUAN'!$C$7:$C$1492,0),0)))</f>
        <v>0</v>
      </c>
      <c r="F624" s="583" t="str">
        <f t="shared" ca="1" si="29"/>
        <v/>
      </c>
      <c r="G624" s="493">
        <f ca="1">IF(ISERROR(OFFSET('HARGA SATUAN'!$I$6,MATCH(C624,'HARGA SATUAN'!$C$7:$C$1492,0),0)),"",OFFSET('HARGA SATUAN'!$I$6,MATCH(C624,'HARGA SATUAN'!$C$7:$C$1492,0),0))</f>
        <v>0</v>
      </c>
      <c r="H624" s="582" t="str">
        <f ca="1">IF(B624="","",#REF!)</f>
        <v/>
      </c>
      <c r="I624" s="582" t="str">
        <f ca="1">IF(B624="","",#REF!)</f>
        <v/>
      </c>
      <c r="J624" s="582" t="str">
        <f ca="1">IF(B624="","",#REF!)</f>
        <v/>
      </c>
      <c r="K624" s="582" t="str">
        <f ca="1">IF(B624="","",#REF!)</f>
        <v/>
      </c>
      <c r="L624" s="582" t="str">
        <f ca="1">IF(C624="","",#REF!)</f>
        <v/>
      </c>
    </row>
    <row r="625" spans="1:12">
      <c r="A625" s="558">
        <v>614</v>
      </c>
      <c r="B625" s="581" t="str">
        <f t="shared" ca="1" si="27"/>
        <v/>
      </c>
      <c r="C625" s="414" t="str">
        <f t="shared" ca="1" si="28"/>
        <v/>
      </c>
      <c r="D625" s="497" t="str">
        <f ca="1">IF(ISERROR(OFFSET('HARGA SATUAN'!$D$6,MATCH(C625,'HARGA SATUAN'!$C$7:$C$1492,0),0)),"",OFFSET('HARGA SATUAN'!$D$6,MATCH(C625,'HARGA SATUAN'!$C$7:$C$1492,0),0))</f>
        <v/>
      </c>
      <c r="E625" s="497">
        <f ca="1">IF(B625="+","Unit",IF(ISERROR(OFFSET('HARGA SATUAN'!$E$6,MATCH(C625,'HARGA SATUAN'!$C$7:$C$1492,0),0)),"",OFFSET('HARGA SATUAN'!$E$6,MATCH(C625,'HARGA SATUAN'!$C$7:$C$1492,0),0)))</f>
        <v>0</v>
      </c>
      <c r="F625" s="583" t="str">
        <f t="shared" ca="1" si="29"/>
        <v/>
      </c>
      <c r="G625" s="493">
        <f ca="1">IF(ISERROR(OFFSET('HARGA SATUAN'!$I$6,MATCH(C625,'HARGA SATUAN'!$C$7:$C$1492,0),0)),"",OFFSET('HARGA SATUAN'!$I$6,MATCH(C625,'HARGA SATUAN'!$C$7:$C$1492,0),0))</f>
        <v>0</v>
      </c>
      <c r="H625" s="582" t="str">
        <f ca="1">IF(B625="","",#REF!)</f>
        <v/>
      </c>
      <c r="I625" s="582" t="str">
        <f ca="1">IF(B625="","",#REF!)</f>
        <v/>
      </c>
      <c r="J625" s="582" t="str">
        <f ca="1">IF(B625="","",#REF!)</f>
        <v/>
      </c>
      <c r="K625" s="582" t="str">
        <f ca="1">IF(B625="","",#REF!)</f>
        <v/>
      </c>
      <c r="L625" s="582" t="str">
        <f ca="1">IF(C625="","",#REF!)</f>
        <v/>
      </c>
    </row>
    <row r="626" spans="1:12">
      <c r="A626" s="558">
        <v>615</v>
      </c>
      <c r="B626" s="581" t="str">
        <f t="shared" ca="1" si="27"/>
        <v/>
      </c>
      <c r="C626" s="414" t="str">
        <f t="shared" ca="1" si="28"/>
        <v/>
      </c>
      <c r="D626" s="497" t="str">
        <f ca="1">IF(ISERROR(OFFSET('HARGA SATUAN'!$D$6,MATCH(C626,'HARGA SATUAN'!$C$7:$C$1492,0),0)),"",OFFSET('HARGA SATUAN'!$D$6,MATCH(C626,'HARGA SATUAN'!$C$7:$C$1492,0),0))</f>
        <v/>
      </c>
      <c r="E626" s="497">
        <f ca="1">IF(B626="+","Unit",IF(ISERROR(OFFSET('HARGA SATUAN'!$E$6,MATCH(C626,'HARGA SATUAN'!$C$7:$C$1492,0),0)),"",OFFSET('HARGA SATUAN'!$E$6,MATCH(C626,'HARGA SATUAN'!$C$7:$C$1492,0),0)))</f>
        <v>0</v>
      </c>
      <c r="F626" s="583" t="str">
        <f t="shared" ca="1" si="29"/>
        <v/>
      </c>
      <c r="G626" s="493">
        <f ca="1">IF(ISERROR(OFFSET('HARGA SATUAN'!$I$6,MATCH(C626,'HARGA SATUAN'!$C$7:$C$1492,0),0)),"",OFFSET('HARGA SATUAN'!$I$6,MATCH(C626,'HARGA SATUAN'!$C$7:$C$1492,0),0))</f>
        <v>0</v>
      </c>
      <c r="H626" s="582" t="str">
        <f ca="1">IF(B626="","",#REF!)</f>
        <v/>
      </c>
      <c r="I626" s="582" t="str">
        <f ca="1">IF(B626="","",#REF!)</f>
        <v/>
      </c>
      <c r="J626" s="582" t="str">
        <f ca="1">IF(B626="","",#REF!)</f>
        <v/>
      </c>
      <c r="K626" s="582" t="str">
        <f ca="1">IF(B626="","",#REF!)</f>
        <v/>
      </c>
      <c r="L626" s="582" t="str">
        <f ca="1">IF(C626="","",#REF!)</f>
        <v/>
      </c>
    </row>
    <row r="627" spans="1:12">
      <c r="A627" s="558">
        <v>616</v>
      </c>
      <c r="B627" s="581" t="str">
        <f t="shared" ca="1" si="27"/>
        <v/>
      </c>
      <c r="C627" s="414" t="str">
        <f t="shared" ca="1" si="28"/>
        <v/>
      </c>
      <c r="D627" s="497" t="str">
        <f ca="1">IF(ISERROR(OFFSET('HARGA SATUAN'!$D$6,MATCH(C627,'HARGA SATUAN'!$C$7:$C$1492,0),0)),"",OFFSET('HARGA SATUAN'!$D$6,MATCH(C627,'HARGA SATUAN'!$C$7:$C$1492,0),0))</f>
        <v/>
      </c>
      <c r="E627" s="497">
        <f ca="1">IF(B627="+","Unit",IF(ISERROR(OFFSET('HARGA SATUAN'!$E$6,MATCH(C627,'HARGA SATUAN'!$C$7:$C$1492,0),0)),"",OFFSET('HARGA SATUAN'!$E$6,MATCH(C627,'HARGA SATUAN'!$C$7:$C$1492,0),0)))</f>
        <v>0</v>
      </c>
      <c r="F627" s="583" t="str">
        <f t="shared" ca="1" si="29"/>
        <v/>
      </c>
      <c r="G627" s="493">
        <f ca="1">IF(ISERROR(OFFSET('HARGA SATUAN'!$I$6,MATCH(C627,'HARGA SATUAN'!$C$7:$C$1492,0),0)),"",OFFSET('HARGA SATUAN'!$I$6,MATCH(C627,'HARGA SATUAN'!$C$7:$C$1492,0),0))</f>
        <v>0</v>
      </c>
      <c r="H627" s="582" t="str">
        <f ca="1">IF(B627="","",#REF!)</f>
        <v/>
      </c>
      <c r="I627" s="582" t="str">
        <f ca="1">IF(B627="","",#REF!)</f>
        <v/>
      </c>
      <c r="J627" s="582" t="str">
        <f ca="1">IF(B627="","",#REF!)</f>
        <v/>
      </c>
      <c r="K627" s="582" t="str">
        <f ca="1">IF(B627="","",#REF!)</f>
        <v/>
      </c>
      <c r="L627" s="582" t="str">
        <f ca="1">IF(C627="","",#REF!)</f>
        <v/>
      </c>
    </row>
    <row r="628" spans="1:12">
      <c r="A628" s="558">
        <v>617</v>
      </c>
      <c r="B628" s="581" t="str">
        <f t="shared" ca="1" si="27"/>
        <v/>
      </c>
      <c r="C628" s="414" t="str">
        <f t="shared" ca="1" si="28"/>
        <v/>
      </c>
      <c r="D628" s="497" t="str">
        <f ca="1">IF(ISERROR(OFFSET('HARGA SATUAN'!$D$6,MATCH(C628,'HARGA SATUAN'!$C$7:$C$1492,0),0)),"",OFFSET('HARGA SATUAN'!$D$6,MATCH(C628,'HARGA SATUAN'!$C$7:$C$1492,0),0))</f>
        <v/>
      </c>
      <c r="E628" s="497">
        <f ca="1">IF(B628="+","Unit",IF(ISERROR(OFFSET('HARGA SATUAN'!$E$6,MATCH(C628,'HARGA SATUAN'!$C$7:$C$1492,0),0)),"",OFFSET('HARGA SATUAN'!$E$6,MATCH(C628,'HARGA SATUAN'!$C$7:$C$1492,0),0)))</f>
        <v>0</v>
      </c>
      <c r="F628" s="583" t="str">
        <f t="shared" ca="1" si="29"/>
        <v/>
      </c>
      <c r="G628" s="493">
        <f ca="1">IF(ISERROR(OFFSET('HARGA SATUAN'!$I$6,MATCH(C628,'HARGA SATUAN'!$C$7:$C$1492,0),0)),"",OFFSET('HARGA SATUAN'!$I$6,MATCH(C628,'HARGA SATUAN'!$C$7:$C$1492,0),0))</f>
        <v>0</v>
      </c>
      <c r="H628" s="582" t="str">
        <f ca="1">IF(B628="","",#REF!)</f>
        <v/>
      </c>
      <c r="I628" s="582" t="str">
        <f ca="1">IF(B628="","",#REF!)</f>
        <v/>
      </c>
      <c r="J628" s="582" t="str">
        <f ca="1">IF(B628="","",#REF!)</f>
        <v/>
      </c>
      <c r="K628" s="582" t="str">
        <f ca="1">IF(B628="","",#REF!)</f>
        <v/>
      </c>
      <c r="L628" s="582" t="str">
        <f ca="1">IF(C628="","",#REF!)</f>
        <v/>
      </c>
    </row>
    <row r="629" spans="1:12">
      <c r="A629" s="558">
        <v>618</v>
      </c>
      <c r="B629" s="581" t="str">
        <f t="shared" ca="1" si="27"/>
        <v/>
      </c>
      <c r="C629" s="414" t="str">
        <f t="shared" ca="1" si="28"/>
        <v/>
      </c>
      <c r="D629" s="497" t="str">
        <f ca="1">IF(ISERROR(OFFSET('HARGA SATUAN'!$D$6,MATCH(C629,'HARGA SATUAN'!$C$7:$C$1492,0),0)),"",OFFSET('HARGA SATUAN'!$D$6,MATCH(C629,'HARGA SATUAN'!$C$7:$C$1492,0),0))</f>
        <v/>
      </c>
      <c r="E629" s="497">
        <f ca="1">IF(B629="+","Unit",IF(ISERROR(OFFSET('HARGA SATUAN'!$E$6,MATCH(C629,'HARGA SATUAN'!$C$7:$C$1492,0),0)),"",OFFSET('HARGA SATUAN'!$E$6,MATCH(C629,'HARGA SATUAN'!$C$7:$C$1492,0),0)))</f>
        <v>0</v>
      </c>
      <c r="F629" s="583" t="str">
        <f t="shared" ca="1" si="29"/>
        <v/>
      </c>
      <c r="G629" s="493">
        <f ca="1">IF(ISERROR(OFFSET('HARGA SATUAN'!$I$6,MATCH(C629,'HARGA SATUAN'!$C$7:$C$1492,0),0)),"",OFFSET('HARGA SATUAN'!$I$6,MATCH(C629,'HARGA SATUAN'!$C$7:$C$1492,0),0))</f>
        <v>0</v>
      </c>
      <c r="H629" s="582" t="str">
        <f ca="1">IF(B629="","",#REF!)</f>
        <v/>
      </c>
      <c r="I629" s="582" t="str">
        <f ca="1">IF(B629="","",#REF!)</f>
        <v/>
      </c>
      <c r="J629" s="582" t="str">
        <f ca="1">IF(B629="","",#REF!)</f>
        <v/>
      </c>
      <c r="K629" s="582" t="str">
        <f ca="1">IF(B629="","",#REF!)</f>
        <v/>
      </c>
      <c r="L629" s="582" t="str">
        <f ca="1">IF(C629="","",#REF!)</f>
        <v/>
      </c>
    </row>
    <row r="630" spans="1:12">
      <c r="A630" s="558">
        <v>619</v>
      </c>
      <c r="B630" s="581" t="str">
        <f t="shared" ca="1" si="27"/>
        <v/>
      </c>
      <c r="C630" s="414" t="str">
        <f t="shared" ca="1" si="28"/>
        <v/>
      </c>
      <c r="D630" s="497" t="str">
        <f ca="1">IF(ISERROR(OFFSET('HARGA SATUAN'!$D$6,MATCH(C630,'HARGA SATUAN'!$C$7:$C$1492,0),0)),"",OFFSET('HARGA SATUAN'!$D$6,MATCH(C630,'HARGA SATUAN'!$C$7:$C$1492,0),0))</f>
        <v/>
      </c>
      <c r="E630" s="497">
        <f ca="1">IF(B630="+","Unit",IF(ISERROR(OFFSET('HARGA SATUAN'!$E$6,MATCH(C630,'HARGA SATUAN'!$C$7:$C$1492,0),0)),"",OFFSET('HARGA SATUAN'!$E$6,MATCH(C630,'HARGA SATUAN'!$C$7:$C$1492,0),0)))</f>
        <v>0</v>
      </c>
      <c r="F630" s="583" t="str">
        <f t="shared" ca="1" si="29"/>
        <v/>
      </c>
      <c r="G630" s="493">
        <f ca="1">IF(ISERROR(OFFSET('HARGA SATUAN'!$I$6,MATCH(C630,'HARGA SATUAN'!$C$7:$C$1492,0),0)),"",OFFSET('HARGA SATUAN'!$I$6,MATCH(C630,'HARGA SATUAN'!$C$7:$C$1492,0),0))</f>
        <v>0</v>
      </c>
      <c r="H630" s="582" t="str">
        <f ca="1">IF(B630="","",#REF!)</f>
        <v/>
      </c>
      <c r="I630" s="582" t="str">
        <f ca="1">IF(B630="","",#REF!)</f>
        <v/>
      </c>
      <c r="J630" s="582" t="str">
        <f ca="1">IF(B630="","",#REF!)</f>
        <v/>
      </c>
      <c r="K630" s="582" t="str">
        <f ca="1">IF(B630="","",#REF!)</f>
        <v/>
      </c>
      <c r="L630" s="582" t="str">
        <f ca="1">IF(C630="","",#REF!)</f>
        <v/>
      </c>
    </row>
    <row r="631" spans="1:12">
      <c r="A631" s="558">
        <v>620</v>
      </c>
      <c r="B631" s="581" t="str">
        <f t="shared" ca="1" si="27"/>
        <v/>
      </c>
      <c r="C631" s="414" t="str">
        <f t="shared" ca="1" si="28"/>
        <v/>
      </c>
      <c r="D631" s="497" t="str">
        <f ca="1">IF(ISERROR(OFFSET('HARGA SATUAN'!$D$6,MATCH(C631,'HARGA SATUAN'!$C$7:$C$1492,0),0)),"",OFFSET('HARGA SATUAN'!$D$6,MATCH(C631,'HARGA SATUAN'!$C$7:$C$1492,0),0))</f>
        <v/>
      </c>
      <c r="E631" s="497">
        <f ca="1">IF(B631="+","Unit",IF(ISERROR(OFFSET('HARGA SATUAN'!$E$6,MATCH(C631,'HARGA SATUAN'!$C$7:$C$1492,0),0)),"",OFFSET('HARGA SATUAN'!$E$6,MATCH(C631,'HARGA SATUAN'!$C$7:$C$1492,0),0)))</f>
        <v>0</v>
      </c>
      <c r="F631" s="583" t="str">
        <f t="shared" ca="1" si="29"/>
        <v/>
      </c>
      <c r="G631" s="493">
        <f ca="1">IF(ISERROR(OFFSET('HARGA SATUAN'!$I$6,MATCH(C631,'HARGA SATUAN'!$C$7:$C$1492,0),0)),"",OFFSET('HARGA SATUAN'!$I$6,MATCH(C631,'HARGA SATUAN'!$C$7:$C$1492,0),0))</f>
        <v>0</v>
      </c>
      <c r="H631" s="582" t="str">
        <f ca="1">IF(B631="","",#REF!)</f>
        <v/>
      </c>
      <c r="I631" s="582" t="str">
        <f ca="1">IF(B631="","",#REF!)</f>
        <v/>
      </c>
      <c r="J631" s="582" t="str">
        <f ca="1">IF(B631="","",#REF!)</f>
        <v/>
      </c>
      <c r="K631" s="582" t="str">
        <f ca="1">IF(B631="","",#REF!)</f>
        <v/>
      </c>
      <c r="L631" s="582" t="str">
        <f ca="1">IF(C631="","",#REF!)</f>
        <v/>
      </c>
    </row>
    <row r="632" spans="1:12">
      <c r="A632" s="558">
        <v>621</v>
      </c>
      <c r="B632" s="581" t="str">
        <f t="shared" ca="1" si="27"/>
        <v/>
      </c>
      <c r="C632" s="414" t="str">
        <f t="shared" ca="1" si="28"/>
        <v/>
      </c>
      <c r="D632" s="497" t="str">
        <f ca="1">IF(ISERROR(OFFSET('HARGA SATUAN'!$D$6,MATCH(C632,'HARGA SATUAN'!$C$7:$C$1492,0),0)),"",OFFSET('HARGA SATUAN'!$D$6,MATCH(C632,'HARGA SATUAN'!$C$7:$C$1492,0),0))</f>
        <v/>
      </c>
      <c r="E632" s="497">
        <f ca="1">IF(B632="+","Unit",IF(ISERROR(OFFSET('HARGA SATUAN'!$E$6,MATCH(C632,'HARGA SATUAN'!$C$7:$C$1492,0),0)),"",OFFSET('HARGA SATUAN'!$E$6,MATCH(C632,'HARGA SATUAN'!$C$7:$C$1492,0),0)))</f>
        <v>0</v>
      </c>
      <c r="F632" s="583" t="str">
        <f t="shared" ca="1" si="29"/>
        <v/>
      </c>
      <c r="G632" s="493">
        <f ca="1">IF(ISERROR(OFFSET('HARGA SATUAN'!$I$6,MATCH(C632,'HARGA SATUAN'!$C$7:$C$1492,0),0)),"",OFFSET('HARGA SATUAN'!$I$6,MATCH(C632,'HARGA SATUAN'!$C$7:$C$1492,0),0))</f>
        <v>0</v>
      </c>
      <c r="H632" s="582" t="str">
        <f ca="1">IF(B632="","",#REF!)</f>
        <v/>
      </c>
      <c r="I632" s="582" t="str">
        <f ca="1">IF(B632="","",#REF!)</f>
        <v/>
      </c>
      <c r="J632" s="582" t="str">
        <f ca="1">IF(B632="","",#REF!)</f>
        <v/>
      </c>
      <c r="K632" s="582" t="str">
        <f ca="1">IF(B632="","",#REF!)</f>
        <v/>
      </c>
      <c r="L632" s="582" t="str">
        <f ca="1">IF(C632="","",#REF!)</f>
        <v/>
      </c>
    </row>
    <row r="633" spans="1:12">
      <c r="A633" s="558">
        <v>622</v>
      </c>
      <c r="B633" s="581" t="str">
        <f t="shared" ca="1" si="27"/>
        <v/>
      </c>
      <c r="C633" s="414" t="str">
        <f t="shared" ca="1" si="28"/>
        <v/>
      </c>
      <c r="D633" s="497" t="str">
        <f ca="1">IF(ISERROR(OFFSET('HARGA SATUAN'!$D$6,MATCH(C633,'HARGA SATUAN'!$C$7:$C$1492,0),0)),"",OFFSET('HARGA SATUAN'!$D$6,MATCH(C633,'HARGA SATUAN'!$C$7:$C$1492,0),0))</f>
        <v/>
      </c>
      <c r="E633" s="497">
        <f ca="1">IF(B633="+","Unit",IF(ISERROR(OFFSET('HARGA SATUAN'!$E$6,MATCH(C633,'HARGA SATUAN'!$C$7:$C$1492,0),0)),"",OFFSET('HARGA SATUAN'!$E$6,MATCH(C633,'HARGA SATUAN'!$C$7:$C$1492,0),0)))</f>
        <v>0</v>
      </c>
      <c r="F633" s="583" t="str">
        <f t="shared" ca="1" si="29"/>
        <v/>
      </c>
      <c r="G633" s="493">
        <f ca="1">IF(ISERROR(OFFSET('HARGA SATUAN'!$I$6,MATCH(C633,'HARGA SATUAN'!$C$7:$C$1492,0),0)),"",OFFSET('HARGA SATUAN'!$I$6,MATCH(C633,'HARGA SATUAN'!$C$7:$C$1492,0),0))</f>
        <v>0</v>
      </c>
      <c r="H633" s="582" t="str">
        <f ca="1">IF(B633="","",#REF!)</f>
        <v/>
      </c>
      <c r="I633" s="582" t="str">
        <f ca="1">IF(B633="","",#REF!)</f>
        <v/>
      </c>
      <c r="J633" s="582" t="str">
        <f ca="1">IF(B633="","",#REF!)</f>
        <v/>
      </c>
      <c r="K633" s="582" t="str">
        <f ca="1">IF(B633="","",#REF!)</f>
        <v/>
      </c>
      <c r="L633" s="582" t="str">
        <f ca="1">IF(C633="","",#REF!)</f>
        <v/>
      </c>
    </row>
    <row r="634" spans="1:12">
      <c r="A634" s="558">
        <v>623</v>
      </c>
      <c r="B634" s="581" t="str">
        <f t="shared" ca="1" si="27"/>
        <v/>
      </c>
      <c r="C634" s="414" t="str">
        <f t="shared" ca="1" si="28"/>
        <v/>
      </c>
      <c r="D634" s="497" t="str">
        <f ca="1">IF(ISERROR(OFFSET('HARGA SATUAN'!$D$6,MATCH(C634,'HARGA SATUAN'!$C$7:$C$1492,0),0)),"",OFFSET('HARGA SATUAN'!$D$6,MATCH(C634,'HARGA SATUAN'!$C$7:$C$1492,0),0))</f>
        <v/>
      </c>
      <c r="E634" s="497">
        <f ca="1">IF(B634="+","Unit",IF(ISERROR(OFFSET('HARGA SATUAN'!$E$6,MATCH(C634,'HARGA SATUAN'!$C$7:$C$1492,0),0)),"",OFFSET('HARGA SATUAN'!$E$6,MATCH(C634,'HARGA SATUAN'!$C$7:$C$1492,0),0)))</f>
        <v>0</v>
      </c>
      <c r="F634" s="583" t="str">
        <f t="shared" ca="1" si="29"/>
        <v/>
      </c>
      <c r="G634" s="493">
        <f ca="1">IF(ISERROR(OFFSET('HARGA SATUAN'!$I$6,MATCH(C634,'HARGA SATUAN'!$C$7:$C$1492,0),0)),"",OFFSET('HARGA SATUAN'!$I$6,MATCH(C634,'HARGA SATUAN'!$C$7:$C$1492,0),0))</f>
        <v>0</v>
      </c>
      <c r="H634" s="582" t="str">
        <f ca="1">IF(B634="","",#REF!)</f>
        <v/>
      </c>
      <c r="I634" s="582" t="str">
        <f ca="1">IF(B634="","",#REF!)</f>
        <v/>
      </c>
      <c r="J634" s="582" t="str">
        <f ca="1">IF(B634="","",#REF!)</f>
        <v/>
      </c>
      <c r="K634" s="582" t="str">
        <f ca="1">IF(B634="","",#REF!)</f>
        <v/>
      </c>
      <c r="L634" s="582" t="str">
        <f ca="1">IF(C634="","",#REF!)</f>
        <v/>
      </c>
    </row>
    <row r="635" spans="1:12">
      <c r="A635" s="558">
        <v>624</v>
      </c>
      <c r="B635" s="581" t="str">
        <f t="shared" ca="1" si="27"/>
        <v/>
      </c>
      <c r="C635" s="414" t="str">
        <f t="shared" ca="1" si="28"/>
        <v/>
      </c>
      <c r="D635" s="497" t="str">
        <f ca="1">IF(ISERROR(OFFSET('HARGA SATUAN'!$D$6,MATCH(C635,'HARGA SATUAN'!$C$7:$C$1492,0),0)),"",OFFSET('HARGA SATUAN'!$D$6,MATCH(C635,'HARGA SATUAN'!$C$7:$C$1492,0),0))</f>
        <v/>
      </c>
      <c r="E635" s="497">
        <f ca="1">IF(B635="+","Unit",IF(ISERROR(OFFSET('HARGA SATUAN'!$E$6,MATCH(C635,'HARGA SATUAN'!$C$7:$C$1492,0),0)),"",OFFSET('HARGA SATUAN'!$E$6,MATCH(C635,'HARGA SATUAN'!$C$7:$C$1492,0),0)))</f>
        <v>0</v>
      </c>
      <c r="F635" s="583" t="str">
        <f t="shared" ca="1" si="29"/>
        <v/>
      </c>
      <c r="G635" s="493">
        <f ca="1">IF(ISERROR(OFFSET('HARGA SATUAN'!$I$6,MATCH(C635,'HARGA SATUAN'!$C$7:$C$1492,0),0)),"",OFFSET('HARGA SATUAN'!$I$6,MATCH(C635,'HARGA SATUAN'!$C$7:$C$1492,0),0))</f>
        <v>0</v>
      </c>
      <c r="H635" s="582" t="str">
        <f ca="1">IF(B635="","",#REF!)</f>
        <v/>
      </c>
      <c r="I635" s="582" t="str">
        <f ca="1">IF(B635="","",#REF!)</f>
        <v/>
      </c>
      <c r="J635" s="582" t="str">
        <f ca="1">IF(B635="","",#REF!)</f>
        <v/>
      </c>
      <c r="K635" s="582" t="str">
        <f ca="1">IF(B635="","",#REF!)</f>
        <v/>
      </c>
      <c r="L635" s="582" t="str">
        <f ca="1">IF(C635="","",#REF!)</f>
        <v/>
      </c>
    </row>
    <row r="636" spans="1:12">
      <c r="A636" s="558">
        <v>625</v>
      </c>
      <c r="B636" s="581" t="str">
        <f t="shared" ca="1" si="27"/>
        <v/>
      </c>
      <c r="C636" s="414" t="str">
        <f t="shared" ca="1" si="28"/>
        <v/>
      </c>
      <c r="D636" s="497" t="str">
        <f ca="1">IF(ISERROR(OFFSET('HARGA SATUAN'!$D$6,MATCH(C636,'HARGA SATUAN'!$C$7:$C$1492,0),0)),"",OFFSET('HARGA SATUAN'!$D$6,MATCH(C636,'HARGA SATUAN'!$C$7:$C$1492,0),0))</f>
        <v/>
      </c>
      <c r="E636" s="497">
        <f ca="1">IF(B636="+","Unit",IF(ISERROR(OFFSET('HARGA SATUAN'!$E$6,MATCH(C636,'HARGA SATUAN'!$C$7:$C$1492,0),0)),"",OFFSET('HARGA SATUAN'!$E$6,MATCH(C636,'HARGA SATUAN'!$C$7:$C$1492,0),0)))</f>
        <v>0</v>
      </c>
      <c r="F636" s="583" t="str">
        <f t="shared" ca="1" si="29"/>
        <v/>
      </c>
      <c r="G636" s="493">
        <f ca="1">IF(ISERROR(OFFSET('HARGA SATUAN'!$I$6,MATCH(C636,'HARGA SATUAN'!$C$7:$C$1492,0),0)),"",OFFSET('HARGA SATUAN'!$I$6,MATCH(C636,'HARGA SATUAN'!$C$7:$C$1492,0),0))</f>
        <v>0</v>
      </c>
      <c r="H636" s="582" t="str">
        <f ca="1">IF(B636="","",#REF!)</f>
        <v/>
      </c>
      <c r="I636" s="582" t="str">
        <f ca="1">IF(B636="","",#REF!)</f>
        <v/>
      </c>
      <c r="J636" s="582" t="str">
        <f ca="1">IF(B636="","",#REF!)</f>
        <v/>
      </c>
      <c r="K636" s="582" t="str">
        <f ca="1">IF(B636="","",#REF!)</f>
        <v/>
      </c>
      <c r="L636" s="582" t="str">
        <f ca="1">IF(C636="","",#REF!)</f>
        <v/>
      </c>
    </row>
    <row r="637" spans="1:12">
      <c r="A637" s="558">
        <v>626</v>
      </c>
      <c r="B637" s="581" t="str">
        <f t="shared" ca="1" si="27"/>
        <v/>
      </c>
      <c r="C637" s="414" t="str">
        <f t="shared" ca="1" si="28"/>
        <v/>
      </c>
      <c r="D637" s="497" t="str">
        <f ca="1">IF(ISERROR(OFFSET('HARGA SATUAN'!$D$6,MATCH(C637,'HARGA SATUAN'!$C$7:$C$1492,0),0)),"",OFFSET('HARGA SATUAN'!$D$6,MATCH(C637,'HARGA SATUAN'!$C$7:$C$1492,0),0))</f>
        <v/>
      </c>
      <c r="E637" s="497">
        <f ca="1">IF(B637="+","Unit",IF(ISERROR(OFFSET('HARGA SATUAN'!$E$6,MATCH(C637,'HARGA SATUAN'!$C$7:$C$1492,0),0)),"",OFFSET('HARGA SATUAN'!$E$6,MATCH(C637,'HARGA SATUAN'!$C$7:$C$1492,0),0)))</f>
        <v>0</v>
      </c>
      <c r="F637" s="583" t="str">
        <f t="shared" ca="1" si="29"/>
        <v/>
      </c>
      <c r="G637" s="493">
        <f ca="1">IF(ISERROR(OFFSET('HARGA SATUAN'!$I$6,MATCH(C637,'HARGA SATUAN'!$C$7:$C$1492,0),0)),"",OFFSET('HARGA SATUAN'!$I$6,MATCH(C637,'HARGA SATUAN'!$C$7:$C$1492,0),0))</f>
        <v>0</v>
      </c>
      <c r="H637" s="582" t="str">
        <f ca="1">IF(B637="","",#REF!)</f>
        <v/>
      </c>
      <c r="I637" s="582" t="str">
        <f ca="1">IF(B637="","",#REF!)</f>
        <v/>
      </c>
      <c r="J637" s="582" t="str">
        <f ca="1">IF(B637="","",#REF!)</f>
        <v/>
      </c>
      <c r="K637" s="582" t="str">
        <f ca="1">IF(B637="","",#REF!)</f>
        <v/>
      </c>
      <c r="L637" s="582" t="str">
        <f ca="1">IF(C637="","",#REF!)</f>
        <v/>
      </c>
    </row>
    <row r="638" spans="1:12">
      <c r="A638" s="558">
        <v>627</v>
      </c>
      <c r="B638" s="581" t="str">
        <f t="shared" ca="1" si="27"/>
        <v/>
      </c>
      <c r="C638" s="414" t="str">
        <f t="shared" ca="1" si="28"/>
        <v/>
      </c>
      <c r="D638" s="497" t="str">
        <f ca="1">IF(ISERROR(OFFSET('HARGA SATUAN'!$D$6,MATCH(C638,'HARGA SATUAN'!$C$7:$C$1492,0),0)),"",OFFSET('HARGA SATUAN'!$D$6,MATCH(C638,'HARGA SATUAN'!$C$7:$C$1492,0),0))</f>
        <v/>
      </c>
      <c r="E638" s="497">
        <f ca="1">IF(B638="+","Unit",IF(ISERROR(OFFSET('HARGA SATUAN'!$E$6,MATCH(C638,'HARGA SATUAN'!$C$7:$C$1492,0),0)),"",OFFSET('HARGA SATUAN'!$E$6,MATCH(C638,'HARGA SATUAN'!$C$7:$C$1492,0),0)))</f>
        <v>0</v>
      </c>
      <c r="F638" s="583" t="str">
        <f t="shared" ca="1" si="29"/>
        <v/>
      </c>
      <c r="G638" s="493">
        <f ca="1">IF(ISERROR(OFFSET('HARGA SATUAN'!$I$6,MATCH(C638,'HARGA SATUAN'!$C$7:$C$1492,0),0)),"",OFFSET('HARGA SATUAN'!$I$6,MATCH(C638,'HARGA SATUAN'!$C$7:$C$1492,0),0))</f>
        <v>0</v>
      </c>
      <c r="H638" s="582" t="str">
        <f ca="1">IF(B638="","",#REF!)</f>
        <v/>
      </c>
      <c r="I638" s="582" t="str">
        <f ca="1">IF(B638="","",#REF!)</f>
        <v/>
      </c>
      <c r="J638" s="582" t="str">
        <f ca="1">IF(B638="","",#REF!)</f>
        <v/>
      </c>
      <c r="K638" s="582" t="str">
        <f ca="1">IF(B638="","",#REF!)</f>
        <v/>
      </c>
      <c r="L638" s="582" t="str">
        <f ca="1">IF(C638="","",#REF!)</f>
        <v/>
      </c>
    </row>
    <row r="639" spans="1:12">
      <c r="A639" s="558">
        <v>628</v>
      </c>
      <c r="B639" s="581" t="str">
        <f t="shared" ca="1" si="27"/>
        <v/>
      </c>
      <c r="C639" s="414" t="str">
        <f t="shared" ca="1" si="28"/>
        <v/>
      </c>
      <c r="D639" s="497" t="str">
        <f ca="1">IF(ISERROR(OFFSET('HARGA SATUAN'!$D$6,MATCH(C639,'HARGA SATUAN'!$C$7:$C$1492,0),0)),"",OFFSET('HARGA SATUAN'!$D$6,MATCH(C639,'HARGA SATUAN'!$C$7:$C$1492,0),0))</f>
        <v/>
      </c>
      <c r="E639" s="497">
        <f ca="1">IF(B639="+","Unit",IF(ISERROR(OFFSET('HARGA SATUAN'!$E$6,MATCH(C639,'HARGA SATUAN'!$C$7:$C$1492,0),0)),"",OFFSET('HARGA SATUAN'!$E$6,MATCH(C639,'HARGA SATUAN'!$C$7:$C$1492,0),0)))</f>
        <v>0</v>
      </c>
      <c r="F639" s="583" t="str">
        <f t="shared" ca="1" si="29"/>
        <v/>
      </c>
      <c r="G639" s="493">
        <f ca="1">IF(ISERROR(OFFSET('HARGA SATUAN'!$I$6,MATCH(C639,'HARGA SATUAN'!$C$7:$C$1492,0),0)),"",OFFSET('HARGA SATUAN'!$I$6,MATCH(C639,'HARGA SATUAN'!$C$7:$C$1492,0),0))</f>
        <v>0</v>
      </c>
      <c r="H639" s="582" t="str">
        <f ca="1">IF(B639="","",#REF!)</f>
        <v/>
      </c>
      <c r="I639" s="582" t="str">
        <f ca="1">IF(B639="","",#REF!)</f>
        <v/>
      </c>
      <c r="J639" s="582" t="str">
        <f ca="1">IF(B639="","",#REF!)</f>
        <v/>
      </c>
      <c r="K639" s="582" t="str">
        <f ca="1">IF(B639="","",#REF!)</f>
        <v/>
      </c>
      <c r="L639" s="582" t="str">
        <f ca="1">IF(C639="","",#REF!)</f>
        <v/>
      </c>
    </row>
    <row r="640" spans="1:12">
      <c r="A640" s="558">
        <v>629</v>
      </c>
      <c r="B640" s="581" t="str">
        <f t="shared" ca="1" si="27"/>
        <v/>
      </c>
      <c r="C640" s="414" t="str">
        <f t="shared" ca="1" si="28"/>
        <v/>
      </c>
      <c r="D640" s="497" t="str">
        <f ca="1">IF(ISERROR(OFFSET('HARGA SATUAN'!$D$6,MATCH(C640,'HARGA SATUAN'!$C$7:$C$1492,0),0)),"",OFFSET('HARGA SATUAN'!$D$6,MATCH(C640,'HARGA SATUAN'!$C$7:$C$1492,0),0))</f>
        <v/>
      </c>
      <c r="E640" s="497">
        <f ca="1">IF(B640="+","Unit",IF(ISERROR(OFFSET('HARGA SATUAN'!$E$6,MATCH(C640,'HARGA SATUAN'!$C$7:$C$1492,0),0)),"",OFFSET('HARGA SATUAN'!$E$6,MATCH(C640,'HARGA SATUAN'!$C$7:$C$1492,0),0)))</f>
        <v>0</v>
      </c>
      <c r="F640" s="583" t="str">
        <f t="shared" ca="1" si="29"/>
        <v/>
      </c>
      <c r="G640" s="493">
        <f ca="1">IF(ISERROR(OFFSET('HARGA SATUAN'!$I$6,MATCH(C640,'HARGA SATUAN'!$C$7:$C$1492,0),0)),"",OFFSET('HARGA SATUAN'!$I$6,MATCH(C640,'HARGA SATUAN'!$C$7:$C$1492,0),0))</f>
        <v>0</v>
      </c>
      <c r="H640" s="582" t="str">
        <f ca="1">IF(B640="","",#REF!)</f>
        <v/>
      </c>
      <c r="I640" s="582" t="str">
        <f ca="1">IF(B640="","",#REF!)</f>
        <v/>
      </c>
      <c r="J640" s="582" t="str">
        <f ca="1">IF(B640="","",#REF!)</f>
        <v/>
      </c>
      <c r="K640" s="582" t="str">
        <f ca="1">IF(B640="","",#REF!)</f>
        <v/>
      </c>
      <c r="L640" s="582" t="str">
        <f ca="1">IF(C640="","",#REF!)</f>
        <v/>
      </c>
    </row>
    <row r="641" spans="1:12">
      <c r="A641" s="558">
        <v>630</v>
      </c>
      <c r="B641" s="581" t="str">
        <f t="shared" ca="1" si="27"/>
        <v/>
      </c>
      <c r="C641" s="414" t="str">
        <f t="shared" ca="1" si="28"/>
        <v/>
      </c>
      <c r="D641" s="497" t="str">
        <f ca="1">IF(ISERROR(OFFSET('HARGA SATUAN'!$D$6,MATCH(C641,'HARGA SATUAN'!$C$7:$C$1492,0),0)),"",OFFSET('HARGA SATUAN'!$D$6,MATCH(C641,'HARGA SATUAN'!$C$7:$C$1492,0),0))</f>
        <v/>
      </c>
      <c r="E641" s="497">
        <f ca="1">IF(B641="+","Unit",IF(ISERROR(OFFSET('HARGA SATUAN'!$E$6,MATCH(C641,'HARGA SATUAN'!$C$7:$C$1492,0),0)),"",OFFSET('HARGA SATUAN'!$E$6,MATCH(C641,'HARGA SATUAN'!$C$7:$C$1492,0),0)))</f>
        <v>0</v>
      </c>
      <c r="F641" s="583" t="str">
        <f t="shared" ca="1" si="29"/>
        <v/>
      </c>
      <c r="G641" s="493">
        <f ca="1">IF(ISERROR(OFFSET('HARGA SATUAN'!$I$6,MATCH(C641,'HARGA SATUAN'!$C$7:$C$1492,0),0)),"",OFFSET('HARGA SATUAN'!$I$6,MATCH(C641,'HARGA SATUAN'!$C$7:$C$1492,0),0))</f>
        <v>0</v>
      </c>
      <c r="H641" s="582" t="str">
        <f ca="1">IF(B641="","",#REF!)</f>
        <v/>
      </c>
      <c r="I641" s="582" t="str">
        <f ca="1">IF(B641="","",#REF!)</f>
        <v/>
      </c>
      <c r="J641" s="582" t="str">
        <f ca="1">IF(B641="","",#REF!)</f>
        <v/>
      </c>
      <c r="K641" s="582" t="str">
        <f ca="1">IF(B641="","",#REF!)</f>
        <v/>
      </c>
      <c r="L641" s="582" t="str">
        <f ca="1">IF(C641="","",#REF!)</f>
        <v/>
      </c>
    </row>
    <row r="642" spans="1:12">
      <c r="A642" s="558">
        <v>631</v>
      </c>
      <c r="B642" s="581" t="str">
        <f t="shared" ca="1" si="27"/>
        <v/>
      </c>
      <c r="C642" s="414" t="str">
        <f t="shared" ca="1" si="28"/>
        <v/>
      </c>
      <c r="D642" s="497" t="str">
        <f ca="1">IF(ISERROR(OFFSET('HARGA SATUAN'!$D$6,MATCH(C642,'HARGA SATUAN'!$C$7:$C$1492,0),0)),"",OFFSET('HARGA SATUAN'!$D$6,MATCH(C642,'HARGA SATUAN'!$C$7:$C$1492,0),0))</f>
        <v/>
      </c>
      <c r="E642" s="497">
        <f ca="1">IF(B642="+","Unit",IF(ISERROR(OFFSET('HARGA SATUAN'!$E$6,MATCH(C642,'HARGA SATUAN'!$C$7:$C$1492,0),0)),"",OFFSET('HARGA SATUAN'!$E$6,MATCH(C642,'HARGA SATUAN'!$C$7:$C$1492,0),0)))</f>
        <v>0</v>
      </c>
      <c r="F642" s="583" t="str">
        <f t="shared" ca="1" si="29"/>
        <v/>
      </c>
      <c r="G642" s="493">
        <f ca="1">IF(ISERROR(OFFSET('HARGA SATUAN'!$I$6,MATCH(C642,'HARGA SATUAN'!$C$7:$C$1492,0),0)),"",OFFSET('HARGA SATUAN'!$I$6,MATCH(C642,'HARGA SATUAN'!$C$7:$C$1492,0),0))</f>
        <v>0</v>
      </c>
      <c r="H642" s="582" t="str">
        <f ca="1">IF(B642="","",#REF!)</f>
        <v/>
      </c>
      <c r="I642" s="582" t="str">
        <f ca="1">IF(B642="","",#REF!)</f>
        <v/>
      </c>
      <c r="J642" s="582" t="str">
        <f ca="1">IF(B642="","",#REF!)</f>
        <v/>
      </c>
      <c r="K642" s="582" t="str">
        <f ca="1">IF(B642="","",#REF!)</f>
        <v/>
      </c>
      <c r="L642" s="582" t="str">
        <f ca="1">IF(C642="","",#REF!)</f>
        <v/>
      </c>
    </row>
    <row r="643" spans="1:12">
      <c r="A643" s="558">
        <v>632</v>
      </c>
      <c r="B643" s="581" t="str">
        <f t="shared" ca="1" si="27"/>
        <v/>
      </c>
      <c r="C643" s="414" t="str">
        <f t="shared" ca="1" si="28"/>
        <v/>
      </c>
      <c r="D643" s="497" t="str">
        <f ca="1">IF(ISERROR(OFFSET('HARGA SATUAN'!$D$6,MATCH(C643,'HARGA SATUAN'!$C$7:$C$1492,0),0)),"",OFFSET('HARGA SATUAN'!$D$6,MATCH(C643,'HARGA SATUAN'!$C$7:$C$1492,0),0))</f>
        <v/>
      </c>
      <c r="E643" s="497">
        <f ca="1">IF(B643="+","Unit",IF(ISERROR(OFFSET('HARGA SATUAN'!$E$6,MATCH(C643,'HARGA SATUAN'!$C$7:$C$1492,0),0)),"",OFFSET('HARGA SATUAN'!$E$6,MATCH(C643,'HARGA SATUAN'!$C$7:$C$1492,0),0)))</f>
        <v>0</v>
      </c>
      <c r="F643" s="583" t="str">
        <f t="shared" ca="1" si="29"/>
        <v/>
      </c>
      <c r="G643" s="493">
        <f ca="1">IF(ISERROR(OFFSET('HARGA SATUAN'!$I$6,MATCH(C643,'HARGA SATUAN'!$C$7:$C$1492,0),0)),"",OFFSET('HARGA SATUAN'!$I$6,MATCH(C643,'HARGA SATUAN'!$C$7:$C$1492,0),0))</f>
        <v>0</v>
      </c>
      <c r="H643" s="582" t="str">
        <f ca="1">IF(B643="","",#REF!)</f>
        <v/>
      </c>
      <c r="I643" s="582" t="str">
        <f ca="1">IF(B643="","",#REF!)</f>
        <v/>
      </c>
      <c r="J643" s="582" t="str">
        <f ca="1">IF(B643="","",#REF!)</f>
        <v/>
      </c>
      <c r="K643" s="582" t="str">
        <f ca="1">IF(B643="","",#REF!)</f>
        <v/>
      </c>
      <c r="L643" s="582" t="str">
        <f ca="1">IF(C643="","",#REF!)</f>
        <v/>
      </c>
    </row>
    <row r="644" spans="1:12">
      <c r="A644" s="558">
        <v>633</v>
      </c>
      <c r="B644" s="581" t="str">
        <f t="shared" ca="1" si="27"/>
        <v/>
      </c>
      <c r="C644" s="414" t="str">
        <f t="shared" ca="1" si="28"/>
        <v/>
      </c>
      <c r="D644" s="497" t="str">
        <f ca="1">IF(ISERROR(OFFSET('HARGA SATUAN'!$D$6,MATCH(C644,'HARGA SATUAN'!$C$7:$C$1492,0),0)),"",OFFSET('HARGA SATUAN'!$D$6,MATCH(C644,'HARGA SATUAN'!$C$7:$C$1492,0),0))</f>
        <v/>
      </c>
      <c r="E644" s="497">
        <f ca="1">IF(B644="+","Unit",IF(ISERROR(OFFSET('HARGA SATUAN'!$E$6,MATCH(C644,'HARGA SATUAN'!$C$7:$C$1492,0),0)),"",OFFSET('HARGA SATUAN'!$E$6,MATCH(C644,'HARGA SATUAN'!$C$7:$C$1492,0),0)))</f>
        <v>0</v>
      </c>
      <c r="F644" s="583" t="str">
        <f t="shared" ca="1" si="29"/>
        <v/>
      </c>
      <c r="G644" s="493">
        <f ca="1">IF(ISERROR(OFFSET('HARGA SATUAN'!$I$6,MATCH(C644,'HARGA SATUAN'!$C$7:$C$1492,0),0)),"",OFFSET('HARGA SATUAN'!$I$6,MATCH(C644,'HARGA SATUAN'!$C$7:$C$1492,0),0))</f>
        <v>0</v>
      </c>
      <c r="H644" s="582" t="str">
        <f ca="1">IF(B644="","",#REF!)</f>
        <v/>
      </c>
      <c r="I644" s="582" t="str">
        <f ca="1">IF(B644="","",#REF!)</f>
        <v/>
      </c>
      <c r="J644" s="582" t="str">
        <f ca="1">IF(B644="","",#REF!)</f>
        <v/>
      </c>
      <c r="K644" s="582" t="str">
        <f ca="1">IF(B644="","",#REF!)</f>
        <v/>
      </c>
      <c r="L644" s="582" t="str">
        <f ca="1">IF(C644="","",#REF!)</f>
        <v/>
      </c>
    </row>
    <row r="645" spans="1:12">
      <c r="A645" s="558">
        <v>634</v>
      </c>
      <c r="B645" s="581" t="str">
        <f t="shared" ca="1" si="27"/>
        <v/>
      </c>
      <c r="C645" s="414" t="str">
        <f t="shared" ca="1" si="28"/>
        <v/>
      </c>
      <c r="D645" s="497" t="str">
        <f ca="1">IF(ISERROR(OFFSET('HARGA SATUAN'!$D$6,MATCH(C645,'HARGA SATUAN'!$C$7:$C$1492,0),0)),"",OFFSET('HARGA SATUAN'!$D$6,MATCH(C645,'HARGA SATUAN'!$C$7:$C$1492,0),0))</f>
        <v/>
      </c>
      <c r="E645" s="497">
        <f ca="1">IF(B645="+","Unit",IF(ISERROR(OFFSET('HARGA SATUAN'!$E$6,MATCH(C645,'HARGA SATUAN'!$C$7:$C$1492,0),0)),"",OFFSET('HARGA SATUAN'!$E$6,MATCH(C645,'HARGA SATUAN'!$C$7:$C$1492,0),0)))</f>
        <v>0</v>
      </c>
      <c r="F645" s="583" t="str">
        <f t="shared" ca="1" si="29"/>
        <v/>
      </c>
      <c r="G645" s="493">
        <f ca="1">IF(ISERROR(OFFSET('HARGA SATUAN'!$I$6,MATCH(C645,'HARGA SATUAN'!$C$7:$C$1492,0),0)),"",OFFSET('HARGA SATUAN'!$I$6,MATCH(C645,'HARGA SATUAN'!$C$7:$C$1492,0),0))</f>
        <v>0</v>
      </c>
      <c r="H645" s="582" t="str">
        <f ca="1">IF(B645="","",#REF!)</f>
        <v/>
      </c>
      <c r="I645" s="582" t="str">
        <f ca="1">IF(B645="","",#REF!)</f>
        <v/>
      </c>
      <c r="J645" s="582" t="str">
        <f ca="1">IF(B645="","",#REF!)</f>
        <v/>
      </c>
      <c r="K645" s="582" t="str">
        <f ca="1">IF(B645="","",#REF!)</f>
        <v/>
      </c>
      <c r="L645" s="582" t="str">
        <f ca="1">IF(C645="","",#REF!)</f>
        <v/>
      </c>
    </row>
    <row r="646" spans="1:12">
      <c r="A646" s="558">
        <v>635</v>
      </c>
      <c r="B646" s="581" t="str">
        <f t="shared" ca="1" si="27"/>
        <v/>
      </c>
      <c r="C646" s="414" t="str">
        <f t="shared" ca="1" si="28"/>
        <v/>
      </c>
      <c r="D646" s="497" t="str">
        <f ca="1">IF(ISERROR(OFFSET('HARGA SATUAN'!$D$6,MATCH(C646,'HARGA SATUAN'!$C$7:$C$1492,0),0)),"",OFFSET('HARGA SATUAN'!$D$6,MATCH(C646,'HARGA SATUAN'!$C$7:$C$1492,0),0))</f>
        <v/>
      </c>
      <c r="E646" s="497">
        <f ca="1">IF(B646="+","Unit",IF(ISERROR(OFFSET('HARGA SATUAN'!$E$6,MATCH(C646,'HARGA SATUAN'!$C$7:$C$1492,0),0)),"",OFFSET('HARGA SATUAN'!$E$6,MATCH(C646,'HARGA SATUAN'!$C$7:$C$1492,0),0)))</f>
        <v>0</v>
      </c>
      <c r="F646" s="583" t="str">
        <f t="shared" ca="1" si="29"/>
        <v/>
      </c>
      <c r="G646" s="493">
        <f ca="1">IF(ISERROR(OFFSET('HARGA SATUAN'!$I$6,MATCH(C646,'HARGA SATUAN'!$C$7:$C$1492,0),0)),"",OFFSET('HARGA SATUAN'!$I$6,MATCH(C646,'HARGA SATUAN'!$C$7:$C$1492,0),0))</f>
        <v>0</v>
      </c>
      <c r="H646" s="582" t="str">
        <f ca="1">IF(B646="","",#REF!)</f>
        <v/>
      </c>
      <c r="I646" s="582" t="str">
        <f ca="1">IF(B646="","",#REF!)</f>
        <v/>
      </c>
      <c r="J646" s="582" t="str">
        <f ca="1">IF(B646="","",#REF!)</f>
        <v/>
      </c>
      <c r="K646" s="582" t="str">
        <f ca="1">IF(B646="","",#REF!)</f>
        <v/>
      </c>
      <c r="L646" s="582" t="str">
        <f ca="1">IF(C646="","",#REF!)</f>
        <v/>
      </c>
    </row>
    <row r="647" spans="1:12">
      <c r="A647" s="558">
        <v>636</v>
      </c>
      <c r="B647" s="581" t="str">
        <f t="shared" ca="1" si="27"/>
        <v/>
      </c>
      <c r="C647" s="414" t="str">
        <f t="shared" ca="1" si="28"/>
        <v/>
      </c>
      <c r="D647" s="497" t="str">
        <f ca="1">IF(ISERROR(OFFSET('HARGA SATUAN'!$D$6,MATCH(C647,'HARGA SATUAN'!$C$7:$C$1492,0),0)),"",OFFSET('HARGA SATUAN'!$D$6,MATCH(C647,'HARGA SATUAN'!$C$7:$C$1492,0),0))</f>
        <v/>
      </c>
      <c r="E647" s="497">
        <f ca="1">IF(B647="+","Unit",IF(ISERROR(OFFSET('HARGA SATUAN'!$E$6,MATCH(C647,'HARGA SATUAN'!$C$7:$C$1492,0),0)),"",OFFSET('HARGA SATUAN'!$E$6,MATCH(C647,'HARGA SATUAN'!$C$7:$C$1492,0),0)))</f>
        <v>0</v>
      </c>
      <c r="F647" s="583" t="str">
        <f t="shared" ca="1" si="29"/>
        <v/>
      </c>
      <c r="G647" s="493">
        <f ca="1">IF(ISERROR(OFFSET('HARGA SATUAN'!$I$6,MATCH(C647,'HARGA SATUAN'!$C$7:$C$1492,0),0)),"",OFFSET('HARGA SATUAN'!$I$6,MATCH(C647,'HARGA SATUAN'!$C$7:$C$1492,0),0))</f>
        <v>0</v>
      </c>
      <c r="H647" s="582" t="str">
        <f ca="1">IF(B647="","",#REF!)</f>
        <v/>
      </c>
      <c r="I647" s="582" t="str">
        <f ca="1">IF(B647="","",#REF!)</f>
        <v/>
      </c>
      <c r="J647" s="582" t="str">
        <f ca="1">IF(B647="","",#REF!)</f>
        <v/>
      </c>
      <c r="K647" s="582" t="str">
        <f ca="1">IF(B647="","",#REF!)</f>
        <v/>
      </c>
      <c r="L647" s="582" t="str">
        <f ca="1">IF(C647="","",#REF!)</f>
        <v/>
      </c>
    </row>
    <row r="648" spans="1:12">
      <c r="A648" s="558">
        <v>637</v>
      </c>
      <c r="B648" s="581" t="str">
        <f t="shared" ca="1" si="27"/>
        <v/>
      </c>
      <c r="C648" s="414" t="str">
        <f t="shared" ca="1" si="28"/>
        <v/>
      </c>
      <c r="D648" s="497" t="str">
        <f ca="1">IF(ISERROR(OFFSET('HARGA SATUAN'!$D$6,MATCH(C648,'HARGA SATUAN'!$C$7:$C$1492,0),0)),"",OFFSET('HARGA SATUAN'!$D$6,MATCH(C648,'HARGA SATUAN'!$C$7:$C$1492,0),0))</f>
        <v/>
      </c>
      <c r="E648" s="497">
        <f ca="1">IF(B648="+","Unit",IF(ISERROR(OFFSET('HARGA SATUAN'!$E$6,MATCH(C648,'HARGA SATUAN'!$C$7:$C$1492,0),0)),"",OFFSET('HARGA SATUAN'!$E$6,MATCH(C648,'HARGA SATUAN'!$C$7:$C$1492,0),0)))</f>
        <v>0</v>
      </c>
      <c r="F648" s="583" t="str">
        <f t="shared" ca="1" si="29"/>
        <v/>
      </c>
      <c r="G648" s="493">
        <f ca="1">IF(ISERROR(OFFSET('HARGA SATUAN'!$I$6,MATCH(C648,'HARGA SATUAN'!$C$7:$C$1492,0),0)),"",OFFSET('HARGA SATUAN'!$I$6,MATCH(C648,'HARGA SATUAN'!$C$7:$C$1492,0),0))</f>
        <v>0</v>
      </c>
      <c r="H648" s="582" t="str">
        <f ca="1">IF(B648="","",#REF!)</f>
        <v/>
      </c>
      <c r="I648" s="582" t="str">
        <f ca="1">IF(B648="","",#REF!)</f>
        <v/>
      </c>
      <c r="J648" s="582" t="str">
        <f ca="1">IF(B648="","",#REF!)</f>
        <v/>
      </c>
      <c r="K648" s="582" t="str">
        <f ca="1">IF(B648="","",#REF!)</f>
        <v/>
      </c>
      <c r="L648" s="582" t="str">
        <f ca="1">IF(C648="","",#REF!)</f>
        <v/>
      </c>
    </row>
    <row r="649" spans="1:12">
      <c r="A649" s="558">
        <v>638</v>
      </c>
      <c r="B649" s="581" t="str">
        <f t="shared" ca="1" si="27"/>
        <v/>
      </c>
      <c r="C649" s="414" t="str">
        <f t="shared" ca="1" si="28"/>
        <v/>
      </c>
      <c r="D649" s="497" t="str">
        <f ca="1">IF(ISERROR(OFFSET('HARGA SATUAN'!$D$6,MATCH(C649,'HARGA SATUAN'!$C$7:$C$1492,0),0)),"",OFFSET('HARGA SATUAN'!$D$6,MATCH(C649,'HARGA SATUAN'!$C$7:$C$1492,0),0))</f>
        <v/>
      </c>
      <c r="E649" s="497">
        <f ca="1">IF(B649="+","Unit",IF(ISERROR(OFFSET('HARGA SATUAN'!$E$6,MATCH(C649,'HARGA SATUAN'!$C$7:$C$1492,0),0)),"",OFFSET('HARGA SATUAN'!$E$6,MATCH(C649,'HARGA SATUAN'!$C$7:$C$1492,0),0)))</f>
        <v>0</v>
      </c>
      <c r="F649" s="583" t="str">
        <f t="shared" ca="1" si="29"/>
        <v/>
      </c>
      <c r="G649" s="493">
        <f ca="1">IF(ISERROR(OFFSET('HARGA SATUAN'!$I$6,MATCH(C649,'HARGA SATUAN'!$C$7:$C$1492,0),0)),"",OFFSET('HARGA SATUAN'!$I$6,MATCH(C649,'HARGA SATUAN'!$C$7:$C$1492,0),0))</f>
        <v>0</v>
      </c>
      <c r="H649" s="582" t="str">
        <f ca="1">IF(B649="","",#REF!)</f>
        <v/>
      </c>
      <c r="I649" s="582" t="str">
        <f ca="1">IF(B649="","",#REF!)</f>
        <v/>
      </c>
      <c r="J649" s="582" t="str">
        <f ca="1">IF(B649="","",#REF!)</f>
        <v/>
      </c>
      <c r="K649" s="582" t="str">
        <f ca="1">IF(B649="","",#REF!)</f>
        <v/>
      </c>
      <c r="L649" s="582" t="str">
        <f ca="1">IF(C649="","",#REF!)</f>
        <v/>
      </c>
    </row>
    <row r="650" spans="1:12">
      <c r="A650" s="558">
        <v>639</v>
      </c>
      <c r="B650" s="581" t="str">
        <f t="shared" ca="1" si="27"/>
        <v/>
      </c>
      <c r="C650" s="414" t="str">
        <f t="shared" ca="1" si="28"/>
        <v/>
      </c>
      <c r="D650" s="497" t="str">
        <f ca="1">IF(ISERROR(OFFSET('HARGA SATUAN'!$D$6,MATCH(C650,'HARGA SATUAN'!$C$7:$C$1492,0),0)),"",OFFSET('HARGA SATUAN'!$D$6,MATCH(C650,'HARGA SATUAN'!$C$7:$C$1492,0),0))</f>
        <v/>
      </c>
      <c r="E650" s="497">
        <f ca="1">IF(B650="+","Unit",IF(ISERROR(OFFSET('HARGA SATUAN'!$E$6,MATCH(C650,'HARGA SATUAN'!$C$7:$C$1492,0),0)),"",OFFSET('HARGA SATUAN'!$E$6,MATCH(C650,'HARGA SATUAN'!$C$7:$C$1492,0),0)))</f>
        <v>0</v>
      </c>
      <c r="F650" s="583" t="str">
        <f t="shared" ca="1" si="29"/>
        <v/>
      </c>
      <c r="G650" s="493">
        <f ca="1">IF(ISERROR(OFFSET('HARGA SATUAN'!$I$6,MATCH(C650,'HARGA SATUAN'!$C$7:$C$1492,0),0)),"",OFFSET('HARGA SATUAN'!$I$6,MATCH(C650,'HARGA SATUAN'!$C$7:$C$1492,0),0))</f>
        <v>0</v>
      </c>
      <c r="H650" s="582" t="str">
        <f ca="1">IF(B650="","",#REF!)</f>
        <v/>
      </c>
      <c r="I650" s="582" t="str">
        <f ca="1">IF(B650="","",#REF!)</f>
        <v/>
      </c>
      <c r="J650" s="582" t="str">
        <f ca="1">IF(B650="","",#REF!)</f>
        <v/>
      </c>
      <c r="K650" s="582" t="str">
        <f ca="1">IF(B650="","",#REF!)</f>
        <v/>
      </c>
      <c r="L650" s="582" t="str">
        <f ca="1">IF(C650="","",#REF!)</f>
        <v/>
      </c>
    </row>
    <row r="651" spans="1:12">
      <c r="A651" s="558">
        <v>640</v>
      </c>
      <c r="B651" s="581" t="str">
        <f t="shared" ca="1" si="27"/>
        <v/>
      </c>
      <c r="C651" s="414" t="str">
        <f t="shared" ca="1" si="28"/>
        <v/>
      </c>
      <c r="D651" s="497" t="str">
        <f ca="1">IF(ISERROR(OFFSET('HARGA SATUAN'!$D$6,MATCH(C651,'HARGA SATUAN'!$C$7:$C$1492,0),0)),"",OFFSET('HARGA SATUAN'!$D$6,MATCH(C651,'HARGA SATUAN'!$C$7:$C$1492,0),0))</f>
        <v/>
      </c>
      <c r="E651" s="497">
        <f ca="1">IF(B651="+","Unit",IF(ISERROR(OFFSET('HARGA SATUAN'!$E$6,MATCH(C651,'HARGA SATUAN'!$C$7:$C$1492,0),0)),"",OFFSET('HARGA SATUAN'!$E$6,MATCH(C651,'HARGA SATUAN'!$C$7:$C$1492,0),0)))</f>
        <v>0</v>
      </c>
      <c r="F651" s="583" t="str">
        <f t="shared" ca="1" si="29"/>
        <v/>
      </c>
      <c r="G651" s="493">
        <f ca="1">IF(ISERROR(OFFSET('HARGA SATUAN'!$I$6,MATCH(C651,'HARGA SATUAN'!$C$7:$C$1492,0),0)),"",OFFSET('HARGA SATUAN'!$I$6,MATCH(C651,'HARGA SATUAN'!$C$7:$C$1492,0),0))</f>
        <v>0</v>
      </c>
      <c r="H651" s="582" t="str">
        <f ca="1">IF(B651="","",#REF!)</f>
        <v/>
      </c>
      <c r="I651" s="582" t="str">
        <f ca="1">IF(B651="","",#REF!)</f>
        <v/>
      </c>
      <c r="J651" s="582" t="str">
        <f ca="1">IF(B651="","",#REF!)</f>
        <v/>
      </c>
      <c r="K651" s="582" t="str">
        <f ca="1">IF(B651="","",#REF!)</f>
        <v/>
      </c>
      <c r="L651" s="582" t="str">
        <f ca="1">IF(C651="","",#REF!)</f>
        <v/>
      </c>
    </row>
    <row r="652" spans="1:12">
      <c r="A652" s="558">
        <v>641</v>
      </c>
      <c r="B652" s="581" t="str">
        <f t="shared" ca="1" si="27"/>
        <v/>
      </c>
      <c r="C652" s="414" t="str">
        <f t="shared" ca="1" si="28"/>
        <v/>
      </c>
      <c r="D652" s="497" t="str">
        <f ca="1">IF(ISERROR(OFFSET('HARGA SATUAN'!$D$6,MATCH(C652,'HARGA SATUAN'!$C$7:$C$1492,0),0)),"",OFFSET('HARGA SATUAN'!$D$6,MATCH(C652,'HARGA SATUAN'!$C$7:$C$1492,0),0))</f>
        <v/>
      </c>
      <c r="E652" s="497">
        <f ca="1">IF(B652="+","Unit",IF(ISERROR(OFFSET('HARGA SATUAN'!$E$6,MATCH(C652,'HARGA SATUAN'!$C$7:$C$1492,0),0)),"",OFFSET('HARGA SATUAN'!$E$6,MATCH(C652,'HARGA SATUAN'!$C$7:$C$1492,0),0)))</f>
        <v>0</v>
      </c>
      <c r="F652" s="583" t="str">
        <f t="shared" ca="1" si="29"/>
        <v/>
      </c>
      <c r="G652" s="493">
        <f ca="1">IF(ISERROR(OFFSET('HARGA SATUAN'!$I$6,MATCH(C652,'HARGA SATUAN'!$C$7:$C$1492,0),0)),"",OFFSET('HARGA SATUAN'!$I$6,MATCH(C652,'HARGA SATUAN'!$C$7:$C$1492,0),0))</f>
        <v>0</v>
      </c>
      <c r="H652" s="582" t="str">
        <f ca="1">IF(B652="","",#REF!)</f>
        <v/>
      </c>
      <c r="I652" s="582" t="str">
        <f ca="1">IF(B652="","",#REF!)</f>
        <v/>
      </c>
      <c r="J652" s="582" t="str">
        <f ca="1">IF(B652="","",#REF!)</f>
        <v/>
      </c>
      <c r="K652" s="582" t="str">
        <f ca="1">IF(B652="","",#REF!)</f>
        <v/>
      </c>
      <c r="L652" s="582" t="str">
        <f ca="1">IF(C652="","",#REF!)</f>
        <v/>
      </c>
    </row>
    <row r="653" spans="1:12">
      <c r="A653" s="558">
        <v>642</v>
      </c>
      <c r="B653" s="581" t="str">
        <f t="shared" ref="B653:B711" ca="1" si="30">IF(C653="","",A653)</f>
        <v/>
      </c>
      <c r="C653" s="414" t="str">
        <f t="shared" ref="C653:C711" ca="1" si="31">IF(ISERROR(OFFSET($C$713,MATCH(A653,$F$714:$F$1320,0),0)),"",OFFSET($C$713,MATCH(A653,$F$714:$F$1320,0),0))</f>
        <v/>
      </c>
      <c r="D653" s="497" t="str">
        <f ca="1">IF(ISERROR(OFFSET('HARGA SATUAN'!$D$6,MATCH(C653,'HARGA SATUAN'!$C$7:$C$1492,0),0)),"",OFFSET('HARGA SATUAN'!$D$6,MATCH(C653,'HARGA SATUAN'!$C$7:$C$1492,0),0))</f>
        <v/>
      </c>
      <c r="E653" s="497">
        <f ca="1">IF(B653="+","Unit",IF(ISERROR(OFFSET('HARGA SATUAN'!$E$6,MATCH(C653,'HARGA SATUAN'!$C$7:$C$1492,0),0)),"",OFFSET('HARGA SATUAN'!$E$6,MATCH(C653,'HARGA SATUAN'!$C$7:$C$1492,0),0)))</f>
        <v>0</v>
      </c>
      <c r="F653" s="583" t="str">
        <f t="shared" ref="F653:F711" ca="1" si="32">IF(ISERROR(OFFSET($D$713,MATCH(A653,$F$714:$F$1320,0),0)),"",OFFSET($D$713,MATCH(A653,$F$714:$F$1320,0),0))</f>
        <v/>
      </c>
      <c r="G653" s="493">
        <f ca="1">IF(ISERROR(OFFSET('HARGA SATUAN'!$I$6,MATCH(C653,'HARGA SATUAN'!$C$7:$C$1492,0),0)),"",OFFSET('HARGA SATUAN'!$I$6,MATCH(C653,'HARGA SATUAN'!$C$7:$C$1492,0),0))</f>
        <v>0</v>
      </c>
      <c r="H653" s="582" t="str">
        <f ca="1">IF(B653="","",#REF!)</f>
        <v/>
      </c>
      <c r="I653" s="582" t="str">
        <f ca="1">IF(B653="","",#REF!)</f>
        <v/>
      </c>
      <c r="J653" s="582" t="str">
        <f ca="1">IF(B653="","",#REF!)</f>
        <v/>
      </c>
      <c r="K653" s="582" t="str">
        <f ca="1">IF(B653="","",#REF!)</f>
        <v/>
      </c>
      <c r="L653" s="582" t="str">
        <f ca="1">IF(C653="","",#REF!)</f>
        <v/>
      </c>
    </row>
    <row r="654" spans="1:12">
      <c r="A654" s="558">
        <v>643</v>
      </c>
      <c r="B654" s="581" t="str">
        <f t="shared" ca="1" si="30"/>
        <v/>
      </c>
      <c r="C654" s="414" t="str">
        <f t="shared" ca="1" si="31"/>
        <v/>
      </c>
      <c r="D654" s="497" t="str">
        <f ca="1">IF(ISERROR(OFFSET('HARGA SATUAN'!$D$6,MATCH(C654,'HARGA SATUAN'!$C$7:$C$1492,0),0)),"",OFFSET('HARGA SATUAN'!$D$6,MATCH(C654,'HARGA SATUAN'!$C$7:$C$1492,0),0))</f>
        <v/>
      </c>
      <c r="E654" s="497">
        <f ca="1">IF(B654="+","Unit",IF(ISERROR(OFFSET('HARGA SATUAN'!$E$6,MATCH(C654,'HARGA SATUAN'!$C$7:$C$1492,0),0)),"",OFFSET('HARGA SATUAN'!$E$6,MATCH(C654,'HARGA SATUAN'!$C$7:$C$1492,0),0)))</f>
        <v>0</v>
      </c>
      <c r="F654" s="583" t="str">
        <f t="shared" ca="1" si="32"/>
        <v/>
      </c>
      <c r="G654" s="493">
        <f ca="1">IF(ISERROR(OFFSET('HARGA SATUAN'!$I$6,MATCH(C654,'HARGA SATUAN'!$C$7:$C$1492,0),0)),"",OFFSET('HARGA SATUAN'!$I$6,MATCH(C654,'HARGA SATUAN'!$C$7:$C$1492,0),0))</f>
        <v>0</v>
      </c>
      <c r="H654" s="582" t="str">
        <f ca="1">IF(B654="","",#REF!)</f>
        <v/>
      </c>
      <c r="I654" s="582" t="str">
        <f ca="1">IF(B654="","",#REF!)</f>
        <v/>
      </c>
      <c r="J654" s="582" t="str">
        <f ca="1">IF(B654="","",#REF!)</f>
        <v/>
      </c>
      <c r="K654" s="582" t="str">
        <f ca="1">IF(B654="","",#REF!)</f>
        <v/>
      </c>
      <c r="L654" s="582" t="str">
        <f ca="1">IF(C654="","",#REF!)</f>
        <v/>
      </c>
    </row>
    <row r="655" spans="1:12">
      <c r="A655" s="558">
        <v>644</v>
      </c>
      <c r="B655" s="581" t="str">
        <f t="shared" ca="1" si="30"/>
        <v/>
      </c>
      <c r="C655" s="414" t="str">
        <f t="shared" ca="1" si="31"/>
        <v/>
      </c>
      <c r="D655" s="497" t="str">
        <f ca="1">IF(ISERROR(OFFSET('HARGA SATUAN'!$D$6,MATCH(C655,'HARGA SATUAN'!$C$7:$C$1492,0),0)),"",OFFSET('HARGA SATUAN'!$D$6,MATCH(C655,'HARGA SATUAN'!$C$7:$C$1492,0),0))</f>
        <v/>
      </c>
      <c r="E655" s="497">
        <f ca="1">IF(B655="+","Unit",IF(ISERROR(OFFSET('HARGA SATUAN'!$E$6,MATCH(C655,'HARGA SATUAN'!$C$7:$C$1492,0),0)),"",OFFSET('HARGA SATUAN'!$E$6,MATCH(C655,'HARGA SATUAN'!$C$7:$C$1492,0),0)))</f>
        <v>0</v>
      </c>
      <c r="F655" s="583" t="str">
        <f t="shared" ca="1" si="32"/>
        <v/>
      </c>
      <c r="G655" s="493">
        <f ca="1">IF(ISERROR(OFFSET('HARGA SATUAN'!$I$6,MATCH(C655,'HARGA SATUAN'!$C$7:$C$1492,0),0)),"",OFFSET('HARGA SATUAN'!$I$6,MATCH(C655,'HARGA SATUAN'!$C$7:$C$1492,0),0))</f>
        <v>0</v>
      </c>
      <c r="H655" s="582" t="str">
        <f ca="1">IF(B655="","",#REF!)</f>
        <v/>
      </c>
      <c r="I655" s="582" t="str">
        <f ca="1">IF(B655="","",#REF!)</f>
        <v/>
      </c>
      <c r="J655" s="582" t="str">
        <f ca="1">IF(B655="","",#REF!)</f>
        <v/>
      </c>
      <c r="K655" s="582" t="str">
        <f ca="1">IF(B655="","",#REF!)</f>
        <v/>
      </c>
      <c r="L655" s="582" t="str">
        <f ca="1">IF(C655="","",#REF!)</f>
        <v/>
      </c>
    </row>
    <row r="656" spans="1:12">
      <c r="A656" s="558">
        <v>645</v>
      </c>
      <c r="B656" s="581" t="str">
        <f t="shared" ca="1" si="30"/>
        <v/>
      </c>
      <c r="C656" s="414" t="str">
        <f t="shared" ca="1" si="31"/>
        <v/>
      </c>
      <c r="D656" s="497" t="str">
        <f ca="1">IF(ISERROR(OFFSET('HARGA SATUAN'!$D$6,MATCH(C656,'HARGA SATUAN'!$C$7:$C$1492,0),0)),"",OFFSET('HARGA SATUAN'!$D$6,MATCH(C656,'HARGA SATUAN'!$C$7:$C$1492,0),0))</f>
        <v/>
      </c>
      <c r="E656" s="497">
        <f ca="1">IF(B656="+","Unit",IF(ISERROR(OFFSET('HARGA SATUAN'!$E$6,MATCH(C656,'HARGA SATUAN'!$C$7:$C$1492,0),0)),"",OFFSET('HARGA SATUAN'!$E$6,MATCH(C656,'HARGA SATUAN'!$C$7:$C$1492,0),0)))</f>
        <v>0</v>
      </c>
      <c r="F656" s="583" t="str">
        <f t="shared" ca="1" si="32"/>
        <v/>
      </c>
      <c r="G656" s="493">
        <f ca="1">IF(ISERROR(OFFSET('HARGA SATUAN'!$I$6,MATCH(C656,'HARGA SATUAN'!$C$7:$C$1492,0),0)),"",OFFSET('HARGA SATUAN'!$I$6,MATCH(C656,'HARGA SATUAN'!$C$7:$C$1492,0),0))</f>
        <v>0</v>
      </c>
      <c r="H656" s="582" t="str">
        <f ca="1">IF(B656="","",#REF!)</f>
        <v/>
      </c>
      <c r="I656" s="582" t="str">
        <f ca="1">IF(B656="","",#REF!)</f>
        <v/>
      </c>
      <c r="J656" s="582" t="str">
        <f ca="1">IF(B656="","",#REF!)</f>
        <v/>
      </c>
      <c r="K656" s="582" t="str">
        <f ca="1">IF(B656="","",#REF!)</f>
        <v/>
      </c>
      <c r="L656" s="582" t="str">
        <f ca="1">IF(C656="","",#REF!)</f>
        <v/>
      </c>
    </row>
    <row r="657" spans="1:12">
      <c r="A657" s="558">
        <v>646</v>
      </c>
      <c r="B657" s="581" t="str">
        <f t="shared" ca="1" si="30"/>
        <v/>
      </c>
      <c r="C657" s="414" t="str">
        <f t="shared" ca="1" si="31"/>
        <v/>
      </c>
      <c r="D657" s="497" t="str">
        <f ca="1">IF(ISERROR(OFFSET('HARGA SATUAN'!$D$6,MATCH(C657,'HARGA SATUAN'!$C$7:$C$1492,0),0)),"",OFFSET('HARGA SATUAN'!$D$6,MATCH(C657,'HARGA SATUAN'!$C$7:$C$1492,0),0))</f>
        <v/>
      </c>
      <c r="E657" s="497">
        <f ca="1">IF(B657="+","Unit",IF(ISERROR(OFFSET('HARGA SATUAN'!$E$6,MATCH(C657,'HARGA SATUAN'!$C$7:$C$1492,0),0)),"",OFFSET('HARGA SATUAN'!$E$6,MATCH(C657,'HARGA SATUAN'!$C$7:$C$1492,0),0)))</f>
        <v>0</v>
      </c>
      <c r="F657" s="583" t="str">
        <f t="shared" ca="1" si="32"/>
        <v/>
      </c>
      <c r="G657" s="493">
        <f ca="1">IF(ISERROR(OFFSET('HARGA SATUAN'!$I$6,MATCH(C657,'HARGA SATUAN'!$C$7:$C$1492,0),0)),"",OFFSET('HARGA SATUAN'!$I$6,MATCH(C657,'HARGA SATUAN'!$C$7:$C$1492,0),0))</f>
        <v>0</v>
      </c>
      <c r="H657" s="582" t="str">
        <f ca="1">IF(B657="","",#REF!)</f>
        <v/>
      </c>
      <c r="I657" s="582" t="str">
        <f ca="1">IF(B657="","",#REF!)</f>
        <v/>
      </c>
      <c r="J657" s="582" t="str">
        <f ca="1">IF(B657="","",#REF!)</f>
        <v/>
      </c>
      <c r="K657" s="582" t="str">
        <f ca="1">IF(B657="","",#REF!)</f>
        <v/>
      </c>
      <c r="L657" s="582" t="str">
        <f ca="1">IF(C657="","",#REF!)</f>
        <v/>
      </c>
    </row>
    <row r="658" spans="1:12">
      <c r="A658" s="558">
        <v>647</v>
      </c>
      <c r="B658" s="581" t="str">
        <f t="shared" ca="1" si="30"/>
        <v/>
      </c>
      <c r="C658" s="414" t="str">
        <f t="shared" ca="1" si="31"/>
        <v/>
      </c>
      <c r="D658" s="497" t="str">
        <f ca="1">IF(ISERROR(OFFSET('HARGA SATUAN'!$D$6,MATCH(C658,'HARGA SATUAN'!$C$7:$C$1492,0),0)),"",OFFSET('HARGA SATUAN'!$D$6,MATCH(C658,'HARGA SATUAN'!$C$7:$C$1492,0),0))</f>
        <v/>
      </c>
      <c r="E658" s="497">
        <f ca="1">IF(B658="+","Unit",IF(ISERROR(OFFSET('HARGA SATUAN'!$E$6,MATCH(C658,'HARGA SATUAN'!$C$7:$C$1492,0),0)),"",OFFSET('HARGA SATUAN'!$E$6,MATCH(C658,'HARGA SATUAN'!$C$7:$C$1492,0),0)))</f>
        <v>0</v>
      </c>
      <c r="F658" s="583" t="str">
        <f t="shared" ca="1" si="32"/>
        <v/>
      </c>
      <c r="G658" s="493">
        <f ca="1">IF(ISERROR(OFFSET('HARGA SATUAN'!$I$6,MATCH(C658,'HARGA SATUAN'!$C$7:$C$1492,0),0)),"",OFFSET('HARGA SATUAN'!$I$6,MATCH(C658,'HARGA SATUAN'!$C$7:$C$1492,0),0))</f>
        <v>0</v>
      </c>
      <c r="H658" s="582" t="str">
        <f ca="1">IF(B658="","",#REF!)</f>
        <v/>
      </c>
      <c r="I658" s="582" t="str">
        <f ca="1">IF(B658="","",#REF!)</f>
        <v/>
      </c>
      <c r="J658" s="582" t="str">
        <f ca="1">IF(B658="","",#REF!)</f>
        <v/>
      </c>
      <c r="K658" s="582" t="str">
        <f ca="1">IF(B658="","",#REF!)</f>
        <v/>
      </c>
      <c r="L658" s="582" t="str">
        <f ca="1">IF(C658="","",#REF!)</f>
        <v/>
      </c>
    </row>
    <row r="659" spans="1:12">
      <c r="A659" s="558">
        <v>648</v>
      </c>
      <c r="B659" s="581" t="str">
        <f t="shared" ca="1" si="30"/>
        <v/>
      </c>
      <c r="C659" s="414" t="str">
        <f t="shared" ca="1" si="31"/>
        <v/>
      </c>
      <c r="D659" s="497" t="str">
        <f ca="1">IF(ISERROR(OFFSET('HARGA SATUAN'!$D$6,MATCH(C659,'HARGA SATUAN'!$C$7:$C$1492,0),0)),"",OFFSET('HARGA SATUAN'!$D$6,MATCH(C659,'HARGA SATUAN'!$C$7:$C$1492,0),0))</f>
        <v/>
      </c>
      <c r="E659" s="497">
        <f ca="1">IF(B659="+","Unit",IF(ISERROR(OFFSET('HARGA SATUAN'!$E$6,MATCH(C659,'HARGA SATUAN'!$C$7:$C$1492,0),0)),"",OFFSET('HARGA SATUAN'!$E$6,MATCH(C659,'HARGA SATUAN'!$C$7:$C$1492,0),0)))</f>
        <v>0</v>
      </c>
      <c r="F659" s="583" t="str">
        <f t="shared" ca="1" si="32"/>
        <v/>
      </c>
      <c r="G659" s="493">
        <f ca="1">IF(ISERROR(OFFSET('HARGA SATUAN'!$I$6,MATCH(C659,'HARGA SATUAN'!$C$7:$C$1492,0),0)),"",OFFSET('HARGA SATUAN'!$I$6,MATCH(C659,'HARGA SATUAN'!$C$7:$C$1492,0),0))</f>
        <v>0</v>
      </c>
      <c r="H659" s="582" t="str">
        <f ca="1">IF(B659="","",#REF!)</f>
        <v/>
      </c>
      <c r="I659" s="582" t="str">
        <f ca="1">IF(B659="","",#REF!)</f>
        <v/>
      </c>
      <c r="J659" s="582" t="str">
        <f ca="1">IF(B659="","",#REF!)</f>
        <v/>
      </c>
      <c r="K659" s="582" t="str">
        <f ca="1">IF(B659="","",#REF!)</f>
        <v/>
      </c>
      <c r="L659" s="582" t="str">
        <f ca="1">IF(C659="","",#REF!)</f>
        <v/>
      </c>
    </row>
    <row r="660" spans="1:12">
      <c r="A660" s="558">
        <v>649</v>
      </c>
      <c r="B660" s="581" t="str">
        <f t="shared" ca="1" si="30"/>
        <v/>
      </c>
      <c r="C660" s="414" t="str">
        <f t="shared" ca="1" si="31"/>
        <v/>
      </c>
      <c r="D660" s="497" t="str">
        <f ca="1">IF(ISERROR(OFFSET('HARGA SATUAN'!$D$6,MATCH(C660,'HARGA SATUAN'!$C$7:$C$1492,0),0)),"",OFFSET('HARGA SATUAN'!$D$6,MATCH(C660,'HARGA SATUAN'!$C$7:$C$1492,0),0))</f>
        <v/>
      </c>
      <c r="E660" s="497">
        <f ca="1">IF(B660="+","Unit",IF(ISERROR(OFFSET('HARGA SATUAN'!$E$6,MATCH(C660,'HARGA SATUAN'!$C$7:$C$1492,0),0)),"",OFFSET('HARGA SATUAN'!$E$6,MATCH(C660,'HARGA SATUAN'!$C$7:$C$1492,0),0)))</f>
        <v>0</v>
      </c>
      <c r="F660" s="583" t="str">
        <f t="shared" ca="1" si="32"/>
        <v/>
      </c>
      <c r="G660" s="493">
        <f ca="1">IF(ISERROR(OFFSET('HARGA SATUAN'!$I$6,MATCH(C660,'HARGA SATUAN'!$C$7:$C$1492,0),0)),"",OFFSET('HARGA SATUAN'!$I$6,MATCH(C660,'HARGA SATUAN'!$C$7:$C$1492,0),0))</f>
        <v>0</v>
      </c>
      <c r="H660" s="582" t="str">
        <f ca="1">IF(B660="","",#REF!)</f>
        <v/>
      </c>
      <c r="I660" s="582" t="str">
        <f ca="1">IF(B660="","",#REF!)</f>
        <v/>
      </c>
      <c r="J660" s="582" t="str">
        <f ca="1">IF(B660="","",#REF!)</f>
        <v/>
      </c>
      <c r="K660" s="582" t="str">
        <f ca="1">IF(B660="","",#REF!)</f>
        <v/>
      </c>
      <c r="L660" s="582" t="str">
        <f ca="1">IF(C660="","",#REF!)</f>
        <v/>
      </c>
    </row>
    <row r="661" spans="1:12">
      <c r="A661" s="558">
        <v>650</v>
      </c>
      <c r="B661" s="581" t="str">
        <f t="shared" ca="1" si="30"/>
        <v/>
      </c>
      <c r="C661" s="414" t="str">
        <f t="shared" ca="1" si="31"/>
        <v/>
      </c>
      <c r="D661" s="497" t="str">
        <f ca="1">IF(ISERROR(OFFSET('HARGA SATUAN'!$D$6,MATCH(C661,'HARGA SATUAN'!$C$7:$C$1492,0),0)),"",OFFSET('HARGA SATUAN'!$D$6,MATCH(C661,'HARGA SATUAN'!$C$7:$C$1492,0),0))</f>
        <v/>
      </c>
      <c r="E661" s="497">
        <f ca="1">IF(B661="+","Unit",IF(ISERROR(OFFSET('HARGA SATUAN'!$E$6,MATCH(C661,'HARGA SATUAN'!$C$7:$C$1492,0),0)),"",OFFSET('HARGA SATUAN'!$E$6,MATCH(C661,'HARGA SATUAN'!$C$7:$C$1492,0),0)))</f>
        <v>0</v>
      </c>
      <c r="F661" s="583" t="str">
        <f t="shared" ca="1" si="32"/>
        <v/>
      </c>
      <c r="G661" s="493">
        <f ca="1">IF(ISERROR(OFFSET('HARGA SATUAN'!$I$6,MATCH(C661,'HARGA SATUAN'!$C$7:$C$1492,0),0)),"",OFFSET('HARGA SATUAN'!$I$6,MATCH(C661,'HARGA SATUAN'!$C$7:$C$1492,0),0))</f>
        <v>0</v>
      </c>
      <c r="H661" s="582" t="str">
        <f ca="1">IF(B661="","",#REF!)</f>
        <v/>
      </c>
      <c r="I661" s="582" t="str">
        <f ca="1">IF(B661="","",#REF!)</f>
        <v/>
      </c>
      <c r="J661" s="582" t="str">
        <f ca="1">IF(B661="","",#REF!)</f>
        <v/>
      </c>
      <c r="K661" s="582" t="str">
        <f ca="1">IF(B661="","",#REF!)</f>
        <v/>
      </c>
      <c r="L661" s="582" t="str">
        <f ca="1">IF(C661="","",#REF!)</f>
        <v/>
      </c>
    </row>
    <row r="662" spans="1:12">
      <c r="A662" s="558">
        <v>651</v>
      </c>
      <c r="B662" s="581" t="str">
        <f t="shared" ca="1" si="30"/>
        <v/>
      </c>
      <c r="C662" s="414" t="str">
        <f t="shared" ca="1" si="31"/>
        <v/>
      </c>
      <c r="D662" s="497" t="str">
        <f ca="1">IF(ISERROR(OFFSET('HARGA SATUAN'!$D$6,MATCH(C662,'HARGA SATUAN'!$C$7:$C$1492,0),0)),"",OFFSET('HARGA SATUAN'!$D$6,MATCH(C662,'HARGA SATUAN'!$C$7:$C$1492,0),0))</f>
        <v/>
      </c>
      <c r="E662" s="497">
        <f ca="1">IF(B662="+","Unit",IF(ISERROR(OFFSET('HARGA SATUAN'!$E$6,MATCH(C662,'HARGA SATUAN'!$C$7:$C$1492,0),0)),"",OFFSET('HARGA SATUAN'!$E$6,MATCH(C662,'HARGA SATUAN'!$C$7:$C$1492,0),0)))</f>
        <v>0</v>
      </c>
      <c r="F662" s="583" t="str">
        <f t="shared" ca="1" si="32"/>
        <v/>
      </c>
      <c r="G662" s="493">
        <f ca="1">IF(ISERROR(OFFSET('HARGA SATUAN'!$I$6,MATCH(C662,'HARGA SATUAN'!$C$7:$C$1492,0),0)),"",OFFSET('HARGA SATUAN'!$I$6,MATCH(C662,'HARGA SATUAN'!$C$7:$C$1492,0),0))</f>
        <v>0</v>
      </c>
      <c r="H662" s="582" t="str">
        <f ca="1">IF(B662="","",#REF!)</f>
        <v/>
      </c>
      <c r="I662" s="582" t="str">
        <f ca="1">IF(B662="","",#REF!)</f>
        <v/>
      </c>
      <c r="J662" s="582" t="str">
        <f ca="1">IF(B662="","",#REF!)</f>
        <v/>
      </c>
      <c r="K662" s="582" t="str">
        <f ca="1">IF(B662="","",#REF!)</f>
        <v/>
      </c>
      <c r="L662" s="582" t="str">
        <f ca="1">IF(C662="","",#REF!)</f>
        <v/>
      </c>
    </row>
    <row r="663" spans="1:12">
      <c r="A663" s="558">
        <v>652</v>
      </c>
      <c r="B663" s="581" t="str">
        <f t="shared" ca="1" si="30"/>
        <v/>
      </c>
      <c r="C663" s="414" t="str">
        <f t="shared" ca="1" si="31"/>
        <v/>
      </c>
      <c r="D663" s="497" t="str">
        <f ca="1">IF(ISERROR(OFFSET('HARGA SATUAN'!$D$6,MATCH(C663,'HARGA SATUAN'!$C$7:$C$1492,0),0)),"",OFFSET('HARGA SATUAN'!$D$6,MATCH(C663,'HARGA SATUAN'!$C$7:$C$1492,0),0))</f>
        <v/>
      </c>
      <c r="E663" s="497">
        <f ca="1">IF(B663="+","Unit",IF(ISERROR(OFFSET('HARGA SATUAN'!$E$6,MATCH(C663,'HARGA SATUAN'!$C$7:$C$1492,0),0)),"",OFFSET('HARGA SATUAN'!$E$6,MATCH(C663,'HARGA SATUAN'!$C$7:$C$1492,0),0)))</f>
        <v>0</v>
      </c>
      <c r="F663" s="583" t="str">
        <f t="shared" ca="1" si="32"/>
        <v/>
      </c>
      <c r="G663" s="493">
        <f ca="1">IF(ISERROR(OFFSET('HARGA SATUAN'!$I$6,MATCH(C663,'HARGA SATUAN'!$C$7:$C$1492,0),0)),"",OFFSET('HARGA SATUAN'!$I$6,MATCH(C663,'HARGA SATUAN'!$C$7:$C$1492,0),0))</f>
        <v>0</v>
      </c>
      <c r="H663" s="582" t="str">
        <f ca="1">IF(B663="","",#REF!)</f>
        <v/>
      </c>
      <c r="I663" s="582" t="str">
        <f ca="1">IF(B663="","",#REF!)</f>
        <v/>
      </c>
      <c r="J663" s="582" t="str">
        <f ca="1">IF(B663="","",#REF!)</f>
        <v/>
      </c>
      <c r="K663" s="582" t="str">
        <f ca="1">IF(B663="","",#REF!)</f>
        <v/>
      </c>
      <c r="L663" s="582" t="str">
        <f ca="1">IF(C663="","",#REF!)</f>
        <v/>
      </c>
    </row>
    <row r="664" spans="1:12">
      <c r="A664" s="558">
        <v>653</v>
      </c>
      <c r="B664" s="581" t="str">
        <f t="shared" ca="1" si="30"/>
        <v/>
      </c>
      <c r="C664" s="414" t="str">
        <f t="shared" ca="1" si="31"/>
        <v/>
      </c>
      <c r="D664" s="497" t="str">
        <f ca="1">IF(ISERROR(OFFSET('HARGA SATUAN'!$D$6,MATCH(C664,'HARGA SATUAN'!$C$7:$C$1492,0),0)),"",OFFSET('HARGA SATUAN'!$D$6,MATCH(C664,'HARGA SATUAN'!$C$7:$C$1492,0),0))</f>
        <v/>
      </c>
      <c r="E664" s="497">
        <f ca="1">IF(B664="+","Unit",IF(ISERROR(OFFSET('HARGA SATUAN'!$E$6,MATCH(C664,'HARGA SATUAN'!$C$7:$C$1492,0),0)),"",OFFSET('HARGA SATUAN'!$E$6,MATCH(C664,'HARGA SATUAN'!$C$7:$C$1492,0),0)))</f>
        <v>0</v>
      </c>
      <c r="F664" s="583" t="str">
        <f t="shared" ca="1" si="32"/>
        <v/>
      </c>
      <c r="G664" s="493">
        <f ca="1">IF(ISERROR(OFFSET('HARGA SATUAN'!$I$6,MATCH(C664,'HARGA SATUAN'!$C$7:$C$1492,0),0)),"",OFFSET('HARGA SATUAN'!$I$6,MATCH(C664,'HARGA SATUAN'!$C$7:$C$1492,0),0))</f>
        <v>0</v>
      </c>
      <c r="H664" s="582" t="str">
        <f ca="1">IF(B664="","",#REF!)</f>
        <v/>
      </c>
      <c r="I664" s="582" t="str">
        <f ca="1">IF(B664="","",#REF!)</f>
        <v/>
      </c>
      <c r="J664" s="582" t="str">
        <f ca="1">IF(B664="","",#REF!)</f>
        <v/>
      </c>
      <c r="K664" s="582" t="str">
        <f ca="1">IF(B664="","",#REF!)</f>
        <v/>
      </c>
      <c r="L664" s="582" t="str">
        <f ca="1">IF(C664="","",#REF!)</f>
        <v/>
      </c>
    </row>
    <row r="665" spans="1:12">
      <c r="A665" s="558">
        <v>654</v>
      </c>
      <c r="B665" s="581" t="str">
        <f t="shared" ca="1" si="30"/>
        <v/>
      </c>
      <c r="C665" s="414" t="str">
        <f t="shared" ca="1" si="31"/>
        <v/>
      </c>
      <c r="D665" s="497" t="str">
        <f ca="1">IF(ISERROR(OFFSET('HARGA SATUAN'!$D$6,MATCH(C665,'HARGA SATUAN'!$C$7:$C$1492,0),0)),"",OFFSET('HARGA SATUAN'!$D$6,MATCH(C665,'HARGA SATUAN'!$C$7:$C$1492,0),0))</f>
        <v/>
      </c>
      <c r="E665" s="497">
        <f ca="1">IF(B665="+","Unit",IF(ISERROR(OFFSET('HARGA SATUAN'!$E$6,MATCH(C665,'HARGA SATUAN'!$C$7:$C$1492,0),0)),"",OFFSET('HARGA SATUAN'!$E$6,MATCH(C665,'HARGA SATUAN'!$C$7:$C$1492,0),0)))</f>
        <v>0</v>
      </c>
      <c r="F665" s="583" t="str">
        <f t="shared" ca="1" si="32"/>
        <v/>
      </c>
      <c r="G665" s="493">
        <f ca="1">IF(ISERROR(OFFSET('HARGA SATUAN'!$I$6,MATCH(C665,'HARGA SATUAN'!$C$7:$C$1492,0),0)),"",OFFSET('HARGA SATUAN'!$I$6,MATCH(C665,'HARGA SATUAN'!$C$7:$C$1492,0),0))</f>
        <v>0</v>
      </c>
      <c r="H665" s="582" t="str">
        <f ca="1">IF(B665="","",#REF!)</f>
        <v/>
      </c>
      <c r="I665" s="582" t="str">
        <f ca="1">IF(B665="","",#REF!)</f>
        <v/>
      </c>
      <c r="J665" s="582" t="str">
        <f ca="1">IF(B665="","",#REF!)</f>
        <v/>
      </c>
      <c r="K665" s="582" t="str">
        <f ca="1">IF(B665="","",#REF!)</f>
        <v/>
      </c>
      <c r="L665" s="582" t="str">
        <f ca="1">IF(C665="","",#REF!)</f>
        <v/>
      </c>
    </row>
    <row r="666" spans="1:12">
      <c r="A666" s="558">
        <v>655</v>
      </c>
      <c r="B666" s="581" t="str">
        <f t="shared" ca="1" si="30"/>
        <v/>
      </c>
      <c r="C666" s="414" t="str">
        <f t="shared" ca="1" si="31"/>
        <v/>
      </c>
      <c r="D666" s="497" t="str">
        <f ca="1">IF(ISERROR(OFFSET('HARGA SATUAN'!$D$6,MATCH(C666,'HARGA SATUAN'!$C$7:$C$1492,0),0)),"",OFFSET('HARGA SATUAN'!$D$6,MATCH(C666,'HARGA SATUAN'!$C$7:$C$1492,0),0))</f>
        <v/>
      </c>
      <c r="E666" s="497">
        <f ca="1">IF(B666="+","Unit",IF(ISERROR(OFFSET('HARGA SATUAN'!$E$6,MATCH(C666,'HARGA SATUAN'!$C$7:$C$1492,0),0)),"",OFFSET('HARGA SATUAN'!$E$6,MATCH(C666,'HARGA SATUAN'!$C$7:$C$1492,0),0)))</f>
        <v>0</v>
      </c>
      <c r="F666" s="583" t="str">
        <f t="shared" ca="1" si="32"/>
        <v/>
      </c>
      <c r="G666" s="493">
        <f ca="1">IF(ISERROR(OFFSET('HARGA SATUAN'!$I$6,MATCH(C666,'HARGA SATUAN'!$C$7:$C$1492,0),0)),"",OFFSET('HARGA SATUAN'!$I$6,MATCH(C666,'HARGA SATUAN'!$C$7:$C$1492,0),0))</f>
        <v>0</v>
      </c>
      <c r="H666" s="582" t="str">
        <f ca="1">IF(B666="","",#REF!)</f>
        <v/>
      </c>
      <c r="I666" s="582" t="str">
        <f ca="1">IF(B666="","",#REF!)</f>
        <v/>
      </c>
      <c r="J666" s="582" t="str">
        <f ca="1">IF(B666="","",#REF!)</f>
        <v/>
      </c>
      <c r="K666" s="582" t="str">
        <f ca="1">IF(B666="","",#REF!)</f>
        <v/>
      </c>
      <c r="L666" s="582" t="str">
        <f ca="1">IF(C666="","",#REF!)</f>
        <v/>
      </c>
    </row>
    <row r="667" spans="1:12">
      <c r="A667" s="558">
        <v>656</v>
      </c>
      <c r="B667" s="581" t="str">
        <f t="shared" ca="1" si="30"/>
        <v/>
      </c>
      <c r="C667" s="414" t="str">
        <f t="shared" ca="1" si="31"/>
        <v/>
      </c>
      <c r="D667" s="497" t="str">
        <f ca="1">IF(ISERROR(OFFSET('HARGA SATUAN'!$D$6,MATCH(C667,'HARGA SATUAN'!$C$7:$C$1492,0),0)),"",OFFSET('HARGA SATUAN'!$D$6,MATCH(C667,'HARGA SATUAN'!$C$7:$C$1492,0),0))</f>
        <v/>
      </c>
      <c r="E667" s="497">
        <f ca="1">IF(B667="+","Unit",IF(ISERROR(OFFSET('HARGA SATUAN'!$E$6,MATCH(C667,'HARGA SATUAN'!$C$7:$C$1492,0),0)),"",OFFSET('HARGA SATUAN'!$E$6,MATCH(C667,'HARGA SATUAN'!$C$7:$C$1492,0),0)))</f>
        <v>0</v>
      </c>
      <c r="F667" s="583" t="str">
        <f t="shared" ca="1" si="32"/>
        <v/>
      </c>
      <c r="G667" s="493">
        <f ca="1">IF(ISERROR(OFFSET('HARGA SATUAN'!$I$6,MATCH(C667,'HARGA SATUAN'!$C$7:$C$1492,0),0)),"",OFFSET('HARGA SATUAN'!$I$6,MATCH(C667,'HARGA SATUAN'!$C$7:$C$1492,0),0))</f>
        <v>0</v>
      </c>
      <c r="H667" s="582" t="str">
        <f ca="1">IF(B667="","",#REF!)</f>
        <v/>
      </c>
      <c r="I667" s="582" t="str">
        <f ca="1">IF(B667="","",#REF!)</f>
        <v/>
      </c>
      <c r="J667" s="582" t="str">
        <f ca="1">IF(B667="","",#REF!)</f>
        <v/>
      </c>
      <c r="K667" s="582" t="str">
        <f ca="1">IF(B667="","",#REF!)</f>
        <v/>
      </c>
      <c r="L667" s="582" t="str">
        <f ca="1">IF(C667="","",#REF!)</f>
        <v/>
      </c>
    </row>
    <row r="668" spans="1:12">
      <c r="A668" s="558">
        <v>657</v>
      </c>
      <c r="B668" s="581" t="str">
        <f t="shared" ca="1" si="30"/>
        <v/>
      </c>
      <c r="C668" s="414" t="str">
        <f t="shared" ca="1" si="31"/>
        <v/>
      </c>
      <c r="D668" s="497" t="str">
        <f ca="1">IF(ISERROR(OFFSET('HARGA SATUAN'!$D$6,MATCH(C668,'HARGA SATUAN'!$C$7:$C$1492,0),0)),"",OFFSET('HARGA SATUAN'!$D$6,MATCH(C668,'HARGA SATUAN'!$C$7:$C$1492,0),0))</f>
        <v/>
      </c>
      <c r="E668" s="497">
        <f ca="1">IF(B668="+","Unit",IF(ISERROR(OFFSET('HARGA SATUAN'!$E$6,MATCH(C668,'HARGA SATUAN'!$C$7:$C$1492,0),0)),"",OFFSET('HARGA SATUAN'!$E$6,MATCH(C668,'HARGA SATUAN'!$C$7:$C$1492,0),0)))</f>
        <v>0</v>
      </c>
      <c r="F668" s="583" t="str">
        <f t="shared" ca="1" si="32"/>
        <v/>
      </c>
      <c r="G668" s="493">
        <f ca="1">IF(ISERROR(OFFSET('HARGA SATUAN'!$I$6,MATCH(C668,'HARGA SATUAN'!$C$7:$C$1492,0),0)),"",OFFSET('HARGA SATUAN'!$I$6,MATCH(C668,'HARGA SATUAN'!$C$7:$C$1492,0),0))</f>
        <v>0</v>
      </c>
      <c r="H668" s="582" t="str">
        <f ca="1">IF(B668="","",#REF!)</f>
        <v/>
      </c>
      <c r="I668" s="582" t="str">
        <f ca="1">IF(B668="","",#REF!)</f>
        <v/>
      </c>
      <c r="J668" s="582" t="str">
        <f ca="1">IF(B668="","",#REF!)</f>
        <v/>
      </c>
      <c r="K668" s="582" t="str">
        <f ca="1">IF(B668="","",#REF!)</f>
        <v/>
      </c>
      <c r="L668" s="582" t="str">
        <f ca="1">IF(C668="","",#REF!)</f>
        <v/>
      </c>
    </row>
    <row r="669" spans="1:12">
      <c r="A669" s="558">
        <v>658</v>
      </c>
      <c r="B669" s="581" t="str">
        <f t="shared" ca="1" si="30"/>
        <v/>
      </c>
      <c r="C669" s="414" t="str">
        <f t="shared" ca="1" si="31"/>
        <v/>
      </c>
      <c r="D669" s="497" t="str">
        <f ca="1">IF(ISERROR(OFFSET('HARGA SATUAN'!$D$6,MATCH(C669,'HARGA SATUAN'!$C$7:$C$1492,0),0)),"",OFFSET('HARGA SATUAN'!$D$6,MATCH(C669,'HARGA SATUAN'!$C$7:$C$1492,0),0))</f>
        <v/>
      </c>
      <c r="E669" s="497">
        <f ca="1">IF(B669="+","Unit",IF(ISERROR(OFFSET('HARGA SATUAN'!$E$6,MATCH(C669,'HARGA SATUAN'!$C$7:$C$1492,0),0)),"",OFFSET('HARGA SATUAN'!$E$6,MATCH(C669,'HARGA SATUAN'!$C$7:$C$1492,0),0)))</f>
        <v>0</v>
      </c>
      <c r="F669" s="583" t="str">
        <f t="shared" ca="1" si="32"/>
        <v/>
      </c>
      <c r="G669" s="493">
        <f ca="1">IF(ISERROR(OFFSET('HARGA SATUAN'!$I$6,MATCH(C669,'HARGA SATUAN'!$C$7:$C$1492,0),0)),"",OFFSET('HARGA SATUAN'!$I$6,MATCH(C669,'HARGA SATUAN'!$C$7:$C$1492,0),0))</f>
        <v>0</v>
      </c>
      <c r="H669" s="582" t="str">
        <f ca="1">IF(B669="","",#REF!)</f>
        <v/>
      </c>
      <c r="I669" s="582" t="str">
        <f ca="1">IF(B669="","",#REF!)</f>
        <v/>
      </c>
      <c r="J669" s="582" t="str">
        <f ca="1">IF(B669="","",#REF!)</f>
        <v/>
      </c>
      <c r="K669" s="582" t="str">
        <f ca="1">IF(B669="","",#REF!)</f>
        <v/>
      </c>
      <c r="L669" s="582" t="str">
        <f ca="1">IF(C669="","",#REF!)</f>
        <v/>
      </c>
    </row>
    <row r="670" spans="1:12">
      <c r="A670" s="558">
        <v>659</v>
      </c>
      <c r="B670" s="581" t="str">
        <f t="shared" ca="1" si="30"/>
        <v/>
      </c>
      <c r="C670" s="414" t="str">
        <f t="shared" ca="1" si="31"/>
        <v/>
      </c>
      <c r="D670" s="497" t="str">
        <f ca="1">IF(ISERROR(OFFSET('HARGA SATUAN'!$D$6,MATCH(C670,'HARGA SATUAN'!$C$7:$C$1492,0),0)),"",OFFSET('HARGA SATUAN'!$D$6,MATCH(C670,'HARGA SATUAN'!$C$7:$C$1492,0),0))</f>
        <v/>
      </c>
      <c r="E670" s="497">
        <f ca="1">IF(B670="+","Unit",IF(ISERROR(OFFSET('HARGA SATUAN'!$E$6,MATCH(C670,'HARGA SATUAN'!$C$7:$C$1492,0),0)),"",OFFSET('HARGA SATUAN'!$E$6,MATCH(C670,'HARGA SATUAN'!$C$7:$C$1492,0),0)))</f>
        <v>0</v>
      </c>
      <c r="F670" s="583" t="str">
        <f t="shared" ca="1" si="32"/>
        <v/>
      </c>
      <c r="G670" s="493">
        <f ca="1">IF(ISERROR(OFFSET('HARGA SATUAN'!$I$6,MATCH(C670,'HARGA SATUAN'!$C$7:$C$1492,0),0)),"",OFFSET('HARGA SATUAN'!$I$6,MATCH(C670,'HARGA SATUAN'!$C$7:$C$1492,0),0))</f>
        <v>0</v>
      </c>
      <c r="H670" s="582" t="str">
        <f ca="1">IF(B670="","",#REF!)</f>
        <v/>
      </c>
      <c r="I670" s="582" t="str">
        <f ca="1">IF(B670="","",#REF!)</f>
        <v/>
      </c>
      <c r="J670" s="582" t="str">
        <f ca="1">IF(B670="","",#REF!)</f>
        <v/>
      </c>
      <c r="K670" s="582" t="str">
        <f ca="1">IF(B670="","",#REF!)</f>
        <v/>
      </c>
      <c r="L670" s="582" t="str">
        <f ca="1">IF(C670="","",#REF!)</f>
        <v/>
      </c>
    </row>
    <row r="671" spans="1:12">
      <c r="A671" s="558">
        <v>660</v>
      </c>
      <c r="B671" s="581" t="str">
        <f t="shared" ca="1" si="30"/>
        <v/>
      </c>
      <c r="C671" s="414" t="str">
        <f t="shared" ca="1" si="31"/>
        <v/>
      </c>
      <c r="D671" s="497" t="str">
        <f ca="1">IF(ISERROR(OFFSET('HARGA SATUAN'!$D$6,MATCH(C671,'HARGA SATUAN'!$C$7:$C$1492,0),0)),"",OFFSET('HARGA SATUAN'!$D$6,MATCH(C671,'HARGA SATUAN'!$C$7:$C$1492,0),0))</f>
        <v/>
      </c>
      <c r="E671" s="497">
        <f ca="1">IF(B671="+","Unit",IF(ISERROR(OFFSET('HARGA SATUAN'!$E$6,MATCH(C671,'HARGA SATUAN'!$C$7:$C$1492,0),0)),"",OFFSET('HARGA SATUAN'!$E$6,MATCH(C671,'HARGA SATUAN'!$C$7:$C$1492,0),0)))</f>
        <v>0</v>
      </c>
      <c r="F671" s="583" t="str">
        <f t="shared" ca="1" si="32"/>
        <v/>
      </c>
      <c r="G671" s="493">
        <f ca="1">IF(ISERROR(OFFSET('HARGA SATUAN'!$I$6,MATCH(C671,'HARGA SATUAN'!$C$7:$C$1492,0),0)),"",OFFSET('HARGA SATUAN'!$I$6,MATCH(C671,'HARGA SATUAN'!$C$7:$C$1492,0),0))</f>
        <v>0</v>
      </c>
      <c r="H671" s="582" t="str">
        <f ca="1">IF(B671="","",#REF!)</f>
        <v/>
      </c>
      <c r="I671" s="582" t="str">
        <f ca="1">IF(B671="","",#REF!)</f>
        <v/>
      </c>
      <c r="J671" s="582" t="str">
        <f ca="1">IF(B671="","",#REF!)</f>
        <v/>
      </c>
      <c r="K671" s="582" t="str">
        <f ca="1">IF(B671="","",#REF!)</f>
        <v/>
      </c>
      <c r="L671" s="582" t="str">
        <f ca="1">IF(C671="","",#REF!)</f>
        <v/>
      </c>
    </row>
    <row r="672" spans="1:12">
      <c r="A672" s="558">
        <v>661</v>
      </c>
      <c r="B672" s="581" t="str">
        <f t="shared" ca="1" si="30"/>
        <v/>
      </c>
      <c r="C672" s="414" t="str">
        <f t="shared" ca="1" si="31"/>
        <v/>
      </c>
      <c r="D672" s="497" t="str">
        <f ca="1">IF(ISERROR(OFFSET('HARGA SATUAN'!$D$6,MATCH(C672,'HARGA SATUAN'!$C$7:$C$1492,0),0)),"",OFFSET('HARGA SATUAN'!$D$6,MATCH(C672,'HARGA SATUAN'!$C$7:$C$1492,0),0))</f>
        <v/>
      </c>
      <c r="E672" s="497">
        <f ca="1">IF(B672="+","Unit",IF(ISERROR(OFFSET('HARGA SATUAN'!$E$6,MATCH(C672,'HARGA SATUAN'!$C$7:$C$1492,0),0)),"",OFFSET('HARGA SATUAN'!$E$6,MATCH(C672,'HARGA SATUAN'!$C$7:$C$1492,0),0)))</f>
        <v>0</v>
      </c>
      <c r="F672" s="583" t="str">
        <f t="shared" ca="1" si="32"/>
        <v/>
      </c>
      <c r="G672" s="493">
        <f ca="1">IF(ISERROR(OFFSET('HARGA SATUAN'!$I$6,MATCH(C672,'HARGA SATUAN'!$C$7:$C$1492,0),0)),"",OFFSET('HARGA SATUAN'!$I$6,MATCH(C672,'HARGA SATUAN'!$C$7:$C$1492,0),0))</f>
        <v>0</v>
      </c>
      <c r="H672" s="582" t="str">
        <f ca="1">IF(B672="","",#REF!)</f>
        <v/>
      </c>
      <c r="I672" s="582" t="str">
        <f ca="1">IF(B672="","",#REF!)</f>
        <v/>
      </c>
      <c r="J672" s="582" t="str">
        <f ca="1">IF(B672="","",#REF!)</f>
        <v/>
      </c>
      <c r="K672" s="582" t="str">
        <f ca="1">IF(B672="","",#REF!)</f>
        <v/>
      </c>
      <c r="L672" s="582" t="str">
        <f ca="1">IF(C672="","",#REF!)</f>
        <v/>
      </c>
    </row>
    <row r="673" spans="1:12">
      <c r="A673" s="558">
        <v>662</v>
      </c>
      <c r="B673" s="581" t="str">
        <f t="shared" ca="1" si="30"/>
        <v/>
      </c>
      <c r="C673" s="414" t="str">
        <f t="shared" ca="1" si="31"/>
        <v/>
      </c>
      <c r="D673" s="497" t="str">
        <f ca="1">IF(ISERROR(OFFSET('HARGA SATUAN'!$D$6,MATCH(C673,'HARGA SATUAN'!$C$7:$C$1492,0),0)),"",OFFSET('HARGA SATUAN'!$D$6,MATCH(C673,'HARGA SATUAN'!$C$7:$C$1492,0),0))</f>
        <v/>
      </c>
      <c r="E673" s="497">
        <f ca="1">IF(B673="+","Unit",IF(ISERROR(OFFSET('HARGA SATUAN'!$E$6,MATCH(C673,'HARGA SATUAN'!$C$7:$C$1492,0),0)),"",OFFSET('HARGA SATUAN'!$E$6,MATCH(C673,'HARGA SATUAN'!$C$7:$C$1492,0),0)))</f>
        <v>0</v>
      </c>
      <c r="F673" s="583" t="str">
        <f t="shared" ca="1" si="32"/>
        <v/>
      </c>
      <c r="G673" s="493">
        <f ca="1">IF(ISERROR(OFFSET('HARGA SATUAN'!$I$6,MATCH(C673,'HARGA SATUAN'!$C$7:$C$1492,0),0)),"",OFFSET('HARGA SATUAN'!$I$6,MATCH(C673,'HARGA SATUAN'!$C$7:$C$1492,0),0))</f>
        <v>0</v>
      </c>
      <c r="H673" s="582" t="str">
        <f ca="1">IF(B673="","",#REF!)</f>
        <v/>
      </c>
      <c r="I673" s="582" t="str">
        <f ca="1">IF(B673="","",#REF!)</f>
        <v/>
      </c>
      <c r="J673" s="582" t="str">
        <f ca="1">IF(B673="","",#REF!)</f>
        <v/>
      </c>
      <c r="K673" s="582" t="str">
        <f ca="1">IF(B673="","",#REF!)</f>
        <v/>
      </c>
      <c r="L673" s="582" t="str">
        <f ca="1">IF(C673="","",#REF!)</f>
        <v/>
      </c>
    </row>
    <row r="674" spans="1:12">
      <c r="A674" s="558">
        <v>663</v>
      </c>
      <c r="B674" s="581" t="str">
        <f t="shared" ca="1" si="30"/>
        <v/>
      </c>
      <c r="C674" s="414" t="str">
        <f t="shared" ca="1" si="31"/>
        <v/>
      </c>
      <c r="D674" s="497" t="str">
        <f ca="1">IF(ISERROR(OFFSET('HARGA SATUAN'!$D$6,MATCH(C674,'HARGA SATUAN'!$C$7:$C$1492,0),0)),"",OFFSET('HARGA SATUAN'!$D$6,MATCH(C674,'HARGA SATUAN'!$C$7:$C$1492,0),0))</f>
        <v/>
      </c>
      <c r="E674" s="497">
        <f ca="1">IF(B674="+","Unit",IF(ISERROR(OFFSET('HARGA SATUAN'!$E$6,MATCH(C674,'HARGA SATUAN'!$C$7:$C$1492,0),0)),"",OFFSET('HARGA SATUAN'!$E$6,MATCH(C674,'HARGA SATUAN'!$C$7:$C$1492,0),0)))</f>
        <v>0</v>
      </c>
      <c r="F674" s="583" t="str">
        <f t="shared" ca="1" si="32"/>
        <v/>
      </c>
      <c r="G674" s="493">
        <f ca="1">IF(ISERROR(OFFSET('HARGA SATUAN'!$I$6,MATCH(C674,'HARGA SATUAN'!$C$7:$C$1492,0),0)),"",OFFSET('HARGA SATUAN'!$I$6,MATCH(C674,'HARGA SATUAN'!$C$7:$C$1492,0),0))</f>
        <v>0</v>
      </c>
      <c r="H674" s="582" t="str">
        <f ca="1">IF(B674="","",#REF!)</f>
        <v/>
      </c>
      <c r="I674" s="582" t="str">
        <f ca="1">IF(B674="","",#REF!)</f>
        <v/>
      </c>
      <c r="J674" s="582" t="str">
        <f ca="1">IF(B674="","",#REF!)</f>
        <v/>
      </c>
      <c r="K674" s="582" t="str">
        <f ca="1">IF(B674="","",#REF!)</f>
        <v/>
      </c>
      <c r="L674" s="582" t="str">
        <f ca="1">IF(C674="","",#REF!)</f>
        <v/>
      </c>
    </row>
    <row r="675" spans="1:12">
      <c r="A675" s="558">
        <v>664</v>
      </c>
      <c r="B675" s="581" t="str">
        <f t="shared" ca="1" si="30"/>
        <v/>
      </c>
      <c r="C675" s="414" t="str">
        <f t="shared" ca="1" si="31"/>
        <v/>
      </c>
      <c r="D675" s="497" t="str">
        <f ca="1">IF(ISERROR(OFFSET('HARGA SATUAN'!$D$6,MATCH(C675,'HARGA SATUAN'!$C$7:$C$1492,0),0)),"",OFFSET('HARGA SATUAN'!$D$6,MATCH(C675,'HARGA SATUAN'!$C$7:$C$1492,0),0))</f>
        <v/>
      </c>
      <c r="E675" s="497">
        <f ca="1">IF(B675="+","Unit",IF(ISERROR(OFFSET('HARGA SATUAN'!$E$6,MATCH(C675,'HARGA SATUAN'!$C$7:$C$1492,0),0)),"",OFFSET('HARGA SATUAN'!$E$6,MATCH(C675,'HARGA SATUAN'!$C$7:$C$1492,0),0)))</f>
        <v>0</v>
      </c>
      <c r="F675" s="583" t="str">
        <f t="shared" ca="1" si="32"/>
        <v/>
      </c>
      <c r="G675" s="493">
        <f ca="1">IF(ISERROR(OFFSET('HARGA SATUAN'!$I$6,MATCH(C675,'HARGA SATUAN'!$C$7:$C$1492,0),0)),"",OFFSET('HARGA SATUAN'!$I$6,MATCH(C675,'HARGA SATUAN'!$C$7:$C$1492,0),0))</f>
        <v>0</v>
      </c>
      <c r="H675" s="582" t="str">
        <f ca="1">IF(B675="","",#REF!)</f>
        <v/>
      </c>
      <c r="I675" s="582" t="str">
        <f ca="1">IF(B675="","",#REF!)</f>
        <v/>
      </c>
      <c r="J675" s="582" t="str">
        <f ca="1">IF(B675="","",#REF!)</f>
        <v/>
      </c>
      <c r="K675" s="582" t="str">
        <f ca="1">IF(B675="","",#REF!)</f>
        <v/>
      </c>
      <c r="L675" s="582" t="str">
        <f ca="1">IF(C675="","",#REF!)</f>
        <v/>
      </c>
    </row>
    <row r="676" spans="1:12">
      <c r="A676" s="558">
        <v>665</v>
      </c>
      <c r="B676" s="581" t="str">
        <f t="shared" ca="1" si="30"/>
        <v/>
      </c>
      <c r="C676" s="414" t="str">
        <f t="shared" ca="1" si="31"/>
        <v/>
      </c>
      <c r="D676" s="497" t="str">
        <f ca="1">IF(ISERROR(OFFSET('HARGA SATUAN'!$D$6,MATCH(C676,'HARGA SATUAN'!$C$7:$C$1492,0),0)),"",OFFSET('HARGA SATUAN'!$D$6,MATCH(C676,'HARGA SATUAN'!$C$7:$C$1492,0),0))</f>
        <v/>
      </c>
      <c r="E676" s="497">
        <f ca="1">IF(B676="+","Unit",IF(ISERROR(OFFSET('HARGA SATUAN'!$E$6,MATCH(C676,'HARGA SATUAN'!$C$7:$C$1492,0),0)),"",OFFSET('HARGA SATUAN'!$E$6,MATCH(C676,'HARGA SATUAN'!$C$7:$C$1492,0),0)))</f>
        <v>0</v>
      </c>
      <c r="F676" s="583" t="str">
        <f t="shared" ca="1" si="32"/>
        <v/>
      </c>
      <c r="G676" s="493">
        <f ca="1">IF(ISERROR(OFFSET('HARGA SATUAN'!$I$6,MATCH(C676,'HARGA SATUAN'!$C$7:$C$1492,0),0)),"",OFFSET('HARGA SATUAN'!$I$6,MATCH(C676,'HARGA SATUAN'!$C$7:$C$1492,0),0))</f>
        <v>0</v>
      </c>
      <c r="H676" s="582" t="str">
        <f ca="1">IF(B676="","",#REF!)</f>
        <v/>
      </c>
      <c r="I676" s="582" t="str">
        <f ca="1">IF(B676="","",#REF!)</f>
        <v/>
      </c>
      <c r="J676" s="582" t="str">
        <f ca="1">IF(B676="","",#REF!)</f>
        <v/>
      </c>
      <c r="K676" s="582" t="str">
        <f ca="1">IF(B676="","",#REF!)</f>
        <v/>
      </c>
      <c r="L676" s="582" t="str">
        <f ca="1">IF(C676="","",#REF!)</f>
        <v/>
      </c>
    </row>
    <row r="677" spans="1:12">
      <c r="A677" s="558">
        <v>666</v>
      </c>
      <c r="B677" s="581" t="str">
        <f t="shared" ca="1" si="30"/>
        <v/>
      </c>
      <c r="C677" s="414" t="str">
        <f t="shared" ca="1" si="31"/>
        <v/>
      </c>
      <c r="D677" s="497" t="str">
        <f ca="1">IF(ISERROR(OFFSET('HARGA SATUAN'!$D$6,MATCH(C677,'HARGA SATUAN'!$C$7:$C$1492,0),0)),"",OFFSET('HARGA SATUAN'!$D$6,MATCH(C677,'HARGA SATUAN'!$C$7:$C$1492,0),0))</f>
        <v/>
      </c>
      <c r="E677" s="497">
        <f ca="1">IF(B677="+","Unit",IF(ISERROR(OFFSET('HARGA SATUAN'!$E$6,MATCH(C677,'HARGA SATUAN'!$C$7:$C$1492,0),0)),"",OFFSET('HARGA SATUAN'!$E$6,MATCH(C677,'HARGA SATUAN'!$C$7:$C$1492,0),0)))</f>
        <v>0</v>
      </c>
      <c r="F677" s="583" t="str">
        <f t="shared" ca="1" si="32"/>
        <v/>
      </c>
      <c r="G677" s="493">
        <f ca="1">IF(ISERROR(OFFSET('HARGA SATUAN'!$I$6,MATCH(C677,'HARGA SATUAN'!$C$7:$C$1492,0),0)),"",OFFSET('HARGA SATUAN'!$I$6,MATCH(C677,'HARGA SATUAN'!$C$7:$C$1492,0),0))</f>
        <v>0</v>
      </c>
      <c r="H677" s="582" t="str">
        <f ca="1">IF(B677="","",#REF!)</f>
        <v/>
      </c>
      <c r="I677" s="582" t="str">
        <f ca="1">IF(B677="","",#REF!)</f>
        <v/>
      </c>
      <c r="J677" s="582" t="str">
        <f ca="1">IF(B677="","",#REF!)</f>
        <v/>
      </c>
      <c r="K677" s="582" t="str">
        <f ca="1">IF(B677="","",#REF!)</f>
        <v/>
      </c>
      <c r="L677" s="582" t="str">
        <f ca="1">IF(C677="","",#REF!)</f>
        <v/>
      </c>
    </row>
    <row r="678" spans="1:12">
      <c r="A678" s="558">
        <v>667</v>
      </c>
      <c r="B678" s="581" t="str">
        <f t="shared" ca="1" si="30"/>
        <v/>
      </c>
      <c r="C678" s="414" t="str">
        <f t="shared" ca="1" si="31"/>
        <v/>
      </c>
      <c r="D678" s="497" t="str">
        <f ca="1">IF(ISERROR(OFFSET('HARGA SATUAN'!$D$6,MATCH(C678,'HARGA SATUAN'!$C$7:$C$1492,0),0)),"",OFFSET('HARGA SATUAN'!$D$6,MATCH(C678,'HARGA SATUAN'!$C$7:$C$1492,0),0))</f>
        <v/>
      </c>
      <c r="E678" s="497">
        <f ca="1">IF(B678="+","Unit",IF(ISERROR(OFFSET('HARGA SATUAN'!$E$6,MATCH(C678,'HARGA SATUAN'!$C$7:$C$1492,0),0)),"",OFFSET('HARGA SATUAN'!$E$6,MATCH(C678,'HARGA SATUAN'!$C$7:$C$1492,0),0)))</f>
        <v>0</v>
      </c>
      <c r="F678" s="583" t="str">
        <f t="shared" ca="1" si="32"/>
        <v/>
      </c>
      <c r="G678" s="493">
        <f ca="1">IF(ISERROR(OFFSET('HARGA SATUAN'!$I$6,MATCH(C678,'HARGA SATUAN'!$C$7:$C$1492,0),0)),"",OFFSET('HARGA SATUAN'!$I$6,MATCH(C678,'HARGA SATUAN'!$C$7:$C$1492,0),0))</f>
        <v>0</v>
      </c>
      <c r="H678" s="582" t="str">
        <f ca="1">IF(B678="","",#REF!)</f>
        <v/>
      </c>
      <c r="I678" s="582" t="str">
        <f ca="1">IF(B678="","",#REF!)</f>
        <v/>
      </c>
      <c r="J678" s="582" t="str">
        <f ca="1">IF(B678="","",#REF!)</f>
        <v/>
      </c>
      <c r="K678" s="582" t="str">
        <f ca="1">IF(B678="","",#REF!)</f>
        <v/>
      </c>
      <c r="L678" s="582" t="str">
        <f ca="1">IF(C678="","",#REF!)</f>
        <v/>
      </c>
    </row>
    <row r="679" spans="1:12">
      <c r="A679" s="558">
        <v>668</v>
      </c>
      <c r="B679" s="581" t="str">
        <f t="shared" ca="1" si="30"/>
        <v/>
      </c>
      <c r="C679" s="414" t="str">
        <f t="shared" ca="1" si="31"/>
        <v/>
      </c>
      <c r="D679" s="497" t="str">
        <f ca="1">IF(ISERROR(OFFSET('HARGA SATUAN'!$D$6,MATCH(C679,'HARGA SATUAN'!$C$7:$C$1492,0),0)),"",OFFSET('HARGA SATUAN'!$D$6,MATCH(C679,'HARGA SATUAN'!$C$7:$C$1492,0),0))</f>
        <v/>
      </c>
      <c r="E679" s="497">
        <f ca="1">IF(B679="+","Unit",IF(ISERROR(OFFSET('HARGA SATUAN'!$E$6,MATCH(C679,'HARGA SATUAN'!$C$7:$C$1492,0),0)),"",OFFSET('HARGA SATUAN'!$E$6,MATCH(C679,'HARGA SATUAN'!$C$7:$C$1492,0),0)))</f>
        <v>0</v>
      </c>
      <c r="F679" s="583" t="str">
        <f t="shared" ca="1" si="32"/>
        <v/>
      </c>
      <c r="G679" s="493">
        <f ca="1">IF(ISERROR(OFFSET('HARGA SATUAN'!$I$6,MATCH(C679,'HARGA SATUAN'!$C$7:$C$1492,0),0)),"",OFFSET('HARGA SATUAN'!$I$6,MATCH(C679,'HARGA SATUAN'!$C$7:$C$1492,0),0))</f>
        <v>0</v>
      </c>
      <c r="H679" s="582" t="str">
        <f ca="1">IF(B679="","",#REF!)</f>
        <v/>
      </c>
      <c r="I679" s="582" t="str">
        <f ca="1">IF(B679="","",#REF!)</f>
        <v/>
      </c>
      <c r="J679" s="582" t="str">
        <f ca="1">IF(B679="","",#REF!)</f>
        <v/>
      </c>
      <c r="K679" s="582" t="str">
        <f ca="1">IF(B679="","",#REF!)</f>
        <v/>
      </c>
      <c r="L679" s="582" t="str">
        <f ca="1">IF(C679="","",#REF!)</f>
        <v/>
      </c>
    </row>
    <row r="680" spans="1:12">
      <c r="A680" s="558">
        <v>669</v>
      </c>
      <c r="B680" s="581" t="str">
        <f t="shared" ca="1" si="30"/>
        <v/>
      </c>
      <c r="C680" s="414" t="str">
        <f t="shared" ca="1" si="31"/>
        <v/>
      </c>
      <c r="D680" s="497" t="str">
        <f ca="1">IF(ISERROR(OFFSET('HARGA SATUAN'!$D$6,MATCH(C680,'HARGA SATUAN'!$C$7:$C$1492,0),0)),"",OFFSET('HARGA SATUAN'!$D$6,MATCH(C680,'HARGA SATUAN'!$C$7:$C$1492,0),0))</f>
        <v/>
      </c>
      <c r="E680" s="497">
        <f ca="1">IF(B680="+","Unit",IF(ISERROR(OFFSET('HARGA SATUAN'!$E$6,MATCH(C680,'HARGA SATUAN'!$C$7:$C$1492,0),0)),"",OFFSET('HARGA SATUAN'!$E$6,MATCH(C680,'HARGA SATUAN'!$C$7:$C$1492,0),0)))</f>
        <v>0</v>
      </c>
      <c r="F680" s="583" t="str">
        <f t="shared" ca="1" si="32"/>
        <v/>
      </c>
      <c r="G680" s="493">
        <f ca="1">IF(ISERROR(OFFSET('HARGA SATUAN'!$I$6,MATCH(C680,'HARGA SATUAN'!$C$7:$C$1492,0),0)),"",OFFSET('HARGA SATUAN'!$I$6,MATCH(C680,'HARGA SATUAN'!$C$7:$C$1492,0),0))</f>
        <v>0</v>
      </c>
      <c r="H680" s="582" t="str">
        <f ca="1">IF(B680="","",#REF!)</f>
        <v/>
      </c>
      <c r="I680" s="582" t="str">
        <f ca="1">IF(B680="","",#REF!)</f>
        <v/>
      </c>
      <c r="J680" s="582" t="str">
        <f ca="1">IF(B680="","",#REF!)</f>
        <v/>
      </c>
      <c r="K680" s="582" t="str">
        <f ca="1">IF(B680="","",#REF!)</f>
        <v/>
      </c>
      <c r="L680" s="582" t="str">
        <f ca="1">IF(C680="","",#REF!)</f>
        <v/>
      </c>
    </row>
    <row r="681" spans="1:12">
      <c r="A681" s="558">
        <v>670</v>
      </c>
      <c r="B681" s="581" t="str">
        <f t="shared" ca="1" si="30"/>
        <v/>
      </c>
      <c r="C681" s="414" t="str">
        <f t="shared" ca="1" si="31"/>
        <v/>
      </c>
      <c r="D681" s="497" t="str">
        <f ca="1">IF(ISERROR(OFFSET('HARGA SATUAN'!$D$6,MATCH(C681,'HARGA SATUAN'!$C$7:$C$1492,0),0)),"",OFFSET('HARGA SATUAN'!$D$6,MATCH(C681,'HARGA SATUAN'!$C$7:$C$1492,0),0))</f>
        <v/>
      </c>
      <c r="E681" s="497">
        <f ca="1">IF(B681="+","Unit",IF(ISERROR(OFFSET('HARGA SATUAN'!$E$6,MATCH(C681,'HARGA SATUAN'!$C$7:$C$1492,0),0)),"",OFFSET('HARGA SATUAN'!$E$6,MATCH(C681,'HARGA SATUAN'!$C$7:$C$1492,0),0)))</f>
        <v>0</v>
      </c>
      <c r="F681" s="583" t="str">
        <f t="shared" ca="1" si="32"/>
        <v/>
      </c>
      <c r="G681" s="493">
        <f ca="1">IF(ISERROR(OFFSET('HARGA SATUAN'!$I$6,MATCH(C681,'HARGA SATUAN'!$C$7:$C$1492,0),0)),"",OFFSET('HARGA SATUAN'!$I$6,MATCH(C681,'HARGA SATUAN'!$C$7:$C$1492,0),0))</f>
        <v>0</v>
      </c>
      <c r="H681" s="582" t="str">
        <f ca="1">IF(B681="","",#REF!)</f>
        <v/>
      </c>
      <c r="I681" s="582" t="str">
        <f ca="1">IF(B681="","",#REF!)</f>
        <v/>
      </c>
      <c r="J681" s="582" t="str">
        <f ca="1">IF(B681="","",#REF!)</f>
        <v/>
      </c>
      <c r="K681" s="582" t="str">
        <f ca="1">IF(B681="","",#REF!)</f>
        <v/>
      </c>
      <c r="L681" s="582" t="str">
        <f ca="1">IF(C681="","",#REF!)</f>
        <v/>
      </c>
    </row>
    <row r="682" spans="1:12">
      <c r="A682" s="558">
        <v>671</v>
      </c>
      <c r="B682" s="581" t="str">
        <f t="shared" ca="1" si="30"/>
        <v/>
      </c>
      <c r="C682" s="414" t="str">
        <f t="shared" ca="1" si="31"/>
        <v/>
      </c>
      <c r="D682" s="497" t="str">
        <f ca="1">IF(ISERROR(OFFSET('HARGA SATUAN'!$D$6,MATCH(C682,'HARGA SATUAN'!$C$7:$C$1492,0),0)),"",OFFSET('HARGA SATUAN'!$D$6,MATCH(C682,'HARGA SATUAN'!$C$7:$C$1492,0),0))</f>
        <v/>
      </c>
      <c r="E682" s="497">
        <f ca="1">IF(B682="+","Unit",IF(ISERROR(OFFSET('HARGA SATUAN'!$E$6,MATCH(C682,'HARGA SATUAN'!$C$7:$C$1492,0),0)),"",OFFSET('HARGA SATUAN'!$E$6,MATCH(C682,'HARGA SATUAN'!$C$7:$C$1492,0),0)))</f>
        <v>0</v>
      </c>
      <c r="F682" s="583" t="str">
        <f t="shared" ca="1" si="32"/>
        <v/>
      </c>
      <c r="G682" s="493">
        <f ca="1">IF(ISERROR(OFFSET('HARGA SATUAN'!$I$6,MATCH(C682,'HARGA SATUAN'!$C$7:$C$1492,0),0)),"",OFFSET('HARGA SATUAN'!$I$6,MATCH(C682,'HARGA SATUAN'!$C$7:$C$1492,0),0))</f>
        <v>0</v>
      </c>
      <c r="H682" s="582" t="str">
        <f ca="1">IF(B682="","",#REF!)</f>
        <v/>
      </c>
      <c r="I682" s="582" t="str">
        <f ca="1">IF(B682="","",#REF!)</f>
        <v/>
      </c>
      <c r="J682" s="582" t="str">
        <f ca="1">IF(B682="","",#REF!)</f>
        <v/>
      </c>
      <c r="K682" s="582" t="str">
        <f ca="1">IF(B682="","",#REF!)</f>
        <v/>
      </c>
      <c r="L682" s="582" t="str">
        <f ca="1">IF(C682="","",#REF!)</f>
        <v/>
      </c>
    </row>
    <row r="683" spans="1:12">
      <c r="A683" s="558">
        <v>672</v>
      </c>
      <c r="B683" s="581" t="str">
        <f t="shared" ca="1" si="30"/>
        <v/>
      </c>
      <c r="C683" s="414" t="str">
        <f t="shared" ca="1" si="31"/>
        <v/>
      </c>
      <c r="D683" s="497" t="str">
        <f ca="1">IF(ISERROR(OFFSET('HARGA SATUAN'!$D$6,MATCH(C683,'HARGA SATUAN'!$C$7:$C$1492,0),0)),"",OFFSET('HARGA SATUAN'!$D$6,MATCH(C683,'HARGA SATUAN'!$C$7:$C$1492,0),0))</f>
        <v/>
      </c>
      <c r="E683" s="497">
        <f ca="1">IF(B683="+","Unit",IF(ISERROR(OFFSET('HARGA SATUAN'!$E$6,MATCH(C683,'HARGA SATUAN'!$C$7:$C$1492,0),0)),"",OFFSET('HARGA SATUAN'!$E$6,MATCH(C683,'HARGA SATUAN'!$C$7:$C$1492,0),0)))</f>
        <v>0</v>
      </c>
      <c r="F683" s="583" t="str">
        <f t="shared" ca="1" si="32"/>
        <v/>
      </c>
      <c r="G683" s="493">
        <f ca="1">IF(ISERROR(OFFSET('HARGA SATUAN'!$I$6,MATCH(C683,'HARGA SATUAN'!$C$7:$C$1492,0),0)),"",OFFSET('HARGA SATUAN'!$I$6,MATCH(C683,'HARGA SATUAN'!$C$7:$C$1492,0),0))</f>
        <v>0</v>
      </c>
      <c r="H683" s="582" t="str">
        <f ca="1">IF(B683="","",#REF!)</f>
        <v/>
      </c>
      <c r="I683" s="582" t="str">
        <f ca="1">IF(B683="","",#REF!)</f>
        <v/>
      </c>
      <c r="J683" s="582" t="str">
        <f ca="1">IF(B683="","",#REF!)</f>
        <v/>
      </c>
      <c r="K683" s="582" t="str">
        <f ca="1">IF(B683="","",#REF!)</f>
        <v/>
      </c>
      <c r="L683" s="582" t="str">
        <f ca="1">IF(C683="","",#REF!)</f>
        <v/>
      </c>
    </row>
    <row r="684" spans="1:12">
      <c r="A684" s="558">
        <v>673</v>
      </c>
      <c r="B684" s="581" t="str">
        <f t="shared" ca="1" si="30"/>
        <v/>
      </c>
      <c r="C684" s="414" t="str">
        <f t="shared" ca="1" si="31"/>
        <v/>
      </c>
      <c r="D684" s="497" t="str">
        <f ca="1">IF(ISERROR(OFFSET('HARGA SATUAN'!$D$6,MATCH(C684,'HARGA SATUAN'!$C$7:$C$1492,0),0)),"",OFFSET('HARGA SATUAN'!$D$6,MATCH(C684,'HARGA SATUAN'!$C$7:$C$1492,0),0))</f>
        <v/>
      </c>
      <c r="E684" s="497">
        <f ca="1">IF(B684="+","Unit",IF(ISERROR(OFFSET('HARGA SATUAN'!$E$6,MATCH(C684,'HARGA SATUAN'!$C$7:$C$1492,0),0)),"",OFFSET('HARGA SATUAN'!$E$6,MATCH(C684,'HARGA SATUAN'!$C$7:$C$1492,0),0)))</f>
        <v>0</v>
      </c>
      <c r="F684" s="583" t="str">
        <f t="shared" ca="1" si="32"/>
        <v/>
      </c>
      <c r="G684" s="493">
        <f ca="1">IF(ISERROR(OFFSET('HARGA SATUAN'!$I$6,MATCH(C684,'HARGA SATUAN'!$C$7:$C$1492,0),0)),"",OFFSET('HARGA SATUAN'!$I$6,MATCH(C684,'HARGA SATUAN'!$C$7:$C$1492,0),0))</f>
        <v>0</v>
      </c>
      <c r="H684" s="582" t="str">
        <f ca="1">IF(B684="","",#REF!)</f>
        <v/>
      </c>
      <c r="I684" s="582" t="str">
        <f ca="1">IF(B684="","",#REF!)</f>
        <v/>
      </c>
      <c r="J684" s="582" t="str">
        <f ca="1">IF(B684="","",#REF!)</f>
        <v/>
      </c>
      <c r="K684" s="582" t="str">
        <f ca="1">IF(B684="","",#REF!)</f>
        <v/>
      </c>
      <c r="L684" s="582" t="str">
        <f ca="1">IF(C684="","",#REF!)</f>
        <v/>
      </c>
    </row>
    <row r="685" spans="1:12">
      <c r="A685" s="558">
        <v>674</v>
      </c>
      <c r="B685" s="581" t="str">
        <f t="shared" ca="1" si="30"/>
        <v/>
      </c>
      <c r="C685" s="414" t="str">
        <f t="shared" ca="1" si="31"/>
        <v/>
      </c>
      <c r="D685" s="497" t="str">
        <f ca="1">IF(ISERROR(OFFSET('HARGA SATUAN'!$D$6,MATCH(C685,'HARGA SATUAN'!$C$7:$C$1492,0),0)),"",OFFSET('HARGA SATUAN'!$D$6,MATCH(C685,'HARGA SATUAN'!$C$7:$C$1492,0),0))</f>
        <v/>
      </c>
      <c r="E685" s="497">
        <f ca="1">IF(B685="+","Unit",IF(ISERROR(OFFSET('HARGA SATUAN'!$E$6,MATCH(C685,'HARGA SATUAN'!$C$7:$C$1492,0),0)),"",OFFSET('HARGA SATUAN'!$E$6,MATCH(C685,'HARGA SATUAN'!$C$7:$C$1492,0),0)))</f>
        <v>0</v>
      </c>
      <c r="F685" s="583" t="str">
        <f t="shared" ca="1" si="32"/>
        <v/>
      </c>
      <c r="G685" s="493">
        <f ca="1">IF(ISERROR(OFFSET('HARGA SATUAN'!$I$6,MATCH(C685,'HARGA SATUAN'!$C$7:$C$1492,0),0)),"",OFFSET('HARGA SATUAN'!$I$6,MATCH(C685,'HARGA SATUAN'!$C$7:$C$1492,0),0))</f>
        <v>0</v>
      </c>
      <c r="H685" s="582" t="str">
        <f ca="1">IF(B685="","",#REF!)</f>
        <v/>
      </c>
      <c r="I685" s="582" t="str">
        <f ca="1">IF(B685="","",#REF!)</f>
        <v/>
      </c>
      <c r="J685" s="582" t="str">
        <f ca="1">IF(B685="","",#REF!)</f>
        <v/>
      </c>
      <c r="K685" s="582" t="str">
        <f ca="1">IF(B685="","",#REF!)</f>
        <v/>
      </c>
      <c r="L685" s="582" t="str">
        <f ca="1">IF(C685="","",#REF!)</f>
        <v/>
      </c>
    </row>
    <row r="686" spans="1:12">
      <c r="A686" s="558">
        <v>675</v>
      </c>
      <c r="B686" s="581" t="str">
        <f t="shared" ca="1" si="30"/>
        <v/>
      </c>
      <c r="C686" s="414" t="str">
        <f t="shared" ca="1" si="31"/>
        <v/>
      </c>
      <c r="D686" s="497" t="str">
        <f ca="1">IF(ISERROR(OFFSET('HARGA SATUAN'!$D$6,MATCH(C686,'HARGA SATUAN'!$C$7:$C$1492,0),0)),"",OFFSET('HARGA SATUAN'!$D$6,MATCH(C686,'HARGA SATUAN'!$C$7:$C$1492,0),0))</f>
        <v/>
      </c>
      <c r="E686" s="497">
        <f ca="1">IF(B686="+","Unit",IF(ISERROR(OFFSET('HARGA SATUAN'!$E$6,MATCH(C686,'HARGA SATUAN'!$C$7:$C$1492,0),0)),"",OFFSET('HARGA SATUAN'!$E$6,MATCH(C686,'HARGA SATUAN'!$C$7:$C$1492,0),0)))</f>
        <v>0</v>
      </c>
      <c r="F686" s="583" t="str">
        <f t="shared" ca="1" si="32"/>
        <v/>
      </c>
      <c r="G686" s="493">
        <f ca="1">IF(ISERROR(OFFSET('HARGA SATUAN'!$I$6,MATCH(C686,'HARGA SATUAN'!$C$7:$C$1492,0),0)),"",OFFSET('HARGA SATUAN'!$I$6,MATCH(C686,'HARGA SATUAN'!$C$7:$C$1492,0),0))</f>
        <v>0</v>
      </c>
      <c r="H686" s="582" t="str">
        <f ca="1">IF(B686="","",#REF!)</f>
        <v/>
      </c>
      <c r="I686" s="582" t="str">
        <f ca="1">IF(B686="","",#REF!)</f>
        <v/>
      </c>
      <c r="J686" s="582" t="str">
        <f ca="1">IF(B686="","",#REF!)</f>
        <v/>
      </c>
      <c r="K686" s="582" t="str">
        <f ca="1">IF(B686="","",#REF!)</f>
        <v/>
      </c>
      <c r="L686" s="582" t="str">
        <f ca="1">IF(C686="","",#REF!)</f>
        <v/>
      </c>
    </row>
    <row r="687" spans="1:12">
      <c r="A687" s="558">
        <v>676</v>
      </c>
      <c r="B687" s="581" t="str">
        <f t="shared" ca="1" si="30"/>
        <v/>
      </c>
      <c r="C687" s="414" t="str">
        <f t="shared" ca="1" si="31"/>
        <v/>
      </c>
      <c r="D687" s="497" t="str">
        <f ca="1">IF(ISERROR(OFFSET('HARGA SATUAN'!$D$6,MATCH(C687,'HARGA SATUAN'!$C$7:$C$1492,0),0)),"",OFFSET('HARGA SATUAN'!$D$6,MATCH(C687,'HARGA SATUAN'!$C$7:$C$1492,0),0))</f>
        <v/>
      </c>
      <c r="E687" s="497">
        <f ca="1">IF(B687="+","Unit",IF(ISERROR(OFFSET('HARGA SATUAN'!$E$6,MATCH(C687,'HARGA SATUAN'!$C$7:$C$1492,0),0)),"",OFFSET('HARGA SATUAN'!$E$6,MATCH(C687,'HARGA SATUAN'!$C$7:$C$1492,0),0)))</f>
        <v>0</v>
      </c>
      <c r="F687" s="583" t="str">
        <f t="shared" ca="1" si="32"/>
        <v/>
      </c>
      <c r="G687" s="493">
        <f ca="1">IF(ISERROR(OFFSET('HARGA SATUAN'!$I$6,MATCH(C687,'HARGA SATUAN'!$C$7:$C$1492,0),0)),"",OFFSET('HARGA SATUAN'!$I$6,MATCH(C687,'HARGA SATUAN'!$C$7:$C$1492,0),0))</f>
        <v>0</v>
      </c>
      <c r="H687" s="582" t="str">
        <f ca="1">IF(B687="","",#REF!)</f>
        <v/>
      </c>
      <c r="I687" s="582" t="str">
        <f ca="1">IF(B687="","",#REF!)</f>
        <v/>
      </c>
      <c r="J687" s="582" t="str">
        <f ca="1">IF(B687="","",#REF!)</f>
        <v/>
      </c>
      <c r="K687" s="582" t="str">
        <f ca="1">IF(B687="","",#REF!)</f>
        <v/>
      </c>
      <c r="L687" s="582" t="str">
        <f ca="1">IF(C687="","",#REF!)</f>
        <v/>
      </c>
    </row>
    <row r="688" spans="1:12">
      <c r="A688" s="558">
        <v>677</v>
      </c>
      <c r="B688" s="581" t="str">
        <f t="shared" ca="1" si="30"/>
        <v/>
      </c>
      <c r="C688" s="414" t="str">
        <f t="shared" ca="1" si="31"/>
        <v/>
      </c>
      <c r="D688" s="497" t="str">
        <f ca="1">IF(ISERROR(OFFSET('HARGA SATUAN'!$D$6,MATCH(C688,'HARGA SATUAN'!$C$7:$C$1492,0),0)),"",OFFSET('HARGA SATUAN'!$D$6,MATCH(C688,'HARGA SATUAN'!$C$7:$C$1492,0),0))</f>
        <v/>
      </c>
      <c r="E688" s="497">
        <f ca="1">IF(B688="+","Unit",IF(ISERROR(OFFSET('HARGA SATUAN'!$E$6,MATCH(C688,'HARGA SATUAN'!$C$7:$C$1492,0),0)),"",OFFSET('HARGA SATUAN'!$E$6,MATCH(C688,'HARGA SATUAN'!$C$7:$C$1492,0),0)))</f>
        <v>0</v>
      </c>
      <c r="F688" s="583" t="str">
        <f t="shared" ca="1" si="32"/>
        <v/>
      </c>
      <c r="G688" s="493">
        <f ca="1">IF(ISERROR(OFFSET('HARGA SATUAN'!$I$6,MATCH(C688,'HARGA SATUAN'!$C$7:$C$1492,0),0)),"",OFFSET('HARGA SATUAN'!$I$6,MATCH(C688,'HARGA SATUAN'!$C$7:$C$1492,0),0))</f>
        <v>0</v>
      </c>
      <c r="H688" s="582" t="str">
        <f ca="1">IF(B688="","",#REF!)</f>
        <v/>
      </c>
      <c r="I688" s="582" t="str">
        <f ca="1">IF(B688="","",#REF!)</f>
        <v/>
      </c>
      <c r="J688" s="582" t="str">
        <f ca="1">IF(B688="","",#REF!)</f>
        <v/>
      </c>
      <c r="K688" s="582" t="str">
        <f ca="1">IF(B688="","",#REF!)</f>
        <v/>
      </c>
      <c r="L688" s="582" t="str">
        <f ca="1">IF(C688="","",#REF!)</f>
        <v/>
      </c>
    </row>
    <row r="689" spans="1:12">
      <c r="A689" s="558">
        <v>678</v>
      </c>
      <c r="B689" s="581" t="str">
        <f t="shared" ca="1" si="30"/>
        <v/>
      </c>
      <c r="C689" s="414" t="str">
        <f t="shared" ca="1" si="31"/>
        <v/>
      </c>
      <c r="D689" s="497" t="str">
        <f ca="1">IF(ISERROR(OFFSET('HARGA SATUAN'!$D$6,MATCH(C689,'HARGA SATUAN'!$C$7:$C$1492,0),0)),"",OFFSET('HARGA SATUAN'!$D$6,MATCH(C689,'HARGA SATUAN'!$C$7:$C$1492,0),0))</f>
        <v/>
      </c>
      <c r="E689" s="497">
        <f ca="1">IF(B689="+","Unit",IF(ISERROR(OFFSET('HARGA SATUAN'!$E$6,MATCH(C689,'HARGA SATUAN'!$C$7:$C$1492,0),0)),"",OFFSET('HARGA SATUAN'!$E$6,MATCH(C689,'HARGA SATUAN'!$C$7:$C$1492,0),0)))</f>
        <v>0</v>
      </c>
      <c r="F689" s="583" t="str">
        <f t="shared" ca="1" si="32"/>
        <v/>
      </c>
      <c r="G689" s="493">
        <f ca="1">IF(ISERROR(OFFSET('HARGA SATUAN'!$I$6,MATCH(C689,'HARGA SATUAN'!$C$7:$C$1492,0),0)),"",OFFSET('HARGA SATUAN'!$I$6,MATCH(C689,'HARGA SATUAN'!$C$7:$C$1492,0),0))</f>
        <v>0</v>
      </c>
      <c r="H689" s="582" t="str">
        <f ca="1">IF(B689="","",#REF!)</f>
        <v/>
      </c>
      <c r="I689" s="582" t="str">
        <f ca="1">IF(B689="","",#REF!)</f>
        <v/>
      </c>
      <c r="J689" s="582" t="str">
        <f ca="1">IF(B689="","",#REF!)</f>
        <v/>
      </c>
      <c r="K689" s="582" t="str">
        <f ca="1">IF(B689="","",#REF!)</f>
        <v/>
      </c>
      <c r="L689" s="582" t="str">
        <f ca="1">IF(C689="","",#REF!)</f>
        <v/>
      </c>
    </row>
    <row r="690" spans="1:12">
      <c r="A690" s="558">
        <v>679</v>
      </c>
      <c r="B690" s="581" t="str">
        <f t="shared" ca="1" si="30"/>
        <v/>
      </c>
      <c r="C690" s="414" t="str">
        <f t="shared" ca="1" si="31"/>
        <v/>
      </c>
      <c r="D690" s="497" t="str">
        <f ca="1">IF(ISERROR(OFFSET('HARGA SATUAN'!$D$6,MATCH(C690,'HARGA SATUAN'!$C$7:$C$1492,0),0)),"",OFFSET('HARGA SATUAN'!$D$6,MATCH(C690,'HARGA SATUAN'!$C$7:$C$1492,0),0))</f>
        <v/>
      </c>
      <c r="E690" s="497">
        <f ca="1">IF(B690="+","Unit",IF(ISERROR(OFFSET('HARGA SATUAN'!$E$6,MATCH(C690,'HARGA SATUAN'!$C$7:$C$1492,0),0)),"",OFFSET('HARGA SATUAN'!$E$6,MATCH(C690,'HARGA SATUAN'!$C$7:$C$1492,0),0)))</f>
        <v>0</v>
      </c>
      <c r="F690" s="583" t="str">
        <f t="shared" ca="1" si="32"/>
        <v/>
      </c>
      <c r="G690" s="493">
        <f ca="1">IF(ISERROR(OFFSET('HARGA SATUAN'!$I$6,MATCH(C690,'HARGA SATUAN'!$C$7:$C$1492,0),0)),"",OFFSET('HARGA SATUAN'!$I$6,MATCH(C690,'HARGA SATUAN'!$C$7:$C$1492,0),0))</f>
        <v>0</v>
      </c>
      <c r="H690" s="582" t="str">
        <f ca="1">IF(B690="","",#REF!)</f>
        <v/>
      </c>
      <c r="I690" s="582" t="str">
        <f ca="1">IF(B690="","",#REF!)</f>
        <v/>
      </c>
      <c r="J690" s="582" t="str">
        <f ca="1">IF(B690="","",#REF!)</f>
        <v/>
      </c>
      <c r="K690" s="582" t="str">
        <f ca="1">IF(B690="","",#REF!)</f>
        <v/>
      </c>
      <c r="L690" s="582" t="str">
        <f ca="1">IF(C690="","",#REF!)</f>
        <v/>
      </c>
    </row>
    <row r="691" spans="1:12">
      <c r="A691" s="558">
        <v>680</v>
      </c>
      <c r="B691" s="581" t="str">
        <f t="shared" ca="1" si="30"/>
        <v/>
      </c>
      <c r="C691" s="414" t="str">
        <f t="shared" ca="1" si="31"/>
        <v/>
      </c>
      <c r="D691" s="497" t="str">
        <f ca="1">IF(ISERROR(OFFSET('HARGA SATUAN'!$D$6,MATCH(C691,'HARGA SATUAN'!$C$7:$C$1492,0),0)),"",OFFSET('HARGA SATUAN'!$D$6,MATCH(C691,'HARGA SATUAN'!$C$7:$C$1492,0),0))</f>
        <v/>
      </c>
      <c r="E691" s="497">
        <f ca="1">IF(B691="+","Unit",IF(ISERROR(OFFSET('HARGA SATUAN'!$E$6,MATCH(C691,'HARGA SATUAN'!$C$7:$C$1492,0),0)),"",OFFSET('HARGA SATUAN'!$E$6,MATCH(C691,'HARGA SATUAN'!$C$7:$C$1492,0),0)))</f>
        <v>0</v>
      </c>
      <c r="F691" s="583" t="str">
        <f t="shared" ca="1" si="32"/>
        <v/>
      </c>
      <c r="G691" s="493">
        <f ca="1">IF(ISERROR(OFFSET('HARGA SATUAN'!$I$6,MATCH(C691,'HARGA SATUAN'!$C$7:$C$1492,0),0)),"",OFFSET('HARGA SATUAN'!$I$6,MATCH(C691,'HARGA SATUAN'!$C$7:$C$1492,0),0))</f>
        <v>0</v>
      </c>
      <c r="H691" s="582" t="str">
        <f ca="1">IF(B691="","",#REF!)</f>
        <v/>
      </c>
      <c r="I691" s="582" t="str">
        <f ca="1">IF(B691="","",#REF!)</f>
        <v/>
      </c>
      <c r="J691" s="582" t="str">
        <f ca="1">IF(B691="","",#REF!)</f>
        <v/>
      </c>
      <c r="K691" s="582" t="str">
        <f ca="1">IF(B691="","",#REF!)</f>
        <v/>
      </c>
      <c r="L691" s="582" t="str">
        <f ca="1">IF(C691="","",#REF!)</f>
        <v/>
      </c>
    </row>
    <row r="692" spans="1:12">
      <c r="A692" s="558">
        <v>681</v>
      </c>
      <c r="B692" s="581" t="str">
        <f t="shared" ca="1" si="30"/>
        <v/>
      </c>
      <c r="C692" s="414" t="str">
        <f t="shared" ca="1" si="31"/>
        <v/>
      </c>
      <c r="D692" s="497" t="str">
        <f ca="1">IF(ISERROR(OFFSET('HARGA SATUAN'!$D$6,MATCH(C692,'HARGA SATUAN'!$C$7:$C$1492,0),0)),"",OFFSET('HARGA SATUAN'!$D$6,MATCH(C692,'HARGA SATUAN'!$C$7:$C$1492,0),0))</f>
        <v/>
      </c>
      <c r="E692" s="497">
        <f ca="1">IF(B692="+","Unit",IF(ISERROR(OFFSET('HARGA SATUAN'!$E$6,MATCH(C692,'HARGA SATUAN'!$C$7:$C$1492,0),0)),"",OFFSET('HARGA SATUAN'!$E$6,MATCH(C692,'HARGA SATUAN'!$C$7:$C$1492,0),0)))</f>
        <v>0</v>
      </c>
      <c r="F692" s="583" t="str">
        <f t="shared" ca="1" si="32"/>
        <v/>
      </c>
      <c r="G692" s="493">
        <f ca="1">IF(ISERROR(OFFSET('HARGA SATUAN'!$I$6,MATCH(C692,'HARGA SATUAN'!$C$7:$C$1492,0),0)),"",OFFSET('HARGA SATUAN'!$I$6,MATCH(C692,'HARGA SATUAN'!$C$7:$C$1492,0),0))</f>
        <v>0</v>
      </c>
      <c r="H692" s="582" t="str">
        <f ca="1">IF(B692="","",#REF!)</f>
        <v/>
      </c>
      <c r="I692" s="582" t="str">
        <f ca="1">IF(B692="","",#REF!)</f>
        <v/>
      </c>
      <c r="J692" s="582" t="str">
        <f ca="1">IF(B692="","",#REF!)</f>
        <v/>
      </c>
      <c r="K692" s="582" t="str">
        <f ca="1">IF(B692="","",#REF!)</f>
        <v/>
      </c>
      <c r="L692" s="582" t="str">
        <f ca="1">IF(C692="","",#REF!)</f>
        <v/>
      </c>
    </row>
    <row r="693" spans="1:12">
      <c r="A693" s="558">
        <v>682</v>
      </c>
      <c r="B693" s="581" t="str">
        <f t="shared" ca="1" si="30"/>
        <v/>
      </c>
      <c r="C693" s="414" t="str">
        <f t="shared" ca="1" si="31"/>
        <v/>
      </c>
      <c r="D693" s="497" t="str">
        <f ca="1">IF(ISERROR(OFFSET('HARGA SATUAN'!$D$6,MATCH(C693,'HARGA SATUAN'!$C$7:$C$1492,0),0)),"",OFFSET('HARGA SATUAN'!$D$6,MATCH(C693,'HARGA SATUAN'!$C$7:$C$1492,0),0))</f>
        <v/>
      </c>
      <c r="E693" s="497">
        <f ca="1">IF(B693="+","Unit",IF(ISERROR(OFFSET('HARGA SATUAN'!$E$6,MATCH(C693,'HARGA SATUAN'!$C$7:$C$1492,0),0)),"",OFFSET('HARGA SATUAN'!$E$6,MATCH(C693,'HARGA SATUAN'!$C$7:$C$1492,0),0)))</f>
        <v>0</v>
      </c>
      <c r="F693" s="583" t="str">
        <f t="shared" ca="1" si="32"/>
        <v/>
      </c>
      <c r="G693" s="493">
        <f ca="1">IF(ISERROR(OFFSET('HARGA SATUAN'!$I$6,MATCH(C693,'HARGA SATUAN'!$C$7:$C$1492,0),0)),"",OFFSET('HARGA SATUAN'!$I$6,MATCH(C693,'HARGA SATUAN'!$C$7:$C$1492,0),0))</f>
        <v>0</v>
      </c>
      <c r="H693" s="582" t="str">
        <f ca="1">IF(B693="","",#REF!)</f>
        <v/>
      </c>
      <c r="I693" s="582" t="str">
        <f ca="1">IF(B693="","",#REF!)</f>
        <v/>
      </c>
      <c r="J693" s="582" t="str">
        <f ca="1">IF(B693="","",#REF!)</f>
        <v/>
      </c>
      <c r="K693" s="582" t="str">
        <f ca="1">IF(B693="","",#REF!)</f>
        <v/>
      </c>
      <c r="L693" s="582" t="str">
        <f ca="1">IF(C693="","",#REF!)</f>
        <v/>
      </c>
    </row>
    <row r="694" spans="1:12">
      <c r="A694" s="558">
        <v>683</v>
      </c>
      <c r="B694" s="581" t="str">
        <f t="shared" ca="1" si="30"/>
        <v/>
      </c>
      <c r="C694" s="414" t="str">
        <f t="shared" ca="1" si="31"/>
        <v/>
      </c>
      <c r="D694" s="497" t="str">
        <f ca="1">IF(ISERROR(OFFSET('HARGA SATUAN'!$D$6,MATCH(C694,'HARGA SATUAN'!$C$7:$C$1492,0),0)),"",OFFSET('HARGA SATUAN'!$D$6,MATCH(C694,'HARGA SATUAN'!$C$7:$C$1492,0),0))</f>
        <v/>
      </c>
      <c r="E694" s="497">
        <f ca="1">IF(B694="+","Unit",IF(ISERROR(OFFSET('HARGA SATUAN'!$E$6,MATCH(C694,'HARGA SATUAN'!$C$7:$C$1492,0),0)),"",OFFSET('HARGA SATUAN'!$E$6,MATCH(C694,'HARGA SATUAN'!$C$7:$C$1492,0),0)))</f>
        <v>0</v>
      </c>
      <c r="F694" s="583" t="str">
        <f t="shared" ca="1" si="32"/>
        <v/>
      </c>
      <c r="G694" s="493">
        <f ca="1">IF(ISERROR(OFFSET('HARGA SATUAN'!$I$6,MATCH(C694,'HARGA SATUAN'!$C$7:$C$1492,0),0)),"",OFFSET('HARGA SATUAN'!$I$6,MATCH(C694,'HARGA SATUAN'!$C$7:$C$1492,0),0))</f>
        <v>0</v>
      </c>
      <c r="H694" s="582" t="str">
        <f ca="1">IF(B694="","",#REF!)</f>
        <v/>
      </c>
      <c r="I694" s="582" t="str">
        <f ca="1">IF(B694="","",#REF!)</f>
        <v/>
      </c>
      <c r="J694" s="582" t="str">
        <f ca="1">IF(B694="","",#REF!)</f>
        <v/>
      </c>
      <c r="K694" s="582" t="str">
        <f ca="1">IF(B694="","",#REF!)</f>
        <v/>
      </c>
      <c r="L694" s="582" t="str">
        <f ca="1">IF(C694="","",#REF!)</f>
        <v/>
      </c>
    </row>
    <row r="695" spans="1:12">
      <c r="A695" s="558">
        <v>684</v>
      </c>
      <c r="B695" s="581" t="str">
        <f t="shared" ca="1" si="30"/>
        <v/>
      </c>
      <c r="C695" s="414" t="str">
        <f t="shared" ca="1" si="31"/>
        <v/>
      </c>
      <c r="D695" s="497" t="str">
        <f ca="1">IF(ISERROR(OFFSET('HARGA SATUAN'!$D$6,MATCH(C695,'HARGA SATUAN'!$C$7:$C$1492,0),0)),"",OFFSET('HARGA SATUAN'!$D$6,MATCH(C695,'HARGA SATUAN'!$C$7:$C$1492,0),0))</f>
        <v/>
      </c>
      <c r="E695" s="497">
        <f ca="1">IF(B695="+","Unit",IF(ISERROR(OFFSET('HARGA SATUAN'!$E$6,MATCH(C695,'HARGA SATUAN'!$C$7:$C$1492,0),0)),"",OFFSET('HARGA SATUAN'!$E$6,MATCH(C695,'HARGA SATUAN'!$C$7:$C$1492,0),0)))</f>
        <v>0</v>
      </c>
      <c r="F695" s="583" t="str">
        <f t="shared" ca="1" si="32"/>
        <v/>
      </c>
      <c r="G695" s="493">
        <f ca="1">IF(ISERROR(OFFSET('HARGA SATUAN'!$I$6,MATCH(C695,'HARGA SATUAN'!$C$7:$C$1492,0),0)),"",OFFSET('HARGA SATUAN'!$I$6,MATCH(C695,'HARGA SATUAN'!$C$7:$C$1492,0),0))</f>
        <v>0</v>
      </c>
      <c r="H695" s="582" t="str">
        <f ca="1">IF(B695="","",#REF!)</f>
        <v/>
      </c>
      <c r="I695" s="582" t="str">
        <f ca="1">IF(B695="","",#REF!)</f>
        <v/>
      </c>
      <c r="J695" s="582" t="str">
        <f ca="1">IF(B695="","",#REF!)</f>
        <v/>
      </c>
      <c r="K695" s="582" t="str">
        <f ca="1">IF(B695="","",#REF!)</f>
        <v/>
      </c>
      <c r="L695" s="582" t="str">
        <f ca="1">IF(C695="","",#REF!)</f>
        <v/>
      </c>
    </row>
    <row r="696" spans="1:12">
      <c r="A696" s="558">
        <v>685</v>
      </c>
      <c r="B696" s="581" t="str">
        <f t="shared" ca="1" si="30"/>
        <v/>
      </c>
      <c r="C696" s="414" t="str">
        <f t="shared" ca="1" si="31"/>
        <v/>
      </c>
      <c r="D696" s="497" t="str">
        <f ca="1">IF(ISERROR(OFFSET('HARGA SATUAN'!$D$6,MATCH(C696,'HARGA SATUAN'!$C$7:$C$1492,0),0)),"",OFFSET('HARGA SATUAN'!$D$6,MATCH(C696,'HARGA SATUAN'!$C$7:$C$1492,0),0))</f>
        <v/>
      </c>
      <c r="E696" s="497">
        <f ca="1">IF(B696="+","Unit",IF(ISERROR(OFFSET('HARGA SATUAN'!$E$6,MATCH(C696,'HARGA SATUAN'!$C$7:$C$1492,0),0)),"",OFFSET('HARGA SATUAN'!$E$6,MATCH(C696,'HARGA SATUAN'!$C$7:$C$1492,0),0)))</f>
        <v>0</v>
      </c>
      <c r="F696" s="583" t="str">
        <f t="shared" ca="1" si="32"/>
        <v/>
      </c>
      <c r="G696" s="493">
        <f ca="1">IF(ISERROR(OFFSET('HARGA SATUAN'!$I$6,MATCH(C696,'HARGA SATUAN'!$C$7:$C$1492,0),0)),"",OFFSET('HARGA SATUAN'!$I$6,MATCH(C696,'HARGA SATUAN'!$C$7:$C$1492,0),0))</f>
        <v>0</v>
      </c>
      <c r="H696" s="582" t="str">
        <f ca="1">IF(B696="","",#REF!)</f>
        <v/>
      </c>
      <c r="I696" s="582" t="str">
        <f ca="1">IF(B696="","",#REF!)</f>
        <v/>
      </c>
      <c r="J696" s="582" t="str">
        <f ca="1">IF(B696="","",#REF!)</f>
        <v/>
      </c>
      <c r="K696" s="582" t="str">
        <f ca="1">IF(B696="","",#REF!)</f>
        <v/>
      </c>
      <c r="L696" s="582" t="str">
        <f ca="1">IF(C696="","",#REF!)</f>
        <v/>
      </c>
    </row>
    <row r="697" spans="1:12">
      <c r="A697" s="558">
        <v>686</v>
      </c>
      <c r="B697" s="581" t="str">
        <f t="shared" ca="1" si="30"/>
        <v/>
      </c>
      <c r="C697" s="414" t="str">
        <f t="shared" ca="1" si="31"/>
        <v/>
      </c>
      <c r="D697" s="497" t="str">
        <f ca="1">IF(ISERROR(OFFSET('HARGA SATUAN'!$D$6,MATCH(C697,'HARGA SATUAN'!$C$7:$C$1492,0),0)),"",OFFSET('HARGA SATUAN'!$D$6,MATCH(C697,'HARGA SATUAN'!$C$7:$C$1492,0),0))</f>
        <v/>
      </c>
      <c r="E697" s="497">
        <f ca="1">IF(B697="+","Unit",IF(ISERROR(OFFSET('HARGA SATUAN'!$E$6,MATCH(C697,'HARGA SATUAN'!$C$7:$C$1492,0),0)),"",OFFSET('HARGA SATUAN'!$E$6,MATCH(C697,'HARGA SATUAN'!$C$7:$C$1492,0),0)))</f>
        <v>0</v>
      </c>
      <c r="F697" s="583" t="str">
        <f t="shared" ca="1" si="32"/>
        <v/>
      </c>
      <c r="G697" s="493">
        <f ca="1">IF(ISERROR(OFFSET('HARGA SATUAN'!$I$6,MATCH(C697,'HARGA SATUAN'!$C$7:$C$1492,0),0)),"",OFFSET('HARGA SATUAN'!$I$6,MATCH(C697,'HARGA SATUAN'!$C$7:$C$1492,0),0))</f>
        <v>0</v>
      </c>
      <c r="H697" s="582" t="str">
        <f ca="1">IF(B697="","",#REF!)</f>
        <v/>
      </c>
      <c r="I697" s="582" t="str">
        <f ca="1">IF(B697="","",#REF!)</f>
        <v/>
      </c>
      <c r="J697" s="582" t="str">
        <f ca="1">IF(B697="","",#REF!)</f>
        <v/>
      </c>
      <c r="K697" s="582" t="str">
        <f ca="1">IF(B697="","",#REF!)</f>
        <v/>
      </c>
      <c r="L697" s="582" t="str">
        <f ca="1">IF(C697="","",#REF!)</f>
        <v/>
      </c>
    </row>
    <row r="698" spans="1:12">
      <c r="A698" s="558">
        <v>687</v>
      </c>
      <c r="B698" s="581" t="str">
        <f t="shared" ca="1" si="30"/>
        <v/>
      </c>
      <c r="C698" s="414" t="str">
        <f t="shared" ca="1" si="31"/>
        <v/>
      </c>
      <c r="D698" s="497" t="str">
        <f ca="1">IF(ISERROR(OFFSET('HARGA SATUAN'!$D$6,MATCH(C698,'HARGA SATUAN'!$C$7:$C$1492,0),0)),"",OFFSET('HARGA SATUAN'!$D$6,MATCH(C698,'HARGA SATUAN'!$C$7:$C$1492,0),0))</f>
        <v/>
      </c>
      <c r="E698" s="497">
        <f ca="1">IF(B698="+","Unit",IF(ISERROR(OFFSET('HARGA SATUAN'!$E$6,MATCH(C698,'HARGA SATUAN'!$C$7:$C$1492,0),0)),"",OFFSET('HARGA SATUAN'!$E$6,MATCH(C698,'HARGA SATUAN'!$C$7:$C$1492,0),0)))</f>
        <v>0</v>
      </c>
      <c r="F698" s="583" t="str">
        <f t="shared" ca="1" si="32"/>
        <v/>
      </c>
      <c r="G698" s="493">
        <f ca="1">IF(ISERROR(OFFSET('HARGA SATUAN'!$I$6,MATCH(C698,'HARGA SATUAN'!$C$7:$C$1492,0),0)),"",OFFSET('HARGA SATUAN'!$I$6,MATCH(C698,'HARGA SATUAN'!$C$7:$C$1492,0),0))</f>
        <v>0</v>
      </c>
      <c r="H698" s="582" t="str">
        <f ca="1">IF(B698="","",#REF!)</f>
        <v/>
      </c>
      <c r="I698" s="582" t="str">
        <f ca="1">IF(B698="","",#REF!)</f>
        <v/>
      </c>
      <c r="J698" s="582" t="str">
        <f ca="1">IF(B698="","",#REF!)</f>
        <v/>
      </c>
      <c r="K698" s="582" t="str">
        <f ca="1">IF(B698="","",#REF!)</f>
        <v/>
      </c>
      <c r="L698" s="582" t="str">
        <f ca="1">IF(C698="","",#REF!)</f>
        <v/>
      </c>
    </row>
    <row r="699" spans="1:12">
      <c r="A699" s="558">
        <v>688</v>
      </c>
      <c r="B699" s="581" t="str">
        <f t="shared" ca="1" si="30"/>
        <v/>
      </c>
      <c r="C699" s="414" t="str">
        <f t="shared" ca="1" si="31"/>
        <v/>
      </c>
      <c r="D699" s="497" t="str">
        <f ca="1">IF(ISERROR(OFFSET('HARGA SATUAN'!$D$6,MATCH(C699,'HARGA SATUAN'!$C$7:$C$1492,0),0)),"",OFFSET('HARGA SATUAN'!$D$6,MATCH(C699,'HARGA SATUAN'!$C$7:$C$1492,0),0))</f>
        <v/>
      </c>
      <c r="E699" s="497">
        <f ca="1">IF(B699="+","Unit",IF(ISERROR(OFFSET('HARGA SATUAN'!$E$6,MATCH(C699,'HARGA SATUAN'!$C$7:$C$1492,0),0)),"",OFFSET('HARGA SATUAN'!$E$6,MATCH(C699,'HARGA SATUAN'!$C$7:$C$1492,0),0)))</f>
        <v>0</v>
      </c>
      <c r="F699" s="583" t="str">
        <f t="shared" ca="1" si="32"/>
        <v/>
      </c>
      <c r="G699" s="493">
        <f ca="1">IF(ISERROR(OFFSET('HARGA SATUAN'!$I$6,MATCH(C699,'HARGA SATUAN'!$C$7:$C$1492,0),0)),"",OFFSET('HARGA SATUAN'!$I$6,MATCH(C699,'HARGA SATUAN'!$C$7:$C$1492,0),0))</f>
        <v>0</v>
      </c>
      <c r="H699" s="582" t="str">
        <f ca="1">IF(B699="","",#REF!)</f>
        <v/>
      </c>
      <c r="I699" s="582" t="str">
        <f ca="1">IF(B699="","",#REF!)</f>
        <v/>
      </c>
      <c r="J699" s="582" t="str">
        <f ca="1">IF(B699="","",#REF!)</f>
        <v/>
      </c>
      <c r="K699" s="582" t="str">
        <f ca="1">IF(B699="","",#REF!)</f>
        <v/>
      </c>
      <c r="L699" s="582" t="str">
        <f ca="1">IF(C699="","",#REF!)</f>
        <v/>
      </c>
    </row>
    <row r="700" spans="1:12">
      <c r="A700" s="558">
        <v>689</v>
      </c>
      <c r="B700" s="581" t="str">
        <f t="shared" ca="1" si="30"/>
        <v/>
      </c>
      <c r="C700" s="414" t="str">
        <f t="shared" ca="1" si="31"/>
        <v/>
      </c>
      <c r="D700" s="497" t="str">
        <f ca="1">IF(ISERROR(OFFSET('HARGA SATUAN'!$D$6,MATCH(C700,'HARGA SATUAN'!$C$7:$C$1492,0),0)),"",OFFSET('HARGA SATUAN'!$D$6,MATCH(C700,'HARGA SATUAN'!$C$7:$C$1492,0),0))</f>
        <v/>
      </c>
      <c r="E700" s="497">
        <f ca="1">IF(B700="+","Unit",IF(ISERROR(OFFSET('HARGA SATUAN'!$E$6,MATCH(C700,'HARGA SATUAN'!$C$7:$C$1492,0),0)),"",OFFSET('HARGA SATUAN'!$E$6,MATCH(C700,'HARGA SATUAN'!$C$7:$C$1492,0),0)))</f>
        <v>0</v>
      </c>
      <c r="F700" s="583" t="str">
        <f t="shared" ca="1" si="32"/>
        <v/>
      </c>
      <c r="G700" s="493">
        <f ca="1">IF(ISERROR(OFFSET('HARGA SATUAN'!$I$6,MATCH(C700,'HARGA SATUAN'!$C$7:$C$1492,0),0)),"",OFFSET('HARGA SATUAN'!$I$6,MATCH(C700,'HARGA SATUAN'!$C$7:$C$1492,0),0))</f>
        <v>0</v>
      </c>
      <c r="H700" s="582" t="str">
        <f ca="1">IF(B700="","",#REF!)</f>
        <v/>
      </c>
      <c r="I700" s="582" t="str">
        <f ca="1">IF(B700="","",#REF!)</f>
        <v/>
      </c>
      <c r="J700" s="582" t="str">
        <f ca="1">IF(B700="","",#REF!)</f>
        <v/>
      </c>
      <c r="K700" s="582" t="str">
        <f ca="1">IF(B700="","",#REF!)</f>
        <v/>
      </c>
      <c r="L700" s="582" t="str">
        <f ca="1">IF(C700="","",#REF!)</f>
        <v/>
      </c>
    </row>
    <row r="701" spans="1:12">
      <c r="A701" s="558">
        <v>690</v>
      </c>
      <c r="B701" s="581" t="str">
        <f t="shared" ca="1" si="30"/>
        <v/>
      </c>
      <c r="C701" s="414" t="str">
        <f t="shared" ca="1" si="31"/>
        <v/>
      </c>
      <c r="D701" s="497" t="str">
        <f ca="1">IF(ISERROR(OFFSET('HARGA SATUAN'!$D$6,MATCH(C701,'HARGA SATUAN'!$C$7:$C$1492,0),0)),"",OFFSET('HARGA SATUAN'!$D$6,MATCH(C701,'HARGA SATUAN'!$C$7:$C$1492,0),0))</f>
        <v/>
      </c>
      <c r="E701" s="497">
        <f ca="1">IF(B701="+","Unit",IF(ISERROR(OFFSET('HARGA SATUAN'!$E$6,MATCH(C701,'HARGA SATUAN'!$C$7:$C$1492,0),0)),"",OFFSET('HARGA SATUAN'!$E$6,MATCH(C701,'HARGA SATUAN'!$C$7:$C$1492,0),0)))</f>
        <v>0</v>
      </c>
      <c r="F701" s="583" t="str">
        <f t="shared" ca="1" si="32"/>
        <v/>
      </c>
      <c r="G701" s="493">
        <f ca="1">IF(ISERROR(OFFSET('HARGA SATUAN'!$I$6,MATCH(C701,'HARGA SATUAN'!$C$7:$C$1492,0),0)),"",OFFSET('HARGA SATUAN'!$I$6,MATCH(C701,'HARGA SATUAN'!$C$7:$C$1492,0),0))</f>
        <v>0</v>
      </c>
      <c r="H701" s="582" t="str">
        <f ca="1">IF(B701="","",#REF!)</f>
        <v/>
      </c>
      <c r="I701" s="582" t="str">
        <f ca="1">IF(B701="","",#REF!)</f>
        <v/>
      </c>
      <c r="J701" s="582" t="str">
        <f ca="1">IF(B701="","",#REF!)</f>
        <v/>
      </c>
      <c r="K701" s="582" t="str">
        <f ca="1">IF(B701="","",#REF!)</f>
        <v/>
      </c>
      <c r="L701" s="582" t="str">
        <f ca="1">IF(C701="","",#REF!)</f>
        <v/>
      </c>
    </row>
    <row r="702" spans="1:12">
      <c r="A702" s="558">
        <v>691</v>
      </c>
      <c r="B702" s="581" t="str">
        <f t="shared" ca="1" si="30"/>
        <v/>
      </c>
      <c r="C702" s="414" t="str">
        <f t="shared" ca="1" si="31"/>
        <v/>
      </c>
      <c r="D702" s="497" t="str">
        <f ca="1">IF(ISERROR(OFFSET('HARGA SATUAN'!$D$6,MATCH(C702,'HARGA SATUAN'!$C$7:$C$1492,0),0)),"",OFFSET('HARGA SATUAN'!$D$6,MATCH(C702,'HARGA SATUAN'!$C$7:$C$1492,0),0))</f>
        <v/>
      </c>
      <c r="E702" s="497">
        <f ca="1">IF(B702="+","Unit",IF(ISERROR(OFFSET('HARGA SATUAN'!$E$6,MATCH(C702,'HARGA SATUAN'!$C$7:$C$1492,0),0)),"",OFFSET('HARGA SATUAN'!$E$6,MATCH(C702,'HARGA SATUAN'!$C$7:$C$1492,0),0)))</f>
        <v>0</v>
      </c>
      <c r="F702" s="583" t="str">
        <f t="shared" ca="1" si="32"/>
        <v/>
      </c>
      <c r="G702" s="493">
        <f ca="1">IF(ISERROR(OFFSET('HARGA SATUAN'!$I$6,MATCH(C702,'HARGA SATUAN'!$C$7:$C$1492,0),0)),"",OFFSET('HARGA SATUAN'!$I$6,MATCH(C702,'HARGA SATUAN'!$C$7:$C$1492,0),0))</f>
        <v>0</v>
      </c>
      <c r="H702" s="582" t="str">
        <f ca="1">IF(B702="","",#REF!)</f>
        <v/>
      </c>
      <c r="I702" s="582" t="str">
        <f ca="1">IF(B702="","",#REF!)</f>
        <v/>
      </c>
      <c r="J702" s="582" t="str">
        <f ca="1">IF(B702="","",#REF!)</f>
        <v/>
      </c>
      <c r="K702" s="582" t="str">
        <f ca="1">IF(B702="","",#REF!)</f>
        <v/>
      </c>
      <c r="L702" s="582" t="str">
        <f ca="1">IF(C702="","",#REF!)</f>
        <v/>
      </c>
    </row>
    <row r="703" spans="1:12">
      <c r="A703" s="558">
        <v>692</v>
      </c>
      <c r="B703" s="581" t="str">
        <f t="shared" ca="1" si="30"/>
        <v/>
      </c>
      <c r="C703" s="414" t="str">
        <f t="shared" ca="1" si="31"/>
        <v/>
      </c>
      <c r="D703" s="497" t="str">
        <f ca="1">IF(ISERROR(OFFSET('HARGA SATUAN'!$D$6,MATCH(C703,'HARGA SATUAN'!$C$7:$C$1492,0),0)),"",OFFSET('HARGA SATUAN'!$D$6,MATCH(C703,'HARGA SATUAN'!$C$7:$C$1492,0),0))</f>
        <v/>
      </c>
      <c r="E703" s="497">
        <f ca="1">IF(B703="+","Unit",IF(ISERROR(OFFSET('HARGA SATUAN'!$E$6,MATCH(C703,'HARGA SATUAN'!$C$7:$C$1492,0),0)),"",OFFSET('HARGA SATUAN'!$E$6,MATCH(C703,'HARGA SATUAN'!$C$7:$C$1492,0),0)))</f>
        <v>0</v>
      </c>
      <c r="F703" s="583" t="str">
        <f t="shared" ca="1" si="32"/>
        <v/>
      </c>
      <c r="G703" s="493">
        <f ca="1">IF(ISERROR(OFFSET('HARGA SATUAN'!$I$6,MATCH(C703,'HARGA SATUAN'!$C$7:$C$1492,0),0)),"",OFFSET('HARGA SATUAN'!$I$6,MATCH(C703,'HARGA SATUAN'!$C$7:$C$1492,0),0))</f>
        <v>0</v>
      </c>
      <c r="H703" s="582" t="str">
        <f ca="1">IF(B703="","",#REF!)</f>
        <v/>
      </c>
      <c r="I703" s="582" t="str">
        <f ca="1">IF(B703="","",#REF!)</f>
        <v/>
      </c>
      <c r="J703" s="582" t="str">
        <f ca="1">IF(B703="","",#REF!)</f>
        <v/>
      </c>
      <c r="K703" s="582" t="str">
        <f ca="1">IF(B703="","",#REF!)</f>
        <v/>
      </c>
      <c r="L703" s="582" t="str">
        <f ca="1">IF(C703="","",#REF!)</f>
        <v/>
      </c>
    </row>
    <row r="704" spans="1:12">
      <c r="A704" s="558">
        <v>693</v>
      </c>
      <c r="B704" s="581" t="str">
        <f t="shared" ca="1" si="30"/>
        <v/>
      </c>
      <c r="C704" s="414" t="str">
        <f t="shared" ca="1" si="31"/>
        <v/>
      </c>
      <c r="D704" s="497" t="str">
        <f ca="1">IF(ISERROR(OFFSET('HARGA SATUAN'!$D$6,MATCH(C704,'HARGA SATUAN'!$C$7:$C$1492,0),0)),"",OFFSET('HARGA SATUAN'!$D$6,MATCH(C704,'HARGA SATUAN'!$C$7:$C$1492,0),0))</f>
        <v/>
      </c>
      <c r="E704" s="497">
        <f ca="1">IF(B704="+","Unit",IF(ISERROR(OFFSET('HARGA SATUAN'!$E$6,MATCH(C704,'HARGA SATUAN'!$C$7:$C$1492,0),0)),"",OFFSET('HARGA SATUAN'!$E$6,MATCH(C704,'HARGA SATUAN'!$C$7:$C$1492,0),0)))</f>
        <v>0</v>
      </c>
      <c r="F704" s="583" t="str">
        <f t="shared" ca="1" si="32"/>
        <v/>
      </c>
      <c r="G704" s="493">
        <f ca="1">IF(ISERROR(OFFSET('HARGA SATUAN'!$I$6,MATCH(C704,'HARGA SATUAN'!$C$7:$C$1492,0),0)),"",OFFSET('HARGA SATUAN'!$I$6,MATCH(C704,'HARGA SATUAN'!$C$7:$C$1492,0),0))</f>
        <v>0</v>
      </c>
      <c r="H704" s="582" t="str">
        <f ca="1">IF(B704="","",#REF!)</f>
        <v/>
      </c>
      <c r="I704" s="582" t="str">
        <f ca="1">IF(B704="","",#REF!)</f>
        <v/>
      </c>
      <c r="J704" s="582" t="str">
        <f ca="1">IF(B704="","",#REF!)</f>
        <v/>
      </c>
      <c r="K704" s="582" t="str">
        <f ca="1">IF(B704="","",#REF!)</f>
        <v/>
      </c>
      <c r="L704" s="582" t="str">
        <f ca="1">IF(C704="","",#REF!)</f>
        <v/>
      </c>
    </row>
    <row r="705" spans="1:12">
      <c r="A705" s="558">
        <v>694</v>
      </c>
      <c r="B705" s="581" t="str">
        <f t="shared" ca="1" si="30"/>
        <v/>
      </c>
      <c r="C705" s="414" t="str">
        <f t="shared" ca="1" si="31"/>
        <v/>
      </c>
      <c r="D705" s="497" t="str">
        <f ca="1">IF(ISERROR(OFFSET('HARGA SATUAN'!$D$6,MATCH(C705,'HARGA SATUAN'!$C$7:$C$1492,0),0)),"",OFFSET('HARGA SATUAN'!$D$6,MATCH(C705,'HARGA SATUAN'!$C$7:$C$1492,0),0))</f>
        <v/>
      </c>
      <c r="E705" s="497">
        <f ca="1">IF(B705="+","Unit",IF(ISERROR(OFFSET('HARGA SATUAN'!$E$6,MATCH(C705,'HARGA SATUAN'!$C$7:$C$1492,0),0)),"",OFFSET('HARGA SATUAN'!$E$6,MATCH(C705,'HARGA SATUAN'!$C$7:$C$1492,0),0)))</f>
        <v>0</v>
      </c>
      <c r="F705" s="583" t="str">
        <f t="shared" ca="1" si="32"/>
        <v/>
      </c>
      <c r="G705" s="493">
        <f ca="1">IF(ISERROR(OFFSET('HARGA SATUAN'!$I$6,MATCH(C705,'HARGA SATUAN'!$C$7:$C$1492,0),0)),"",OFFSET('HARGA SATUAN'!$I$6,MATCH(C705,'HARGA SATUAN'!$C$7:$C$1492,0),0))</f>
        <v>0</v>
      </c>
      <c r="H705" s="582" t="str">
        <f ca="1">IF(B705="","",#REF!)</f>
        <v/>
      </c>
      <c r="I705" s="582" t="str">
        <f ca="1">IF(B705="","",#REF!)</f>
        <v/>
      </c>
      <c r="J705" s="582" t="str">
        <f ca="1">IF(B705="","",#REF!)</f>
        <v/>
      </c>
      <c r="K705" s="582" t="str">
        <f ca="1">IF(B705="","",#REF!)</f>
        <v/>
      </c>
      <c r="L705" s="582" t="str">
        <f ca="1">IF(C705="","",#REF!)</f>
        <v/>
      </c>
    </row>
    <row r="706" spans="1:12">
      <c r="A706" s="558">
        <v>695</v>
      </c>
      <c r="B706" s="581" t="str">
        <f t="shared" ca="1" si="30"/>
        <v/>
      </c>
      <c r="C706" s="414" t="str">
        <f t="shared" ca="1" si="31"/>
        <v/>
      </c>
      <c r="D706" s="497" t="str">
        <f ca="1">IF(ISERROR(OFFSET('HARGA SATUAN'!$D$6,MATCH(C706,'HARGA SATUAN'!$C$7:$C$1492,0),0)),"",OFFSET('HARGA SATUAN'!$D$6,MATCH(C706,'HARGA SATUAN'!$C$7:$C$1492,0),0))</f>
        <v/>
      </c>
      <c r="E706" s="497">
        <f ca="1">IF(B706="+","Unit",IF(ISERROR(OFFSET('HARGA SATUAN'!$E$6,MATCH(C706,'HARGA SATUAN'!$C$7:$C$1492,0),0)),"",OFFSET('HARGA SATUAN'!$E$6,MATCH(C706,'HARGA SATUAN'!$C$7:$C$1492,0),0)))</f>
        <v>0</v>
      </c>
      <c r="F706" s="583" t="str">
        <f t="shared" ca="1" si="32"/>
        <v/>
      </c>
      <c r="G706" s="493">
        <f ca="1">IF(ISERROR(OFFSET('HARGA SATUAN'!$I$6,MATCH(C706,'HARGA SATUAN'!$C$7:$C$1492,0),0)),"",OFFSET('HARGA SATUAN'!$I$6,MATCH(C706,'HARGA SATUAN'!$C$7:$C$1492,0),0))</f>
        <v>0</v>
      </c>
      <c r="H706" s="582" t="str">
        <f ca="1">IF(B706="","",#REF!)</f>
        <v/>
      </c>
      <c r="I706" s="582" t="str">
        <f ca="1">IF(B706="","",#REF!)</f>
        <v/>
      </c>
      <c r="J706" s="582" t="str">
        <f ca="1">IF(B706="","",#REF!)</f>
        <v/>
      </c>
      <c r="K706" s="582" t="str">
        <f ca="1">IF(B706="","",#REF!)</f>
        <v/>
      </c>
      <c r="L706" s="582" t="str">
        <f ca="1">IF(C706="","",#REF!)</f>
        <v/>
      </c>
    </row>
    <row r="707" spans="1:12">
      <c r="A707" s="558">
        <v>696</v>
      </c>
      <c r="B707" s="581" t="str">
        <f t="shared" ca="1" si="30"/>
        <v/>
      </c>
      <c r="C707" s="414" t="str">
        <f t="shared" ca="1" si="31"/>
        <v/>
      </c>
      <c r="D707" s="497" t="str">
        <f ca="1">IF(ISERROR(OFFSET('HARGA SATUAN'!$D$6,MATCH(C707,'HARGA SATUAN'!$C$7:$C$1492,0),0)),"",OFFSET('HARGA SATUAN'!$D$6,MATCH(C707,'HARGA SATUAN'!$C$7:$C$1492,0),0))</f>
        <v/>
      </c>
      <c r="E707" s="497">
        <f ca="1">IF(B707="+","Unit",IF(ISERROR(OFFSET('HARGA SATUAN'!$E$6,MATCH(C707,'HARGA SATUAN'!$C$7:$C$1492,0),0)),"",OFFSET('HARGA SATUAN'!$E$6,MATCH(C707,'HARGA SATUAN'!$C$7:$C$1492,0),0)))</f>
        <v>0</v>
      </c>
      <c r="F707" s="583" t="str">
        <f t="shared" ca="1" si="32"/>
        <v/>
      </c>
      <c r="G707" s="493">
        <f ca="1">IF(ISERROR(OFFSET('HARGA SATUAN'!$I$6,MATCH(C707,'HARGA SATUAN'!$C$7:$C$1492,0),0)),"",OFFSET('HARGA SATUAN'!$I$6,MATCH(C707,'HARGA SATUAN'!$C$7:$C$1492,0),0))</f>
        <v>0</v>
      </c>
      <c r="H707" s="582" t="str">
        <f ca="1">IF(B707="","",#REF!)</f>
        <v/>
      </c>
      <c r="I707" s="582" t="str">
        <f ca="1">IF(B707="","",#REF!)</f>
        <v/>
      </c>
      <c r="J707" s="582" t="str">
        <f ca="1">IF(B707="","",#REF!)</f>
        <v/>
      </c>
      <c r="K707" s="582" t="str">
        <f ca="1">IF(B707="","",#REF!)</f>
        <v/>
      </c>
      <c r="L707" s="582" t="str">
        <f ca="1">IF(C707="","",#REF!)</f>
        <v/>
      </c>
    </row>
    <row r="708" spans="1:12">
      <c r="A708" s="558">
        <v>697</v>
      </c>
      <c r="B708" s="581" t="str">
        <f t="shared" ca="1" si="30"/>
        <v/>
      </c>
      <c r="C708" s="414" t="str">
        <f t="shared" ca="1" si="31"/>
        <v/>
      </c>
      <c r="D708" s="497" t="str">
        <f ca="1">IF(ISERROR(OFFSET('HARGA SATUAN'!$D$6,MATCH(C708,'HARGA SATUAN'!$C$7:$C$1492,0),0)),"",OFFSET('HARGA SATUAN'!$D$6,MATCH(C708,'HARGA SATUAN'!$C$7:$C$1492,0),0))</f>
        <v/>
      </c>
      <c r="E708" s="497">
        <f ca="1">IF(B708="+","Unit",IF(ISERROR(OFFSET('HARGA SATUAN'!$E$6,MATCH(C708,'HARGA SATUAN'!$C$7:$C$1492,0),0)),"",OFFSET('HARGA SATUAN'!$E$6,MATCH(C708,'HARGA SATUAN'!$C$7:$C$1492,0),0)))</f>
        <v>0</v>
      </c>
      <c r="F708" s="583" t="str">
        <f t="shared" ca="1" si="32"/>
        <v/>
      </c>
      <c r="G708" s="493">
        <f ca="1">IF(ISERROR(OFFSET('HARGA SATUAN'!$I$6,MATCH(C708,'HARGA SATUAN'!$C$7:$C$1492,0),0)),"",OFFSET('HARGA SATUAN'!$I$6,MATCH(C708,'HARGA SATUAN'!$C$7:$C$1492,0),0))</f>
        <v>0</v>
      </c>
      <c r="H708" s="582" t="str">
        <f ca="1">IF(B708="","",#REF!)</f>
        <v/>
      </c>
      <c r="I708" s="582" t="str">
        <f ca="1">IF(B708="","",#REF!)</f>
        <v/>
      </c>
      <c r="J708" s="582" t="str">
        <f ca="1">IF(B708="","",#REF!)</f>
        <v/>
      </c>
      <c r="K708" s="582" t="str">
        <f ca="1">IF(B708="","",#REF!)</f>
        <v/>
      </c>
      <c r="L708" s="582" t="str">
        <f ca="1">IF(C708="","",#REF!)</f>
        <v/>
      </c>
    </row>
    <row r="709" spans="1:12">
      <c r="A709" s="558">
        <v>698</v>
      </c>
      <c r="B709" s="581" t="str">
        <f t="shared" ca="1" si="30"/>
        <v/>
      </c>
      <c r="C709" s="414" t="str">
        <f t="shared" ca="1" si="31"/>
        <v/>
      </c>
      <c r="D709" s="497" t="str">
        <f ca="1">IF(ISERROR(OFFSET('HARGA SATUAN'!$D$6,MATCH(C709,'HARGA SATUAN'!$C$7:$C$1492,0),0)),"",OFFSET('HARGA SATUAN'!$D$6,MATCH(C709,'HARGA SATUAN'!$C$7:$C$1492,0),0))</f>
        <v/>
      </c>
      <c r="E709" s="497">
        <f ca="1">IF(B709="+","Unit",IF(ISERROR(OFFSET('HARGA SATUAN'!$E$6,MATCH(C709,'HARGA SATUAN'!$C$7:$C$1492,0),0)),"",OFFSET('HARGA SATUAN'!$E$6,MATCH(C709,'HARGA SATUAN'!$C$7:$C$1492,0),0)))</f>
        <v>0</v>
      </c>
      <c r="F709" s="583" t="str">
        <f t="shared" ca="1" si="32"/>
        <v/>
      </c>
      <c r="G709" s="493">
        <f ca="1">IF(ISERROR(OFFSET('HARGA SATUAN'!$I$6,MATCH(C709,'HARGA SATUAN'!$C$7:$C$1492,0),0)),"",OFFSET('HARGA SATUAN'!$I$6,MATCH(C709,'HARGA SATUAN'!$C$7:$C$1492,0),0))</f>
        <v>0</v>
      </c>
      <c r="H709" s="582" t="str">
        <f ca="1">IF(B709="","",#REF!)</f>
        <v/>
      </c>
      <c r="I709" s="582" t="str">
        <f ca="1">IF(B709="","",#REF!)</f>
        <v/>
      </c>
      <c r="J709" s="582" t="str">
        <f ca="1">IF(B709="","",#REF!)</f>
        <v/>
      </c>
      <c r="K709" s="582" t="str">
        <f ca="1">IF(B709="","",#REF!)</f>
        <v/>
      </c>
      <c r="L709" s="582" t="str">
        <f ca="1">IF(C709="","",#REF!)</f>
        <v/>
      </c>
    </row>
    <row r="710" spans="1:12">
      <c r="A710" s="558">
        <v>699</v>
      </c>
      <c r="B710" s="581" t="str">
        <f t="shared" ca="1" si="30"/>
        <v/>
      </c>
      <c r="C710" s="414" t="str">
        <f t="shared" ca="1" si="31"/>
        <v/>
      </c>
      <c r="D710" s="497" t="str">
        <f ca="1">IF(ISERROR(OFFSET('HARGA SATUAN'!$D$6,MATCH(C710,'HARGA SATUAN'!$C$7:$C$1492,0),0)),"",OFFSET('HARGA SATUAN'!$D$6,MATCH(C710,'HARGA SATUAN'!$C$7:$C$1492,0),0))</f>
        <v/>
      </c>
      <c r="E710" s="497">
        <f ca="1">IF(B710="+","Unit",IF(ISERROR(OFFSET('HARGA SATUAN'!$E$6,MATCH(C710,'HARGA SATUAN'!$C$7:$C$1492,0),0)),"",OFFSET('HARGA SATUAN'!$E$6,MATCH(C710,'HARGA SATUAN'!$C$7:$C$1492,0),0)))</f>
        <v>0</v>
      </c>
      <c r="F710" s="583" t="str">
        <f t="shared" ca="1" si="32"/>
        <v/>
      </c>
      <c r="G710" s="493">
        <f ca="1">IF(ISERROR(OFFSET('HARGA SATUAN'!$I$6,MATCH(C710,'HARGA SATUAN'!$C$7:$C$1492,0),0)),"",OFFSET('HARGA SATUAN'!$I$6,MATCH(C710,'HARGA SATUAN'!$C$7:$C$1492,0),0))</f>
        <v>0</v>
      </c>
      <c r="H710" s="582" t="str">
        <f ca="1">IF(B710="","",#REF!)</f>
        <v/>
      </c>
      <c r="I710" s="582" t="str">
        <f ca="1">IF(B710="","",#REF!)</f>
        <v/>
      </c>
      <c r="J710" s="582" t="str">
        <f ca="1">IF(B710="","",#REF!)</f>
        <v/>
      </c>
      <c r="K710" s="582" t="str">
        <f ca="1">IF(B710="","",#REF!)</f>
        <v/>
      </c>
      <c r="L710" s="582" t="str">
        <f ca="1">IF(C710="","",#REF!)</f>
        <v/>
      </c>
    </row>
    <row r="711" spans="1:12">
      <c r="A711" s="558">
        <v>700</v>
      </c>
      <c r="B711" s="581" t="str">
        <f t="shared" ca="1" si="30"/>
        <v/>
      </c>
      <c r="C711" s="414" t="str">
        <f t="shared" ca="1" si="31"/>
        <v/>
      </c>
      <c r="D711" s="581"/>
      <c r="E711" s="581"/>
      <c r="F711" s="583" t="str">
        <f t="shared" ca="1" si="32"/>
        <v/>
      </c>
      <c r="G711" s="493">
        <f ca="1">IF(ISERROR(OFFSET('HARGA SATUAN'!$I$6,MATCH(C711,'HARGA SATUAN'!$C$7:$C$1492,0),0)),"",OFFSET('HARGA SATUAN'!$I$6,MATCH(C711,'HARGA SATUAN'!$C$7:$C$1492,0),0))</f>
        <v>0</v>
      </c>
      <c r="H711" s="582" t="str">
        <f ca="1">IF(B711="","",#REF!)</f>
        <v/>
      </c>
      <c r="I711" s="582" t="str">
        <f ca="1">IF(B711="","",#REF!)</f>
        <v/>
      </c>
      <c r="J711" s="582" t="str">
        <f ca="1">IF(B711="","",#REF!)</f>
        <v/>
      </c>
      <c r="K711" s="582" t="str">
        <f ca="1">IF(B711="","",#REF!)</f>
        <v/>
      </c>
      <c r="L711" s="582" t="str">
        <f ca="1">IF(C711="","",#REF!)</f>
        <v/>
      </c>
    </row>
    <row r="712" spans="1:12">
      <c r="B712" s="590"/>
      <c r="C712" s="591"/>
      <c r="D712" s="591"/>
      <c r="E712" s="592"/>
      <c r="F712" s="592"/>
      <c r="G712" s="592"/>
      <c r="H712" s="593"/>
      <c r="I712" s="593"/>
      <c r="J712" s="593"/>
      <c r="K712" s="593"/>
      <c r="L712" s="593"/>
    </row>
    <row r="714" spans="1:12">
      <c r="B714" s="559">
        <v>1</v>
      </c>
      <c r="C714" s="560" t="str">
        <f ca="1">IF(ISERROR(OFFSET('HARGA SATUAN'!$C$6,MATCH(B714,'HARGA SATUAN'!$N$7:$N$1492,0),0)),"",OFFSET('HARGA SATUAN'!$C$6,MATCH(B714,'HARGA SATUAN'!$N$7:$N$1492,0),0))</f>
        <v>KWH MPB; 1P;230V;5(60)A;1;2W</v>
      </c>
      <c r="D714" s="560">
        <f ca="1">SUMIFS(RAB!$F$14:$F$142,RAB!$C$14:$C$142,C714)</f>
        <v>0</v>
      </c>
      <c r="E714" s="471">
        <f ca="1">IF(D714=0,0,1)</f>
        <v>0</v>
      </c>
      <c r="F714" s="471">
        <f ca="1">IF(D714=0,0,SUM($E$713:E714))</f>
        <v>0</v>
      </c>
    </row>
    <row r="715" spans="1:12">
      <c r="B715" s="559">
        <v>2</v>
      </c>
      <c r="C715" s="560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560">
        <f ca="1">SUMIFS(RAB!$F$14:$F$142,RAB!$C$14:$C$142,C715)</f>
        <v>0</v>
      </c>
      <c r="E715" s="471">
        <f t="shared" ref="E715:E778" ca="1" si="33">IF(D715=0,0,1)</f>
        <v>0</v>
      </c>
      <c r="F715" s="471">
        <f ca="1">IF(D715=0,0,SUM($E$713:E715))</f>
        <v>0</v>
      </c>
    </row>
    <row r="716" spans="1:12">
      <c r="B716" s="559">
        <v>3</v>
      </c>
      <c r="C716" s="560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560">
        <f ca="1">SUMIFS(RAB!$F$14:$F$142,RAB!$C$14:$C$142,C716)</f>
        <v>0</v>
      </c>
      <c r="E716" s="471">
        <f t="shared" ca="1" si="33"/>
        <v>0</v>
      </c>
      <c r="F716" s="471">
        <f ca="1">IF(D716=0,0,SUM($E$713:E716))</f>
        <v>0</v>
      </c>
    </row>
    <row r="717" spans="1:12">
      <c r="B717" s="559">
        <v>4</v>
      </c>
      <c r="C717" s="560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560">
        <f ca="1">SUMIFS(RAB!$F$14:$F$142,RAB!$C$14:$C$142,C717)</f>
        <v>0</v>
      </c>
      <c r="E717" s="471">
        <f t="shared" ca="1" si="33"/>
        <v>0</v>
      </c>
      <c r="F717" s="471">
        <f ca="1">IF(D717=0,0,SUM($E$713:E717))</f>
        <v>0</v>
      </c>
    </row>
    <row r="718" spans="1:12">
      <c r="B718" s="559">
        <v>5</v>
      </c>
      <c r="C718" s="560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560">
        <f ca="1">SUMIFS(RAB!$F$14:$F$142,RAB!$C$14:$C$142,C718)</f>
        <v>0</v>
      </c>
      <c r="E718" s="471">
        <f t="shared" ca="1" si="33"/>
        <v>0</v>
      </c>
      <c r="F718" s="471">
        <f ca="1">IF(D718=0,0,SUM($E$713:E718))</f>
        <v>0</v>
      </c>
    </row>
    <row r="719" spans="1:12">
      <c r="B719" s="559">
        <v>6</v>
      </c>
      <c r="C719" s="560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560">
        <f ca="1">SUMIFS(RAB!$F$14:$F$142,RAB!$C$14:$C$142,C719)</f>
        <v>0</v>
      </c>
      <c r="E719" s="471">
        <f t="shared" ca="1" si="33"/>
        <v>0</v>
      </c>
      <c r="F719" s="471">
        <f ca="1">IF(D719=0,0,SUM($E$713:E719))</f>
        <v>0</v>
      </c>
    </row>
    <row r="720" spans="1:12">
      <c r="B720" s="559">
        <v>7</v>
      </c>
      <c r="C720" s="560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560">
        <f ca="1">SUMIFS(RAB!$F$14:$F$142,RAB!$C$14:$C$142,C720)</f>
        <v>1</v>
      </c>
      <c r="E720" s="471">
        <f t="shared" ca="1" si="33"/>
        <v>1</v>
      </c>
      <c r="F720" s="471">
        <f ca="1">IF(D720=0,0,SUM($E$713:E720))</f>
        <v>1</v>
      </c>
    </row>
    <row r="721" spans="2:6">
      <c r="B721" s="559">
        <v>8</v>
      </c>
      <c r="C721" s="560" t="str">
        <f ca="1">IF(ISERROR(OFFSET('HARGA SATUAN'!$C$6,MATCH(B721,'HARGA SATUAN'!$N$7:$N$1492,0),0)),"",OFFSET('HARGA SATUAN'!$C$6,MATCH(B721,'HARGA SATUAN'!$N$7:$N$1492,0),0))</f>
        <v>MCB 1 Fasa 2 A</v>
      </c>
      <c r="D721" s="560">
        <f ca="1">SUMIFS(RAB!$F$14:$F$142,RAB!$C$14:$C$142,C721)</f>
        <v>0</v>
      </c>
      <c r="E721" s="471">
        <f t="shared" ca="1" si="33"/>
        <v>0</v>
      </c>
      <c r="F721" s="471">
        <f ca="1">IF(D721=0,0,SUM($E$713:E721))</f>
        <v>0</v>
      </c>
    </row>
    <row r="722" spans="2:6">
      <c r="B722" s="559">
        <v>9</v>
      </c>
      <c r="C722" s="560" t="str">
        <f ca="1">IF(ISERROR(OFFSET('HARGA SATUAN'!$C$6,MATCH(B722,'HARGA SATUAN'!$N$7:$N$1492,0),0)),"",OFFSET('HARGA SATUAN'!$C$6,MATCH(B722,'HARGA SATUAN'!$N$7:$N$1492,0),0))</f>
        <v>MCB 1 Fasa 4 A</v>
      </c>
      <c r="D722" s="560">
        <f ca="1">SUMIFS(RAB!$F$14:$F$142,RAB!$C$14:$C$142,C722)</f>
        <v>0</v>
      </c>
      <c r="E722" s="471">
        <f t="shared" ca="1" si="33"/>
        <v>0</v>
      </c>
      <c r="F722" s="471">
        <f ca="1">IF(D722=0,0,SUM($E$713:E722))</f>
        <v>0</v>
      </c>
    </row>
    <row r="723" spans="2:6">
      <c r="B723" s="559">
        <v>10</v>
      </c>
      <c r="C723" s="560" t="str">
        <f ca="1">IF(ISERROR(OFFSET('HARGA SATUAN'!$C$6,MATCH(B723,'HARGA SATUAN'!$N$7:$N$1492,0),0)),"",OFFSET('HARGA SATUAN'!$C$6,MATCH(B723,'HARGA SATUAN'!$N$7:$N$1492,0),0))</f>
        <v>MCB 1 Fasa 6 A</v>
      </c>
      <c r="D723" s="560">
        <f ca="1">SUMIFS(RAB!$F$14:$F$142,RAB!$C$14:$C$142,C723)</f>
        <v>0</v>
      </c>
      <c r="E723" s="471">
        <f t="shared" ca="1" si="33"/>
        <v>0</v>
      </c>
      <c r="F723" s="471">
        <f ca="1">IF(D723=0,0,SUM($E$713:E723))</f>
        <v>0</v>
      </c>
    </row>
    <row r="724" spans="2:6">
      <c r="B724" s="559">
        <v>11</v>
      </c>
      <c r="C724" s="560" t="str">
        <f ca="1">IF(ISERROR(OFFSET('HARGA SATUAN'!$C$6,MATCH(B724,'HARGA SATUAN'!$N$7:$N$1492,0),0)),"",OFFSET('HARGA SATUAN'!$C$6,MATCH(B724,'HARGA SATUAN'!$N$7:$N$1492,0),0))</f>
        <v>MCB 1 Fasa 10 A</v>
      </c>
      <c r="D724" s="560">
        <f ca="1">SUMIFS(RAB!$F$14:$F$142,RAB!$C$14:$C$142,C724)</f>
        <v>0</v>
      </c>
      <c r="E724" s="471">
        <f t="shared" ca="1" si="33"/>
        <v>0</v>
      </c>
      <c r="F724" s="471">
        <f ca="1">IF(D724=0,0,SUM($E$713:E724))</f>
        <v>0</v>
      </c>
    </row>
    <row r="725" spans="2:6">
      <c r="B725" s="559">
        <v>12</v>
      </c>
      <c r="C725" s="560" t="str">
        <f ca="1">IF(ISERROR(OFFSET('HARGA SATUAN'!$C$6,MATCH(B725,'HARGA SATUAN'!$N$7:$N$1492,0),0)),"",OFFSET('HARGA SATUAN'!$C$6,MATCH(B725,'HARGA SATUAN'!$N$7:$N$1492,0),0))</f>
        <v>MCB 1 Fasa 16 A</v>
      </c>
      <c r="D725" s="560">
        <f ca="1">SUMIFS(RAB!$F$14:$F$142,RAB!$C$14:$C$142,C725)</f>
        <v>0</v>
      </c>
      <c r="E725" s="471">
        <f t="shared" ca="1" si="33"/>
        <v>0</v>
      </c>
      <c r="F725" s="471">
        <f ca="1">IF(D725=0,0,SUM($E$713:E725))</f>
        <v>0</v>
      </c>
    </row>
    <row r="726" spans="2:6">
      <c r="B726" s="559">
        <v>13</v>
      </c>
      <c r="C726" s="560" t="str">
        <f ca="1">IF(ISERROR(OFFSET('HARGA SATUAN'!$C$6,MATCH(B726,'HARGA SATUAN'!$N$7:$N$1492,0),0)),"",OFFSET('HARGA SATUAN'!$C$6,MATCH(B726,'HARGA SATUAN'!$N$7:$N$1492,0),0))</f>
        <v>MCB 1 Fasa 20 A</v>
      </c>
      <c r="D726" s="560">
        <f ca="1">SUMIFS(RAB!$F$14:$F$142,RAB!$C$14:$C$142,C726)</f>
        <v>0</v>
      </c>
      <c r="E726" s="471">
        <f t="shared" ca="1" si="33"/>
        <v>0</v>
      </c>
      <c r="F726" s="471">
        <f ca="1">IF(D726=0,0,SUM($E$713:E726))</f>
        <v>0</v>
      </c>
    </row>
    <row r="727" spans="2:6">
      <c r="B727" s="559">
        <v>14</v>
      </c>
      <c r="C727" s="560" t="str">
        <f ca="1">IF(ISERROR(OFFSET('HARGA SATUAN'!$C$6,MATCH(B727,'HARGA SATUAN'!$N$7:$N$1492,0),0)),"",OFFSET('HARGA SATUAN'!$C$6,MATCH(B727,'HARGA SATUAN'!$N$7:$N$1492,0),0))</f>
        <v>MCB 1 Fasa 25 A</v>
      </c>
      <c r="D727" s="560">
        <f ca="1">SUMIFS(RAB!$F$14:$F$142,RAB!$C$14:$C$142,C727)</f>
        <v>0</v>
      </c>
      <c r="E727" s="471">
        <f t="shared" ca="1" si="33"/>
        <v>0</v>
      </c>
      <c r="F727" s="471">
        <f ca="1">IF(D727=0,0,SUM($E$713:E727))</f>
        <v>0</v>
      </c>
    </row>
    <row r="728" spans="2:6">
      <c r="B728" s="559">
        <v>15</v>
      </c>
      <c r="C728" s="560" t="str">
        <f ca="1">IF(ISERROR(OFFSET('HARGA SATUAN'!$C$6,MATCH(B728,'HARGA SATUAN'!$N$7:$N$1492,0),0)),"",OFFSET('HARGA SATUAN'!$C$6,MATCH(B728,'HARGA SATUAN'!$N$7:$N$1492,0),0))</f>
        <v>MCB 1 Fasa 35 A</v>
      </c>
      <c r="D728" s="560">
        <f ca="1">SUMIFS(RAB!$F$14:$F$142,RAB!$C$14:$C$142,C728)</f>
        <v>0</v>
      </c>
      <c r="E728" s="471">
        <f t="shared" ca="1" si="33"/>
        <v>0</v>
      </c>
      <c r="F728" s="471">
        <f ca="1">IF(D728=0,0,SUM($E$713:E728))</f>
        <v>0</v>
      </c>
    </row>
    <row r="729" spans="2:6">
      <c r="B729" s="559">
        <v>16</v>
      </c>
      <c r="C729" s="560" t="str">
        <f ca="1">IF(ISERROR(OFFSET('HARGA SATUAN'!$C$6,MATCH(B729,'HARGA SATUAN'!$N$7:$N$1492,0),0)),"",OFFSET('HARGA SATUAN'!$C$6,MATCH(B729,'HARGA SATUAN'!$N$7:$N$1492,0),0))</f>
        <v>MCB 1 Fasa 50 A</v>
      </c>
      <c r="D729" s="560">
        <f ca="1">SUMIFS(RAB!$F$14:$F$142,RAB!$C$14:$C$142,C729)</f>
        <v>0</v>
      </c>
      <c r="E729" s="471">
        <f t="shared" ca="1" si="33"/>
        <v>0</v>
      </c>
      <c r="F729" s="471">
        <f ca="1">IF(D729=0,0,SUM($E$713:E729))</f>
        <v>0</v>
      </c>
    </row>
    <row r="730" spans="2:6">
      <c r="B730" s="559">
        <v>17</v>
      </c>
      <c r="C730" s="560" t="str">
        <f ca="1">IF(ISERROR(OFFSET('HARGA SATUAN'!$C$6,MATCH(B730,'HARGA SATUAN'!$N$7:$N$1492,0),0)),"",OFFSET('HARGA SATUAN'!$C$6,MATCH(B730,'HARGA SATUAN'!$N$7:$N$1492,0),0))</f>
        <v>MCB 3 Fasa 10 A</v>
      </c>
      <c r="D730" s="560">
        <f ca="1">SUMIFS(RAB!$F$14:$F$142,RAB!$C$14:$C$142,C730)</f>
        <v>0</v>
      </c>
      <c r="E730" s="471">
        <f t="shared" ca="1" si="33"/>
        <v>0</v>
      </c>
      <c r="F730" s="471">
        <f ca="1">IF(D730=0,0,SUM($E$713:E730))</f>
        <v>0</v>
      </c>
    </row>
    <row r="731" spans="2:6">
      <c r="B731" s="559">
        <v>18</v>
      </c>
      <c r="C731" s="560" t="str">
        <f ca="1">IF(ISERROR(OFFSET('HARGA SATUAN'!$C$6,MATCH(B731,'HARGA SATUAN'!$N$7:$N$1492,0),0)),"",OFFSET('HARGA SATUAN'!$C$6,MATCH(B731,'HARGA SATUAN'!$N$7:$N$1492,0),0))</f>
        <v>MCB 3 Fasa 16 A</v>
      </c>
      <c r="D731" s="560">
        <f ca="1">SUMIFS(RAB!$F$14:$F$142,RAB!$C$14:$C$142,C731)</f>
        <v>0</v>
      </c>
      <c r="E731" s="471">
        <f t="shared" ca="1" si="33"/>
        <v>0</v>
      </c>
      <c r="F731" s="471">
        <f ca="1">IF(D731=0,0,SUM($E$713:E731))</f>
        <v>0</v>
      </c>
    </row>
    <row r="732" spans="2:6">
      <c r="B732" s="559">
        <v>19</v>
      </c>
      <c r="C732" s="560" t="str">
        <f ca="1">IF(ISERROR(OFFSET('HARGA SATUAN'!$C$6,MATCH(B732,'HARGA SATUAN'!$N$7:$N$1492,0),0)),"",OFFSET('HARGA SATUAN'!$C$6,MATCH(B732,'HARGA SATUAN'!$N$7:$N$1492,0),0))</f>
        <v>MCB 3 Fasa 20 A</v>
      </c>
      <c r="D732" s="560">
        <f ca="1">SUMIFS(RAB!$F$14:$F$142,RAB!$C$14:$C$142,C732)</f>
        <v>0</v>
      </c>
      <c r="E732" s="471">
        <f t="shared" ca="1" si="33"/>
        <v>0</v>
      </c>
      <c r="F732" s="471">
        <f ca="1">IF(D732=0,0,SUM($E$713:E732))</f>
        <v>0</v>
      </c>
    </row>
    <row r="733" spans="2:6">
      <c r="B733" s="559">
        <v>20</v>
      </c>
      <c r="C733" s="560" t="str">
        <f ca="1">IF(ISERROR(OFFSET('HARGA SATUAN'!$C$6,MATCH(B733,'HARGA SATUAN'!$N$7:$N$1492,0),0)),"",OFFSET('HARGA SATUAN'!$C$6,MATCH(B733,'HARGA SATUAN'!$N$7:$N$1492,0),0))</f>
        <v>MCB 3 Fasa 25 A</v>
      </c>
      <c r="D733" s="560">
        <f ca="1">SUMIFS(RAB!$F$14:$F$142,RAB!$C$14:$C$142,C733)</f>
        <v>0</v>
      </c>
      <c r="E733" s="471">
        <f t="shared" ca="1" si="33"/>
        <v>0</v>
      </c>
      <c r="F733" s="471">
        <f ca="1">IF(D733=0,0,SUM($E$713:E733))</f>
        <v>0</v>
      </c>
    </row>
    <row r="734" spans="2:6">
      <c r="B734" s="559">
        <v>21</v>
      </c>
      <c r="C734" s="560" t="str">
        <f ca="1">IF(ISERROR(OFFSET('HARGA SATUAN'!$C$6,MATCH(B734,'HARGA SATUAN'!$N$7:$N$1492,0),0)),"",OFFSET('HARGA SATUAN'!$C$6,MATCH(B734,'HARGA SATUAN'!$N$7:$N$1492,0),0))</f>
        <v>MCB 3 Fasa 35 A</v>
      </c>
      <c r="D734" s="560">
        <f ca="1">SUMIFS(RAB!$F$14:$F$142,RAB!$C$14:$C$142,C734)</f>
        <v>0</v>
      </c>
      <c r="E734" s="471">
        <f t="shared" ca="1" si="33"/>
        <v>0</v>
      </c>
      <c r="F734" s="471">
        <f ca="1">IF(D734=0,0,SUM($E$713:E734))</f>
        <v>0</v>
      </c>
    </row>
    <row r="735" spans="2:6">
      <c r="B735" s="559">
        <v>22</v>
      </c>
      <c r="C735" s="560" t="str">
        <f ca="1">IF(ISERROR(OFFSET('HARGA SATUAN'!$C$6,MATCH(B735,'HARGA SATUAN'!$N$7:$N$1492,0),0)),"",OFFSET('HARGA SATUAN'!$C$6,MATCH(B735,'HARGA SATUAN'!$N$7:$N$1492,0),0))</f>
        <v>CT TM Indoor Tipe Blok 10/5-5A</v>
      </c>
      <c r="D735" s="560">
        <f ca="1">SUMIFS(RAB!$F$14:$F$142,RAB!$C$14:$C$142,C735)</f>
        <v>0</v>
      </c>
      <c r="E735" s="471">
        <f t="shared" ca="1" si="33"/>
        <v>0</v>
      </c>
      <c r="F735" s="471">
        <f ca="1">IF(D735=0,0,SUM($E$713:E735))</f>
        <v>0</v>
      </c>
    </row>
    <row r="736" spans="2:6">
      <c r="B736" s="559">
        <v>23</v>
      </c>
      <c r="C736" s="560" t="str">
        <f ca="1">IF(ISERROR(OFFSET('HARGA SATUAN'!$C$6,MATCH(B736,'HARGA SATUAN'!$N$7:$N$1492,0),0)),"",OFFSET('HARGA SATUAN'!$C$6,MATCH(B736,'HARGA SATUAN'!$N$7:$N$1492,0),0))</f>
        <v>CT TM Indoor Tipe Blok 15/5-5A</v>
      </c>
      <c r="D736" s="560">
        <f ca="1">SUMIFS(RAB!$F$14:$F$142,RAB!$C$14:$C$142,C736)</f>
        <v>0</v>
      </c>
      <c r="E736" s="471">
        <f t="shared" ca="1" si="33"/>
        <v>0</v>
      </c>
      <c r="F736" s="471">
        <f ca="1">IF(D736=0,0,SUM($E$713:E736))</f>
        <v>0</v>
      </c>
    </row>
    <row r="737" spans="2:6">
      <c r="B737" s="559">
        <v>24</v>
      </c>
      <c r="C737" s="560" t="str">
        <f ca="1">IF(ISERROR(OFFSET('HARGA SATUAN'!$C$6,MATCH(B737,'HARGA SATUAN'!$N$7:$N$1492,0),0)),"",OFFSET('HARGA SATUAN'!$C$6,MATCH(B737,'HARGA SATUAN'!$N$7:$N$1492,0),0))</f>
        <v>CT TM Indoor Tipe Blok 20/5-5A</v>
      </c>
      <c r="D737" s="560">
        <f ca="1">SUMIFS(RAB!$F$14:$F$142,RAB!$C$14:$C$142,C737)</f>
        <v>0</v>
      </c>
      <c r="E737" s="471">
        <f t="shared" ca="1" si="33"/>
        <v>0</v>
      </c>
      <c r="F737" s="471">
        <f ca="1">IF(D737=0,0,SUM($E$713:E737))</f>
        <v>0</v>
      </c>
    </row>
    <row r="738" spans="2:6">
      <c r="B738" s="559">
        <v>25</v>
      </c>
      <c r="C738" s="560" t="str">
        <f ca="1">IF(ISERROR(OFFSET('HARGA SATUAN'!$C$6,MATCH(B738,'HARGA SATUAN'!$N$7:$N$1492,0),0)),"",OFFSET('HARGA SATUAN'!$C$6,MATCH(B738,'HARGA SATUAN'!$N$7:$N$1492,0),0))</f>
        <v>CT TM Indoor Tipe Blok 30/5-5A</v>
      </c>
      <c r="D738" s="560">
        <f ca="1">SUMIFS(RAB!$F$14:$F$142,RAB!$C$14:$C$142,C738)</f>
        <v>0</v>
      </c>
      <c r="E738" s="471">
        <f t="shared" ca="1" si="33"/>
        <v>0</v>
      </c>
      <c r="F738" s="471">
        <f ca="1">IF(D738=0,0,SUM($E$713:E738))</f>
        <v>0</v>
      </c>
    </row>
    <row r="739" spans="2:6">
      <c r="B739" s="559">
        <v>26</v>
      </c>
      <c r="C739" s="560" t="str">
        <f ca="1">IF(ISERROR(OFFSET('HARGA SATUAN'!$C$6,MATCH(B739,'HARGA SATUAN'!$N$7:$N$1492,0),0)),"",OFFSET('HARGA SATUAN'!$C$6,MATCH(B739,'HARGA SATUAN'!$N$7:$N$1492,0),0))</f>
        <v>CT TM Indoor Tipe Blok 40/5-5A</v>
      </c>
      <c r="D739" s="560">
        <f ca="1">SUMIFS(RAB!$F$14:$F$142,RAB!$C$14:$C$142,C739)</f>
        <v>0</v>
      </c>
      <c r="E739" s="471">
        <f t="shared" ca="1" si="33"/>
        <v>0</v>
      </c>
      <c r="F739" s="471">
        <f ca="1">IF(D739=0,0,SUM($E$713:E739))</f>
        <v>0</v>
      </c>
    </row>
    <row r="740" spans="2:6">
      <c r="B740" s="559">
        <v>27</v>
      </c>
      <c r="C740" s="560" t="str">
        <f ca="1">IF(ISERROR(OFFSET('HARGA SATUAN'!$C$6,MATCH(B740,'HARGA SATUAN'!$N$7:$N$1492,0),0)),"",OFFSET('HARGA SATUAN'!$C$6,MATCH(B740,'HARGA SATUAN'!$N$7:$N$1492,0),0))</f>
        <v>CT TM Indoor Tipe Blok 50/5-5A</v>
      </c>
      <c r="D740" s="560">
        <f ca="1">SUMIFS(RAB!$F$14:$F$142,RAB!$C$14:$C$142,C740)</f>
        <v>0</v>
      </c>
      <c r="E740" s="471">
        <f t="shared" ca="1" si="33"/>
        <v>0</v>
      </c>
      <c r="F740" s="471">
        <f ca="1">IF(D740=0,0,SUM($E$713:E740))</f>
        <v>0</v>
      </c>
    </row>
    <row r="741" spans="2:6">
      <c r="B741" s="559">
        <v>28</v>
      </c>
      <c r="C741" s="560" t="str">
        <f ca="1">IF(ISERROR(OFFSET('HARGA SATUAN'!$C$6,MATCH(B741,'HARGA SATUAN'!$N$7:$N$1492,0),0)),"",OFFSET('HARGA SATUAN'!$C$6,MATCH(B741,'HARGA SATUAN'!$N$7:$N$1492,0),0))</f>
        <v>CT TM Indoor Tipe Blok 60/5-5A</v>
      </c>
      <c r="D741" s="560">
        <f ca="1">SUMIFS(RAB!$F$14:$F$142,RAB!$C$14:$C$142,C741)</f>
        <v>0</v>
      </c>
      <c r="E741" s="471">
        <f t="shared" ca="1" si="33"/>
        <v>0</v>
      </c>
      <c r="F741" s="471">
        <f ca="1">IF(D741=0,0,SUM($E$713:E741))</f>
        <v>0</v>
      </c>
    </row>
    <row r="742" spans="2:6">
      <c r="B742" s="559">
        <v>29</v>
      </c>
      <c r="C742" s="560" t="str">
        <f ca="1">IF(ISERROR(OFFSET('HARGA SATUAN'!$C$6,MATCH(B742,'HARGA SATUAN'!$N$7:$N$1492,0),0)),"",OFFSET('HARGA SATUAN'!$C$6,MATCH(B742,'HARGA SATUAN'!$N$7:$N$1492,0),0))</f>
        <v>CT TM Indoor Tipe Blok 75/5-5A</v>
      </c>
      <c r="D742" s="560">
        <f ca="1">SUMIFS(RAB!$F$14:$F$142,RAB!$C$14:$C$142,C742)</f>
        <v>0</v>
      </c>
      <c r="E742" s="471">
        <f t="shared" ca="1" si="33"/>
        <v>0</v>
      </c>
      <c r="F742" s="471">
        <f ca="1">IF(D742=0,0,SUM($E$713:E742))</f>
        <v>0</v>
      </c>
    </row>
    <row r="743" spans="2:6">
      <c r="B743" s="559">
        <v>30</v>
      </c>
      <c r="C743" s="560" t="str">
        <f ca="1">IF(ISERROR(OFFSET('HARGA SATUAN'!$C$6,MATCH(B743,'HARGA SATUAN'!$N$7:$N$1492,0),0)),"",OFFSET('HARGA SATUAN'!$C$6,MATCH(B743,'HARGA SATUAN'!$N$7:$N$1492,0),0))</f>
        <v>CT TM Indoor Tipe Blok 80/5-5A</v>
      </c>
      <c r="D743" s="560">
        <f ca="1">SUMIFS(RAB!$F$14:$F$142,RAB!$C$14:$C$142,C743)</f>
        <v>0</v>
      </c>
      <c r="E743" s="471">
        <f t="shared" ca="1" si="33"/>
        <v>0</v>
      </c>
      <c r="F743" s="471">
        <f ca="1">IF(D743=0,0,SUM($E$713:E743))</f>
        <v>0</v>
      </c>
    </row>
    <row r="744" spans="2:6">
      <c r="B744" s="559">
        <v>31</v>
      </c>
      <c r="C744" s="560" t="str">
        <f ca="1">IF(ISERROR(OFFSET('HARGA SATUAN'!$C$6,MATCH(B744,'HARGA SATUAN'!$N$7:$N$1492,0),0)),"",OFFSET('HARGA SATUAN'!$C$6,MATCH(B744,'HARGA SATUAN'!$N$7:$N$1492,0),0))</f>
        <v>CT TM Indoor Tipe Blok 100/5-5A</v>
      </c>
      <c r="D744" s="560">
        <f ca="1">SUMIFS(RAB!$F$14:$F$142,RAB!$C$14:$C$142,C744)</f>
        <v>0</v>
      </c>
      <c r="E744" s="471">
        <f t="shared" ca="1" si="33"/>
        <v>0</v>
      </c>
      <c r="F744" s="471">
        <f ca="1">IF(D744=0,0,SUM($E$713:E744))</f>
        <v>0</v>
      </c>
    </row>
    <row r="745" spans="2:6">
      <c r="B745" s="559">
        <v>32</v>
      </c>
      <c r="C745" s="560" t="str">
        <f ca="1">IF(ISERROR(OFFSET('HARGA SATUAN'!$C$6,MATCH(B745,'HARGA SATUAN'!$N$7:$N$1492,0),0)),"",OFFSET('HARGA SATUAN'!$C$6,MATCH(B745,'HARGA SATUAN'!$N$7:$N$1492,0),0))</f>
        <v>CT TM Indoor Tipe Blok 150/5-5A</v>
      </c>
      <c r="D745" s="560">
        <f ca="1">SUMIFS(RAB!$F$14:$F$142,RAB!$C$14:$C$142,C745)</f>
        <v>0</v>
      </c>
      <c r="E745" s="471">
        <f t="shared" ca="1" si="33"/>
        <v>0</v>
      </c>
      <c r="F745" s="471">
        <f ca="1">IF(D745=0,0,SUM($E$713:E745))</f>
        <v>0</v>
      </c>
    </row>
    <row r="746" spans="2:6">
      <c r="B746" s="559">
        <v>33</v>
      </c>
      <c r="C746" s="560" t="str">
        <f ca="1">IF(ISERROR(OFFSET('HARGA SATUAN'!$C$6,MATCH(B746,'HARGA SATUAN'!$N$7:$N$1492,0),0)),"",OFFSET('HARGA SATUAN'!$C$6,MATCH(B746,'HARGA SATUAN'!$N$7:$N$1492,0),0))</f>
        <v>CT TM Indoor Tipe Blok 200/5-5A</v>
      </c>
      <c r="D746" s="560">
        <f ca="1">SUMIFS(RAB!$F$14:$F$142,RAB!$C$14:$C$142,C746)</f>
        <v>0</v>
      </c>
      <c r="E746" s="471">
        <f t="shared" ca="1" si="33"/>
        <v>0</v>
      </c>
      <c r="F746" s="471">
        <f ca="1">IF(D746=0,0,SUM($E$713:E746))</f>
        <v>0</v>
      </c>
    </row>
    <row r="747" spans="2:6">
      <c r="B747" s="559">
        <v>34</v>
      </c>
      <c r="C747" s="560" t="str">
        <f ca="1">IF(ISERROR(OFFSET('HARGA SATUAN'!$C$6,MATCH(B747,'HARGA SATUAN'!$N$7:$N$1492,0),0)),"",OFFSET('HARGA SATUAN'!$C$6,MATCH(B747,'HARGA SATUAN'!$N$7:$N$1492,0),0))</f>
        <v>CT TM Indoor Tipe Blok 250/5-5A</v>
      </c>
      <c r="D747" s="560">
        <f ca="1">SUMIFS(RAB!$F$14:$F$142,RAB!$C$14:$C$142,C747)</f>
        <v>0</v>
      </c>
      <c r="E747" s="471">
        <f t="shared" ca="1" si="33"/>
        <v>0</v>
      </c>
      <c r="F747" s="471">
        <f ca="1">IF(D747=0,0,SUM($E$713:E747))</f>
        <v>0</v>
      </c>
    </row>
    <row r="748" spans="2:6">
      <c r="B748" s="559">
        <v>35</v>
      </c>
      <c r="C748" s="560" t="str">
        <f ca="1">IF(ISERROR(OFFSET('HARGA SATUAN'!$C$6,MATCH(B748,'HARGA SATUAN'!$N$7:$N$1492,0),0)),"",OFFSET('HARGA SATUAN'!$C$6,MATCH(B748,'HARGA SATUAN'!$N$7:$N$1492,0),0))</f>
        <v>CT TM Indoor Tipe Blok 300/5-5A</v>
      </c>
      <c r="D748" s="560">
        <f ca="1">SUMIFS(RAB!$F$14:$F$142,RAB!$C$14:$C$142,C748)</f>
        <v>0</v>
      </c>
      <c r="E748" s="471">
        <f t="shared" ca="1" si="33"/>
        <v>0</v>
      </c>
      <c r="F748" s="471">
        <f ca="1">IF(D748=0,0,SUM($E$713:E748))</f>
        <v>0</v>
      </c>
    </row>
    <row r="749" spans="2:6">
      <c r="B749" s="559">
        <v>36</v>
      </c>
      <c r="C749" s="560" t="str">
        <f ca="1">IF(ISERROR(OFFSET('HARGA SATUAN'!$C$6,MATCH(B749,'HARGA SATUAN'!$N$7:$N$1492,0),0)),"",OFFSET('HARGA SATUAN'!$C$6,MATCH(B749,'HARGA SATUAN'!$N$7:$N$1492,0),0))</f>
        <v>CT TM Indoor Tipe Blok 400/5-5A</v>
      </c>
      <c r="D749" s="560">
        <f ca="1">SUMIFS(RAB!$F$14:$F$142,RAB!$C$14:$C$142,C749)</f>
        <v>0</v>
      </c>
      <c r="E749" s="471">
        <f t="shared" ca="1" si="33"/>
        <v>0</v>
      </c>
      <c r="F749" s="471">
        <f ca="1">IF(D749=0,0,SUM($E$713:E749))</f>
        <v>0</v>
      </c>
    </row>
    <row r="750" spans="2:6">
      <c r="B750" s="559">
        <v>37</v>
      </c>
      <c r="C750" s="560" t="str">
        <f ca="1">IF(ISERROR(OFFSET('HARGA SATUAN'!$C$6,MATCH(B750,'HARGA SATUAN'!$N$7:$N$1492,0),0)),"",OFFSET('HARGA SATUAN'!$C$6,MATCH(B750,'HARGA SATUAN'!$N$7:$N$1492,0),0))</f>
        <v>CT TM Indoor Tipe Blok 500/5-5A</v>
      </c>
      <c r="D750" s="560">
        <f ca="1">SUMIFS(RAB!$F$14:$F$142,RAB!$C$14:$C$142,C750)</f>
        <v>0</v>
      </c>
      <c r="E750" s="471">
        <f t="shared" ca="1" si="33"/>
        <v>0</v>
      </c>
      <c r="F750" s="471">
        <f ca="1">IF(D750=0,0,SUM($E$713:E750))</f>
        <v>0</v>
      </c>
    </row>
    <row r="751" spans="2:6">
      <c r="B751" s="559">
        <v>38</v>
      </c>
      <c r="C751" s="560" t="str">
        <f ca="1">IF(ISERROR(OFFSET('HARGA SATUAN'!$C$6,MATCH(B751,'HARGA SATUAN'!$N$7:$N$1492,0),0)),"",OFFSET('HARGA SATUAN'!$C$6,MATCH(B751,'HARGA SATUAN'!$N$7:$N$1492,0),0))</f>
        <v>CT TM Indoor Tipe Blok 600/5-5A</v>
      </c>
      <c r="D751" s="560">
        <f ca="1">SUMIFS(RAB!$F$14:$F$142,RAB!$C$14:$C$142,C751)</f>
        <v>0</v>
      </c>
      <c r="E751" s="471">
        <f t="shared" ca="1" si="33"/>
        <v>0</v>
      </c>
      <c r="F751" s="471">
        <f ca="1">IF(D751=0,0,SUM($E$713:E751))</f>
        <v>0</v>
      </c>
    </row>
    <row r="752" spans="2:6">
      <c r="B752" s="559">
        <v>39</v>
      </c>
      <c r="C752" s="560" t="str">
        <f ca="1">IF(ISERROR(OFFSET('HARGA SATUAN'!$C$6,MATCH(B752,'HARGA SATUAN'!$N$7:$N$1492,0),0)),"",OFFSET('HARGA SATUAN'!$C$6,MATCH(B752,'HARGA SATUAN'!$N$7:$N$1492,0),0))</f>
        <v>CT TM Indoor Tipe Blok 750/5-5A</v>
      </c>
      <c r="D752" s="560">
        <f ca="1">SUMIFS(RAB!$F$14:$F$142,RAB!$C$14:$C$142,C752)</f>
        <v>0</v>
      </c>
      <c r="E752" s="471">
        <f t="shared" ca="1" si="33"/>
        <v>0</v>
      </c>
      <c r="F752" s="471">
        <f ca="1">IF(D752=0,0,SUM($E$713:E752))</f>
        <v>0</v>
      </c>
    </row>
    <row r="753" spans="2:6">
      <c r="B753" s="559">
        <v>40</v>
      </c>
      <c r="C753" s="560" t="str">
        <f ca="1">IF(ISERROR(OFFSET('HARGA SATUAN'!$C$6,MATCH(B753,'HARGA SATUAN'!$N$7:$N$1492,0),0)),"",OFFSET('HARGA SATUAN'!$C$6,MATCH(B753,'HARGA SATUAN'!$N$7:$N$1492,0),0))</f>
        <v>CT TM Indoor Tipe Blok 800/5-5A</v>
      </c>
      <c r="D753" s="560">
        <f ca="1">SUMIFS(RAB!$F$14:$F$142,RAB!$C$14:$C$142,C753)</f>
        <v>0</v>
      </c>
      <c r="E753" s="471">
        <f t="shared" ca="1" si="33"/>
        <v>0</v>
      </c>
      <c r="F753" s="471">
        <f ca="1">IF(D753=0,0,SUM($E$713:E753))</f>
        <v>0</v>
      </c>
    </row>
    <row r="754" spans="2:6">
      <c r="B754" s="559">
        <v>41</v>
      </c>
      <c r="C754" s="560" t="str">
        <f ca="1">IF(ISERROR(OFFSET('HARGA SATUAN'!$C$6,MATCH(B754,'HARGA SATUAN'!$N$7:$N$1492,0),0)),"",OFFSET('HARGA SATUAN'!$C$6,MATCH(B754,'HARGA SATUAN'!$N$7:$N$1492,0),0))</f>
        <v>CT TM Indoor Tipe Blok 1000/5-5A</v>
      </c>
      <c r="D754" s="560">
        <f ca="1">SUMIFS(RAB!$F$14:$F$142,RAB!$C$14:$C$142,C754)</f>
        <v>0</v>
      </c>
      <c r="E754" s="471">
        <f t="shared" ca="1" si="33"/>
        <v>0</v>
      </c>
      <c r="F754" s="471">
        <f ca="1">IF(D754=0,0,SUM($E$713:E754))</f>
        <v>0</v>
      </c>
    </row>
    <row r="755" spans="2:6">
      <c r="B755" s="559">
        <v>42</v>
      </c>
      <c r="C755" s="560" t="str">
        <f ca="1">IF(ISERROR(OFFSET('HARGA SATUAN'!$C$6,MATCH(B755,'HARGA SATUAN'!$N$7:$N$1492,0),0)),"",OFFSET('HARGA SATUAN'!$C$6,MATCH(B755,'HARGA SATUAN'!$N$7:$N$1492,0),0))</f>
        <v>CT TM Indoor Tipe Ring 50/5-5A</v>
      </c>
      <c r="D755" s="560">
        <f ca="1">SUMIFS(RAB!$F$14:$F$142,RAB!$C$14:$C$142,C755)</f>
        <v>0</v>
      </c>
      <c r="E755" s="471">
        <f t="shared" ca="1" si="33"/>
        <v>0</v>
      </c>
      <c r="F755" s="471">
        <f ca="1">IF(D755=0,0,SUM($E$713:E755))</f>
        <v>0</v>
      </c>
    </row>
    <row r="756" spans="2:6">
      <c r="B756" s="559">
        <v>43</v>
      </c>
      <c r="C756" s="560" t="str">
        <f ca="1">IF(ISERROR(OFFSET('HARGA SATUAN'!$C$6,MATCH(B756,'HARGA SATUAN'!$N$7:$N$1492,0),0)),"",OFFSET('HARGA SATUAN'!$C$6,MATCH(B756,'HARGA SATUAN'!$N$7:$N$1492,0),0))</f>
        <v>CT TM Indoor Tipe Ring 100/5-5A</v>
      </c>
      <c r="D756" s="560">
        <f ca="1">SUMIFS(RAB!$F$14:$F$142,RAB!$C$14:$C$142,C756)</f>
        <v>0</v>
      </c>
      <c r="E756" s="471">
        <f t="shared" ca="1" si="33"/>
        <v>0</v>
      </c>
      <c r="F756" s="471">
        <f ca="1">IF(D756=0,0,SUM($E$713:E756))</f>
        <v>0</v>
      </c>
    </row>
    <row r="757" spans="2:6">
      <c r="B757" s="559">
        <v>44</v>
      </c>
      <c r="C757" s="560" t="str">
        <f ca="1">IF(ISERROR(OFFSET('HARGA SATUAN'!$C$6,MATCH(B757,'HARGA SATUAN'!$N$7:$N$1492,0),0)),"",OFFSET('HARGA SATUAN'!$C$6,MATCH(B757,'HARGA SATUAN'!$N$7:$N$1492,0),0))</f>
        <v>CT TM Outdoor  10/5</v>
      </c>
      <c r="D757" s="560">
        <f ca="1">SUMIFS(RAB!$F$14:$F$142,RAB!$C$14:$C$142,C757)</f>
        <v>0</v>
      </c>
      <c r="E757" s="471">
        <f t="shared" ca="1" si="33"/>
        <v>0</v>
      </c>
      <c r="F757" s="471">
        <f ca="1">IF(D757=0,0,SUM($E$713:E757))</f>
        <v>0</v>
      </c>
    </row>
    <row r="758" spans="2:6">
      <c r="B758" s="559">
        <v>45</v>
      </c>
      <c r="C758" s="560" t="str">
        <f ca="1">IF(ISERROR(OFFSET('HARGA SATUAN'!$C$6,MATCH(B758,'HARGA SATUAN'!$N$7:$N$1492,0),0)),"",OFFSET('HARGA SATUAN'!$C$6,MATCH(B758,'HARGA SATUAN'!$N$7:$N$1492,0),0))</f>
        <v>CT TM Outdoor  15/5</v>
      </c>
      <c r="D758" s="560">
        <f ca="1">SUMIFS(RAB!$F$14:$F$142,RAB!$C$14:$C$142,C758)</f>
        <v>0</v>
      </c>
      <c r="E758" s="471">
        <f t="shared" ca="1" si="33"/>
        <v>0</v>
      </c>
      <c r="F758" s="471">
        <f ca="1">IF(D758=0,0,SUM($E$713:E758))</f>
        <v>0</v>
      </c>
    </row>
    <row r="759" spans="2:6">
      <c r="B759" s="559">
        <v>46</v>
      </c>
      <c r="C759" s="560" t="str">
        <f ca="1">IF(ISERROR(OFFSET('HARGA SATUAN'!$C$6,MATCH(B759,'HARGA SATUAN'!$N$7:$N$1492,0),0)),"",OFFSET('HARGA SATUAN'!$C$6,MATCH(B759,'HARGA SATUAN'!$N$7:$N$1492,0),0))</f>
        <v>CT TM Outdoor  20/5</v>
      </c>
      <c r="D759" s="560">
        <f ca="1">SUMIFS(RAB!$F$14:$F$142,RAB!$C$14:$C$142,C759)</f>
        <v>0</v>
      </c>
      <c r="E759" s="471">
        <f t="shared" ca="1" si="33"/>
        <v>0</v>
      </c>
      <c r="F759" s="471">
        <f ca="1">IF(D759=0,0,SUM($E$713:E759))</f>
        <v>0</v>
      </c>
    </row>
    <row r="760" spans="2:6">
      <c r="B760" s="559">
        <v>47</v>
      </c>
      <c r="C760" s="560" t="str">
        <f ca="1">IF(ISERROR(OFFSET('HARGA SATUAN'!$C$6,MATCH(B760,'HARGA SATUAN'!$N$7:$N$1492,0),0)),"",OFFSET('HARGA SATUAN'!$C$6,MATCH(B760,'HARGA SATUAN'!$N$7:$N$1492,0),0))</f>
        <v>CT TM Outdoor  25/5</v>
      </c>
      <c r="D760" s="560">
        <f ca="1">SUMIFS(RAB!$F$14:$F$142,RAB!$C$14:$C$142,C760)</f>
        <v>0</v>
      </c>
      <c r="E760" s="471">
        <f t="shared" ca="1" si="33"/>
        <v>0</v>
      </c>
      <c r="F760" s="471">
        <f ca="1">IF(D760=0,0,SUM($E$713:E760))</f>
        <v>0</v>
      </c>
    </row>
    <row r="761" spans="2:6">
      <c r="B761" s="559">
        <v>48</v>
      </c>
      <c r="C761" s="560" t="str">
        <f ca="1">IF(ISERROR(OFFSET('HARGA SATUAN'!$C$6,MATCH(B761,'HARGA SATUAN'!$N$7:$N$1492,0),0)),"",OFFSET('HARGA SATUAN'!$C$6,MATCH(B761,'HARGA SATUAN'!$N$7:$N$1492,0),0))</f>
        <v>CT TM Outdoor  30/5</v>
      </c>
      <c r="D761" s="560">
        <f ca="1">SUMIFS(RAB!$F$14:$F$142,RAB!$C$14:$C$142,C761)</f>
        <v>0</v>
      </c>
      <c r="E761" s="471">
        <f t="shared" ca="1" si="33"/>
        <v>0</v>
      </c>
      <c r="F761" s="471">
        <f ca="1">IF(D761=0,0,SUM($E$713:E761))</f>
        <v>0</v>
      </c>
    </row>
    <row r="762" spans="2:6">
      <c r="B762" s="559">
        <v>49</v>
      </c>
      <c r="C762" s="560" t="str">
        <f ca="1">IF(ISERROR(OFFSET('HARGA SATUAN'!$C$6,MATCH(B762,'HARGA SATUAN'!$N$7:$N$1492,0),0)),"",OFFSET('HARGA SATUAN'!$C$6,MATCH(B762,'HARGA SATUAN'!$N$7:$N$1492,0),0))</f>
        <v>CT TM Outdoor  40/5</v>
      </c>
      <c r="D762" s="560">
        <f ca="1">SUMIFS(RAB!$F$14:$F$142,RAB!$C$14:$C$142,C762)</f>
        <v>0</v>
      </c>
      <c r="E762" s="471">
        <f t="shared" ca="1" si="33"/>
        <v>0</v>
      </c>
      <c r="F762" s="471">
        <f ca="1">IF(D762=0,0,SUM($E$713:E762))</f>
        <v>0</v>
      </c>
    </row>
    <row r="763" spans="2:6">
      <c r="B763" s="559">
        <v>50</v>
      </c>
      <c r="C763" s="560" t="str">
        <f ca="1">IF(ISERROR(OFFSET('HARGA SATUAN'!$C$6,MATCH(B763,'HARGA SATUAN'!$N$7:$N$1492,0),0)),"",OFFSET('HARGA SATUAN'!$C$6,MATCH(B763,'HARGA SATUAN'!$N$7:$N$1492,0),0))</f>
        <v>CT TM Outdoor  50/5</v>
      </c>
      <c r="D763" s="560">
        <f ca="1">SUMIFS(RAB!$F$14:$F$142,RAB!$C$14:$C$142,C763)</f>
        <v>0</v>
      </c>
      <c r="E763" s="471">
        <f t="shared" ca="1" si="33"/>
        <v>0</v>
      </c>
      <c r="F763" s="471">
        <f ca="1">IF(D763=0,0,SUM($E$713:E763))</f>
        <v>0</v>
      </c>
    </row>
    <row r="764" spans="2:6">
      <c r="B764" s="559">
        <v>51</v>
      </c>
      <c r="C764" s="560" t="str">
        <f ca="1">IF(ISERROR(OFFSET('HARGA SATUAN'!$C$6,MATCH(B764,'HARGA SATUAN'!$N$7:$N$1492,0),0)),"",OFFSET('HARGA SATUAN'!$C$6,MATCH(B764,'HARGA SATUAN'!$N$7:$N$1492,0),0))</f>
        <v>CT TM Outdoor  60/5</v>
      </c>
      <c r="D764" s="560">
        <f ca="1">SUMIFS(RAB!$F$14:$F$142,RAB!$C$14:$C$142,C764)</f>
        <v>0</v>
      </c>
      <c r="E764" s="471">
        <f t="shared" ca="1" si="33"/>
        <v>0</v>
      </c>
      <c r="F764" s="471">
        <f ca="1">IF(D764=0,0,SUM($E$713:E764))</f>
        <v>0</v>
      </c>
    </row>
    <row r="765" spans="2:6">
      <c r="B765" s="559">
        <v>52</v>
      </c>
      <c r="C765" s="560" t="str">
        <f ca="1">IF(ISERROR(OFFSET('HARGA SATUAN'!$C$6,MATCH(B765,'HARGA SATUAN'!$N$7:$N$1492,0),0)),"",OFFSET('HARGA SATUAN'!$C$6,MATCH(B765,'HARGA SATUAN'!$N$7:$N$1492,0),0))</f>
        <v>CT TM Outdoor  75/5</v>
      </c>
      <c r="D765" s="560">
        <f ca="1">SUMIFS(RAB!$F$14:$F$142,RAB!$C$14:$C$142,C765)</f>
        <v>0</v>
      </c>
      <c r="E765" s="471">
        <f t="shared" ca="1" si="33"/>
        <v>0</v>
      </c>
      <c r="F765" s="471">
        <f ca="1">IF(D765=0,0,SUM($E$713:E765))</f>
        <v>0</v>
      </c>
    </row>
    <row r="766" spans="2:6">
      <c r="B766" s="559">
        <v>53</v>
      </c>
      <c r="C766" s="560" t="str">
        <f ca="1">IF(ISERROR(OFFSET('HARGA SATUAN'!$C$6,MATCH(B766,'HARGA SATUAN'!$N$7:$N$1492,0),0)),"",OFFSET('HARGA SATUAN'!$C$6,MATCH(B766,'HARGA SATUAN'!$N$7:$N$1492,0),0))</f>
        <v>CT TM Outdoor 80/5</v>
      </c>
      <c r="D766" s="560">
        <f ca="1">SUMIFS(RAB!$F$14:$F$142,RAB!$C$14:$C$142,C766)</f>
        <v>0</v>
      </c>
      <c r="E766" s="471">
        <f t="shared" ca="1" si="33"/>
        <v>0</v>
      </c>
      <c r="F766" s="471">
        <f ca="1">IF(D766=0,0,SUM($E$713:E766))</f>
        <v>0</v>
      </c>
    </row>
    <row r="767" spans="2:6">
      <c r="B767" s="559">
        <v>54</v>
      </c>
      <c r="C767" s="560" t="str">
        <f ca="1">IF(ISERROR(OFFSET('HARGA SATUAN'!$C$6,MATCH(B767,'HARGA SATUAN'!$N$7:$N$1492,0),0)),"",OFFSET('HARGA SATUAN'!$C$6,MATCH(B767,'HARGA SATUAN'!$N$7:$N$1492,0),0))</f>
        <v>CT TM Outdoor 100/5</v>
      </c>
      <c r="D767" s="560">
        <f ca="1">SUMIFS(RAB!$F$14:$F$142,RAB!$C$14:$C$142,C767)</f>
        <v>0</v>
      </c>
      <c r="E767" s="471">
        <f t="shared" ca="1" si="33"/>
        <v>0</v>
      </c>
      <c r="F767" s="471">
        <f ca="1">IF(D767=0,0,SUM($E$713:E767))</f>
        <v>0</v>
      </c>
    </row>
    <row r="768" spans="2:6">
      <c r="B768" s="559">
        <v>55</v>
      </c>
      <c r="C768" s="560" t="str">
        <f ca="1">IF(ISERROR(OFFSET('HARGA SATUAN'!$C$6,MATCH(B768,'HARGA SATUAN'!$N$7:$N$1492,0),0)),"",OFFSET('HARGA SATUAN'!$C$6,MATCH(B768,'HARGA SATUAN'!$N$7:$N$1492,0),0))</f>
        <v>CT TM Outdoor 150/5</v>
      </c>
      <c r="D768" s="560">
        <f ca="1">SUMIFS(RAB!$F$14:$F$142,RAB!$C$14:$C$142,C768)</f>
        <v>0</v>
      </c>
      <c r="E768" s="471">
        <f t="shared" ca="1" si="33"/>
        <v>0</v>
      </c>
      <c r="F768" s="471">
        <f ca="1">IF(D768=0,0,SUM($E$713:E768))</f>
        <v>0</v>
      </c>
    </row>
    <row r="769" spans="2:6">
      <c r="B769" s="559">
        <v>56</v>
      </c>
      <c r="C769" s="560" t="str">
        <f ca="1">IF(ISERROR(OFFSET('HARGA SATUAN'!$C$6,MATCH(B769,'HARGA SATUAN'!$N$7:$N$1492,0),0)),"",OFFSET('HARGA SATUAN'!$C$6,MATCH(B769,'HARGA SATUAN'!$N$7:$N$1492,0),0))</f>
        <v>CT TM Outdoor 200/5</v>
      </c>
      <c r="D769" s="560">
        <f ca="1">SUMIFS(RAB!$F$14:$F$142,RAB!$C$14:$C$142,C769)</f>
        <v>0</v>
      </c>
      <c r="E769" s="471">
        <f t="shared" ca="1" si="33"/>
        <v>0</v>
      </c>
      <c r="F769" s="471">
        <f ca="1">IF(D769=0,0,SUM($E$713:E769))</f>
        <v>0</v>
      </c>
    </row>
    <row r="770" spans="2:6">
      <c r="B770" s="559">
        <v>57</v>
      </c>
      <c r="C770" s="560" t="str">
        <f ca="1">IF(ISERROR(OFFSET('HARGA SATUAN'!$C$6,MATCH(B770,'HARGA SATUAN'!$N$7:$N$1492,0),0)),"",OFFSET('HARGA SATUAN'!$C$6,MATCH(B770,'HARGA SATUAN'!$N$7:$N$1492,0),0))</f>
        <v>CT TM Outdoor 250/5</v>
      </c>
      <c r="D770" s="560">
        <f ca="1">SUMIFS(RAB!$F$14:$F$142,RAB!$C$14:$C$142,C770)</f>
        <v>0</v>
      </c>
      <c r="E770" s="471">
        <f t="shared" ca="1" si="33"/>
        <v>0</v>
      </c>
      <c r="F770" s="471">
        <f ca="1">IF(D770=0,0,SUM($E$713:E770))</f>
        <v>0</v>
      </c>
    </row>
    <row r="771" spans="2:6">
      <c r="B771" s="559">
        <v>58</v>
      </c>
      <c r="C771" s="560" t="str">
        <f ca="1">IF(ISERROR(OFFSET('HARGA SATUAN'!$C$6,MATCH(B771,'HARGA SATUAN'!$N$7:$N$1492,0),0)),"",OFFSET('HARGA SATUAN'!$C$6,MATCH(B771,'HARGA SATUAN'!$N$7:$N$1492,0),0))</f>
        <v>CT TM Outdoor 300/5</v>
      </c>
      <c r="D771" s="560">
        <f ca="1">SUMIFS(RAB!$F$14:$F$142,RAB!$C$14:$C$142,C771)</f>
        <v>0</v>
      </c>
      <c r="E771" s="471">
        <f t="shared" ca="1" si="33"/>
        <v>0</v>
      </c>
      <c r="F771" s="471">
        <f ca="1">IF(D771=0,0,SUM($E$713:E771))</f>
        <v>0</v>
      </c>
    </row>
    <row r="772" spans="2:6">
      <c r="B772" s="559">
        <v>59</v>
      </c>
      <c r="C772" s="560" t="str">
        <f ca="1">IF(ISERROR(OFFSET('HARGA SATUAN'!$C$6,MATCH(B772,'HARGA SATUAN'!$N$7:$N$1492,0),0)),"",OFFSET('HARGA SATUAN'!$C$6,MATCH(B772,'HARGA SATUAN'!$N$7:$N$1492,0),0))</f>
        <v>CT TM Outdoor 400/5</v>
      </c>
      <c r="D772" s="560">
        <f ca="1">SUMIFS(RAB!$F$14:$F$142,RAB!$C$14:$C$142,C772)</f>
        <v>0</v>
      </c>
      <c r="E772" s="471">
        <f t="shared" ca="1" si="33"/>
        <v>0</v>
      </c>
      <c r="F772" s="471">
        <f ca="1">IF(D772=0,0,SUM($E$713:E772))</f>
        <v>0</v>
      </c>
    </row>
    <row r="773" spans="2:6">
      <c r="B773" s="559">
        <v>60</v>
      </c>
      <c r="C773" s="560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560">
        <f ca="1">SUMIFS(RAB!$F$14:$F$142,RAB!$C$14:$C$142,C773)</f>
        <v>0</v>
      </c>
      <c r="E773" s="471">
        <f t="shared" ca="1" si="33"/>
        <v>0</v>
      </c>
      <c r="F773" s="471">
        <f ca="1">IF(D773=0,0,SUM($E$713:E773))</f>
        <v>0</v>
      </c>
    </row>
    <row r="774" spans="2:6">
      <c r="B774" s="559">
        <v>61</v>
      </c>
      <c r="C774" s="560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560">
        <f ca="1">SUMIFS(RAB!$F$14:$F$142,RAB!$C$14:$C$142,C774)</f>
        <v>0</v>
      </c>
      <c r="E774" s="471">
        <f t="shared" ca="1" si="33"/>
        <v>0</v>
      </c>
      <c r="F774" s="471">
        <f ca="1">IF(D774=0,0,SUM($E$713:E774))</f>
        <v>0</v>
      </c>
    </row>
    <row r="775" spans="2:6">
      <c r="B775" s="559">
        <v>62</v>
      </c>
      <c r="C775" s="560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560">
        <f ca="1">SUMIFS(RAB!$F$14:$F$142,RAB!$C$14:$C$142,C775)</f>
        <v>0</v>
      </c>
      <c r="E775" s="471">
        <f t="shared" ca="1" si="33"/>
        <v>0</v>
      </c>
      <c r="F775" s="471">
        <f ca="1">IF(D775=0,0,SUM($E$713:E775))</f>
        <v>0</v>
      </c>
    </row>
    <row r="776" spans="2:6">
      <c r="B776" s="559">
        <v>63</v>
      </c>
      <c r="C776" s="560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560">
        <f ca="1">SUMIFS(RAB!$F$14:$F$142,RAB!$C$14:$C$142,C776)</f>
        <v>0</v>
      </c>
      <c r="E776" s="471">
        <f t="shared" ca="1" si="33"/>
        <v>0</v>
      </c>
      <c r="F776" s="471">
        <f ca="1">IF(D776=0,0,SUM($E$713:E776))</f>
        <v>0</v>
      </c>
    </row>
    <row r="777" spans="2:6">
      <c r="B777" s="559">
        <v>64</v>
      </c>
      <c r="C777" s="560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560">
        <f ca="1">SUMIFS(RAB!$F$14:$F$142,RAB!$C$14:$C$142,C777)</f>
        <v>0</v>
      </c>
      <c r="E777" s="471">
        <f t="shared" ca="1" si="33"/>
        <v>0</v>
      </c>
      <c r="F777" s="471">
        <f ca="1">IF(D777=0,0,SUM($E$713:E777))</f>
        <v>0</v>
      </c>
    </row>
    <row r="778" spans="2:6">
      <c r="B778" s="559">
        <v>65</v>
      </c>
      <c r="C778" s="560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560">
        <f ca="1">SUMIFS(RAB!$F$14:$F$142,RAB!$C$14:$C$142,C778)</f>
        <v>0</v>
      </c>
      <c r="E778" s="471">
        <f t="shared" ca="1" si="33"/>
        <v>0</v>
      </c>
      <c r="F778" s="471">
        <f ca="1">IF(D778=0,0,SUM($E$713:E778))</f>
        <v>0</v>
      </c>
    </row>
    <row r="779" spans="2:6">
      <c r="B779" s="559">
        <v>66</v>
      </c>
      <c r="C779" s="560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560">
        <f ca="1">SUMIFS(RAB!$F$14:$F$142,RAB!$C$14:$C$142,C779)</f>
        <v>0</v>
      </c>
      <c r="E779" s="471">
        <f t="shared" ref="E779:E842" ca="1" si="34">IF(D779=0,0,1)</f>
        <v>0</v>
      </c>
      <c r="F779" s="471">
        <f ca="1">IF(D779=0,0,SUM($E$713:E779))</f>
        <v>0</v>
      </c>
    </row>
    <row r="780" spans="2:6">
      <c r="B780" s="559">
        <v>67</v>
      </c>
      <c r="C780" s="560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560">
        <f ca="1">SUMIFS(RAB!$F$14:$F$142,RAB!$C$14:$C$142,C780)</f>
        <v>0</v>
      </c>
      <c r="E780" s="471">
        <f t="shared" ca="1" si="34"/>
        <v>0</v>
      </c>
      <c r="F780" s="471">
        <f ca="1">IF(D780=0,0,SUM($E$713:E780))</f>
        <v>0</v>
      </c>
    </row>
    <row r="781" spans="2:6">
      <c r="B781" s="559">
        <v>68</v>
      </c>
      <c r="C781" s="560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560">
        <f ca="1">SUMIFS(RAB!$F$14:$F$142,RAB!$C$14:$C$142,C781)</f>
        <v>0</v>
      </c>
      <c r="E781" s="471">
        <f t="shared" ca="1" si="34"/>
        <v>0</v>
      </c>
      <c r="F781" s="471">
        <f ca="1">IF(D781=0,0,SUM($E$713:E781))</f>
        <v>0</v>
      </c>
    </row>
    <row r="782" spans="2:6">
      <c r="B782" s="559">
        <v>69</v>
      </c>
      <c r="C782" s="560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560">
        <f ca="1">SUMIFS(RAB!$F$14:$F$142,RAB!$C$14:$C$142,C782)</f>
        <v>0</v>
      </c>
      <c r="E782" s="471">
        <f t="shared" ca="1" si="34"/>
        <v>0</v>
      </c>
      <c r="F782" s="471">
        <f ca="1">IF(D782=0,0,SUM($E$713:E782))</f>
        <v>0</v>
      </c>
    </row>
    <row r="783" spans="2:6">
      <c r="B783" s="559">
        <v>70</v>
      </c>
      <c r="C783" s="560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560">
        <f ca="1">SUMIFS(RAB!$F$14:$F$142,RAB!$C$14:$C$142,C783)</f>
        <v>0</v>
      </c>
      <c r="E783" s="471">
        <f t="shared" ca="1" si="34"/>
        <v>0</v>
      </c>
      <c r="F783" s="471">
        <f ca="1">IF(D783=0,0,SUM($E$713:E783))</f>
        <v>0</v>
      </c>
    </row>
    <row r="784" spans="2:6">
      <c r="B784" s="559">
        <v>71</v>
      </c>
      <c r="C784" s="560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560">
        <f ca="1">SUMIFS(RAB!$F$14:$F$142,RAB!$C$14:$C$142,C784)</f>
        <v>0</v>
      </c>
      <c r="E784" s="471">
        <f t="shared" ca="1" si="34"/>
        <v>0</v>
      </c>
      <c r="F784" s="471">
        <f ca="1">IF(D784=0,0,SUM($E$713:E784))</f>
        <v>0</v>
      </c>
    </row>
    <row r="785" spans="2:6">
      <c r="B785" s="559">
        <v>72</v>
      </c>
      <c r="C785" s="560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560">
        <f ca="1">SUMIFS(RAB!$F$14:$F$142,RAB!$C$14:$C$142,C785)</f>
        <v>0</v>
      </c>
      <c r="E785" s="471">
        <f t="shared" ca="1" si="34"/>
        <v>0</v>
      </c>
      <c r="F785" s="471">
        <f ca="1">IF(D785=0,0,SUM($E$713:E785))</f>
        <v>0</v>
      </c>
    </row>
    <row r="786" spans="2:6">
      <c r="B786" s="559">
        <v>73</v>
      </c>
      <c r="C786" s="560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560">
        <f ca="1">SUMIFS(RAB!$F$14:$F$142,RAB!$C$14:$C$142,C786)</f>
        <v>0</v>
      </c>
      <c r="E786" s="471">
        <f t="shared" ca="1" si="34"/>
        <v>0</v>
      </c>
      <c r="F786" s="471">
        <f ca="1">IF(D786=0,0,SUM($E$713:E786))</f>
        <v>0</v>
      </c>
    </row>
    <row r="787" spans="2:6">
      <c r="B787" s="559">
        <v>74</v>
      </c>
      <c r="C787" s="560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560">
        <f ca="1">SUMIFS(RAB!$F$14:$F$142,RAB!$C$14:$C$142,C787)</f>
        <v>0</v>
      </c>
      <c r="E787" s="471">
        <f t="shared" ca="1" si="34"/>
        <v>0</v>
      </c>
      <c r="F787" s="471">
        <f ca="1">IF(D787=0,0,SUM($E$713:E787))</f>
        <v>0</v>
      </c>
    </row>
    <row r="788" spans="2:6">
      <c r="B788" s="559">
        <v>75</v>
      </c>
      <c r="C788" s="560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560">
        <f ca="1">SUMIFS(RAB!$F$14:$F$142,RAB!$C$14:$C$142,C788)</f>
        <v>0</v>
      </c>
      <c r="E788" s="471">
        <f t="shared" ca="1" si="34"/>
        <v>0</v>
      </c>
      <c r="F788" s="471">
        <f ca="1">IF(D788=0,0,SUM($E$713:E788))</f>
        <v>0</v>
      </c>
    </row>
    <row r="789" spans="2:6">
      <c r="B789" s="559">
        <v>76</v>
      </c>
      <c r="C789" s="560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560">
        <f ca="1">SUMIFS(RAB!$F$14:$F$142,RAB!$C$14:$C$142,C789)</f>
        <v>1</v>
      </c>
      <c r="E789" s="471">
        <f t="shared" ca="1" si="34"/>
        <v>1</v>
      </c>
      <c r="F789" s="471">
        <f ca="1">IF(D789=0,0,SUM($E$713:E789))</f>
        <v>2</v>
      </c>
    </row>
    <row r="790" spans="2:6">
      <c r="B790" s="559">
        <v>77</v>
      </c>
      <c r="C790" s="560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560">
        <f ca="1">SUMIFS(RAB!$F$14:$F$142,RAB!$C$14:$C$142,C790)</f>
        <v>0</v>
      </c>
      <c r="E790" s="471">
        <f t="shared" ca="1" si="34"/>
        <v>0</v>
      </c>
      <c r="F790" s="471">
        <f ca="1">IF(D790=0,0,SUM($E$713:E790))</f>
        <v>0</v>
      </c>
    </row>
    <row r="791" spans="2:6">
      <c r="B791" s="559">
        <v>78</v>
      </c>
      <c r="C791" s="560" t="str">
        <f ca="1">IF(ISERROR(OFFSET('HARGA SATUAN'!$C$6,MATCH(B791,'HARGA SATUAN'!$N$7:$N$1492,0),0)),"",OFFSET('HARGA SATUAN'!$C$6,MATCH(B791,'HARGA SATUAN'!$N$7:$N$1492,0),0))</f>
        <v>Smart Box Tidak Langsung Daya TM</v>
      </c>
      <c r="D791" s="560">
        <f ca="1">SUMIFS(RAB!$F$14:$F$142,RAB!$C$14:$C$142,C791)</f>
        <v>0</v>
      </c>
      <c r="E791" s="471">
        <f t="shared" ca="1" si="34"/>
        <v>0</v>
      </c>
      <c r="F791" s="471">
        <f ca="1">IF(D791=0,0,SUM($E$713:E791))</f>
        <v>0</v>
      </c>
    </row>
    <row r="792" spans="2:6">
      <c r="B792" s="559">
        <v>79</v>
      </c>
      <c r="C792" s="560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560">
        <f ca="1">SUMIFS(RAB!$F$14:$F$142,RAB!$C$14:$C$142,C792)</f>
        <v>0</v>
      </c>
      <c r="E792" s="471">
        <f t="shared" ca="1" si="34"/>
        <v>0</v>
      </c>
      <c r="F792" s="471">
        <f ca="1">IF(D792=0,0,SUM($E$713:E792))</f>
        <v>0</v>
      </c>
    </row>
    <row r="793" spans="2:6">
      <c r="B793" s="559">
        <v>80</v>
      </c>
      <c r="C793" s="560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560">
        <f ca="1">SUMIFS(RAB!$F$14:$F$142,RAB!$C$14:$C$142,C793)</f>
        <v>0</v>
      </c>
      <c r="E793" s="471">
        <f t="shared" ca="1" si="34"/>
        <v>0</v>
      </c>
      <c r="F793" s="471">
        <f ca="1">IF(D793=0,0,SUM($E$713:E793))</f>
        <v>0</v>
      </c>
    </row>
    <row r="794" spans="2:6">
      <c r="B794" s="559">
        <v>81</v>
      </c>
      <c r="C794" s="560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560">
        <f ca="1">SUMIFS(RAB!$F$14:$F$142,RAB!$C$14:$C$142,C794)</f>
        <v>0</v>
      </c>
      <c r="E794" s="471">
        <f t="shared" ca="1" si="34"/>
        <v>0</v>
      </c>
      <c r="F794" s="471">
        <f ca="1">IF(D794=0,0,SUM($E$713:E794))</f>
        <v>0</v>
      </c>
    </row>
    <row r="795" spans="2:6">
      <c r="B795" s="559">
        <v>82</v>
      </c>
      <c r="C795" s="560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560">
        <f ca="1">SUMIFS(RAB!$F$14:$F$142,RAB!$C$14:$C$142,C795)</f>
        <v>0</v>
      </c>
      <c r="E795" s="471">
        <f t="shared" ca="1" si="34"/>
        <v>0</v>
      </c>
      <c r="F795" s="471">
        <f ca="1">IF(D795=0,0,SUM($E$713:E795))</f>
        <v>0</v>
      </c>
    </row>
    <row r="796" spans="2:6">
      <c r="B796" s="559">
        <v>83</v>
      </c>
      <c r="C796" s="560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560">
        <f ca="1">SUMIFS(RAB!$F$14:$F$142,RAB!$C$14:$C$142,C796)</f>
        <v>0</v>
      </c>
      <c r="E796" s="471">
        <f t="shared" ca="1" si="34"/>
        <v>0</v>
      </c>
      <c r="F796" s="471">
        <f ca="1">IF(D796=0,0,SUM($E$713:E796))</f>
        <v>0</v>
      </c>
    </row>
    <row r="797" spans="2:6">
      <c r="B797" s="559">
        <v>84</v>
      </c>
      <c r="C797" s="560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560">
        <f ca="1">SUMIFS(RAB!$F$14:$F$142,RAB!$C$14:$C$142,C797)</f>
        <v>0</v>
      </c>
      <c r="E797" s="471">
        <f t="shared" ca="1" si="34"/>
        <v>0</v>
      </c>
      <c r="F797" s="471">
        <f ca="1">IF(D797=0,0,SUM($E$713:E797))</f>
        <v>0</v>
      </c>
    </row>
    <row r="798" spans="2:6">
      <c r="B798" s="559">
        <v>85</v>
      </c>
      <c r="C798" s="560" t="str">
        <f ca="1">IF(ISERROR(OFFSET('HARGA SATUAN'!$C$6,MATCH(B798,'HARGA SATUAN'!$N$7:$N$1492,0),0)),"",OFFSET('HARGA SATUAN'!$C$6,MATCH(B798,'HARGA SATUAN'!$N$7:$N$1492,0),0))</f>
        <v>Automatic Change Over (ACO) TM</v>
      </c>
      <c r="D798" s="560">
        <f ca="1">SUMIFS(RAB!$F$14:$F$142,RAB!$C$14:$C$142,C798)</f>
        <v>0</v>
      </c>
      <c r="E798" s="471">
        <f t="shared" ca="1" si="34"/>
        <v>0</v>
      </c>
      <c r="F798" s="471">
        <f ca="1">IF(D798=0,0,SUM($E$713:E798))</f>
        <v>0</v>
      </c>
    </row>
    <row r="799" spans="2:6">
      <c r="B799" s="559">
        <v>86</v>
      </c>
      <c r="C799" s="560" t="str">
        <f ca="1">IF(ISERROR(OFFSET('HARGA SATUAN'!$C$6,MATCH(B799,'HARGA SATUAN'!$N$7:$N$1492,0),0)),"",OFFSET('HARGA SATUAN'!$C$6,MATCH(B799,'HARGA SATUAN'!$N$7:$N$1492,0),0))</f>
        <v>Automatic Change Over (ACO) TR</v>
      </c>
      <c r="D799" s="560">
        <f ca="1">SUMIFS(RAB!$F$14:$F$142,RAB!$C$14:$C$142,C799)</f>
        <v>0</v>
      </c>
      <c r="E799" s="471">
        <f t="shared" ca="1" si="34"/>
        <v>0</v>
      </c>
      <c r="F799" s="471">
        <f ca="1">IF(D799=0,0,SUM($E$713:E799))</f>
        <v>0</v>
      </c>
    </row>
    <row r="800" spans="2:6">
      <c r="B800" s="559">
        <v>87</v>
      </c>
      <c r="C800" s="560" t="str">
        <f ca="1">IF(ISERROR(OFFSET('HARGA SATUAN'!$C$6,MATCH(B800,'HARGA SATUAN'!$N$7:$N$1492,0),0)),"",OFFSET('HARGA SATUAN'!$C$6,MATCH(B800,'HARGA SATUAN'!$N$7:$N$1492,0),0))</f>
        <v>Metaclad;Outgoing;20kV;630A;25kA - GI</v>
      </c>
      <c r="D800" s="560">
        <f ca="1">SUMIFS(RAB!$F$14:$F$142,RAB!$C$14:$C$142,C800)</f>
        <v>0</v>
      </c>
      <c r="E800" s="471">
        <f t="shared" ca="1" si="34"/>
        <v>0</v>
      </c>
      <c r="F800" s="471">
        <f ca="1">IF(D800=0,0,SUM($E$713:E800))</f>
        <v>0</v>
      </c>
    </row>
    <row r="801" spans="2:6">
      <c r="B801" s="559">
        <v>88</v>
      </c>
      <c r="C801" s="560" t="str">
        <f ca="1">IF(ISERROR(OFFSET('HARGA SATUAN'!$C$6,MATCH(B801,'HARGA SATUAN'!$N$7:$N$1492,0),0)),"",OFFSET('HARGA SATUAN'!$C$6,MATCH(B801,'HARGA SATUAN'!$N$7:$N$1492,0),0))</f>
        <v>Metaclad;Couple;20kV;2000A;25kA - GI</v>
      </c>
      <c r="D801" s="560">
        <f ca="1">SUMIFS(RAB!$F$14:$F$142,RAB!$C$14:$C$142,C801)</f>
        <v>0</v>
      </c>
      <c r="E801" s="471">
        <f t="shared" ca="1" si="34"/>
        <v>0</v>
      </c>
      <c r="F801" s="471">
        <f ca="1">IF(D801=0,0,SUM($E$713:E801))</f>
        <v>0</v>
      </c>
    </row>
    <row r="802" spans="2:6">
      <c r="B802" s="559">
        <v>89</v>
      </c>
      <c r="C802" s="560" t="str">
        <f ca="1">IF(ISERROR(OFFSET('HARGA SATUAN'!$C$6,MATCH(B802,'HARGA SATUAN'!$N$7:$N$1492,0),0)),"",OFFSET('HARGA SATUAN'!$C$6,MATCH(B802,'HARGA SATUAN'!$N$7:$N$1492,0),0))</f>
        <v>Trafo 1 Fasa CSP 50 kVA</v>
      </c>
      <c r="D802" s="560">
        <f ca="1">SUMIFS(RAB!$F$14:$F$142,RAB!$C$14:$C$142,C802)</f>
        <v>0</v>
      </c>
      <c r="E802" s="471">
        <f t="shared" ca="1" si="34"/>
        <v>0</v>
      </c>
      <c r="F802" s="471">
        <f ca="1">IF(D802=0,0,SUM($E$713:E802))</f>
        <v>0</v>
      </c>
    </row>
    <row r="803" spans="2:6">
      <c r="B803" s="559">
        <v>90</v>
      </c>
      <c r="C803" s="560" t="str">
        <f ca="1">IF(ISERROR(OFFSET('HARGA SATUAN'!$C$6,MATCH(B803,'HARGA SATUAN'!$N$7:$N$1492,0),0)),"",OFFSET('HARGA SATUAN'!$C$6,MATCH(B803,'HARGA SATUAN'!$N$7:$N$1492,0),0))</f>
        <v>Trafo 3 phasa 50 kVA YNyn0</v>
      </c>
      <c r="D803" s="560">
        <f ca="1">SUMIFS(RAB!$F$14:$F$142,RAB!$C$14:$C$142,C803)</f>
        <v>0</v>
      </c>
      <c r="E803" s="471">
        <f t="shared" ca="1" si="34"/>
        <v>0</v>
      </c>
      <c r="F803" s="471">
        <f ca="1">IF(D803=0,0,SUM($E$713:E803))</f>
        <v>0</v>
      </c>
    </row>
    <row r="804" spans="2:6">
      <c r="B804" s="559">
        <v>91</v>
      </c>
      <c r="C804" s="560" t="str">
        <f ca="1">IF(ISERROR(OFFSET('HARGA SATUAN'!$C$6,MATCH(B804,'HARGA SATUAN'!$N$7:$N$1492,0),0)),"",OFFSET('HARGA SATUAN'!$C$6,MATCH(B804,'HARGA SATUAN'!$N$7:$N$1492,0),0))</f>
        <v>Trafo 3 phasa 100 kVA YNyn0</v>
      </c>
      <c r="D804" s="560">
        <f ca="1">SUMIFS(RAB!$F$14:$F$142,RAB!$C$14:$C$142,C804)</f>
        <v>0</v>
      </c>
      <c r="E804" s="471">
        <f t="shared" ca="1" si="34"/>
        <v>0</v>
      </c>
      <c r="F804" s="471">
        <f ca="1">IF(D804=0,0,SUM($E$713:E804))</f>
        <v>0</v>
      </c>
    </row>
    <row r="805" spans="2:6">
      <c r="B805" s="559">
        <v>92</v>
      </c>
      <c r="C805" s="560" t="str">
        <f ca="1">IF(ISERROR(OFFSET('HARGA SATUAN'!$C$6,MATCH(B805,'HARGA SATUAN'!$N$7:$N$1492,0),0)),"",OFFSET('HARGA SATUAN'!$C$6,MATCH(B805,'HARGA SATUAN'!$N$7:$N$1492,0),0))</f>
        <v>Trafo 3 phasa 160 kVA YNyn0</v>
      </c>
      <c r="D805" s="560">
        <f ca="1">SUMIFS(RAB!$F$14:$F$142,RAB!$C$14:$C$142,C805)</f>
        <v>1</v>
      </c>
      <c r="E805" s="471">
        <f t="shared" ca="1" si="34"/>
        <v>1</v>
      </c>
      <c r="F805" s="471">
        <f ca="1">IF(D805=0,0,SUM($E$713:E805))</f>
        <v>3</v>
      </c>
    </row>
    <row r="806" spans="2:6">
      <c r="B806" s="559">
        <v>93</v>
      </c>
      <c r="C806" s="560" t="str">
        <f ca="1">IF(ISERROR(OFFSET('HARGA SATUAN'!$C$6,MATCH(B806,'HARGA SATUAN'!$N$7:$N$1492,0),0)),"",OFFSET('HARGA SATUAN'!$C$6,MATCH(B806,'HARGA SATUAN'!$N$7:$N$1492,0),0))</f>
        <v>Trafo 3 phasa 50 kVA Yzn5</v>
      </c>
      <c r="D806" s="560">
        <f ca="1">SUMIFS(RAB!$F$14:$F$142,RAB!$C$14:$C$142,C806)</f>
        <v>0</v>
      </c>
      <c r="E806" s="471">
        <f t="shared" ca="1" si="34"/>
        <v>0</v>
      </c>
      <c r="F806" s="471">
        <f ca="1">IF(D806=0,0,SUM($E$713:E806))</f>
        <v>0</v>
      </c>
    </row>
    <row r="807" spans="2:6">
      <c r="B807" s="559">
        <v>94</v>
      </c>
      <c r="C807" s="560" t="str">
        <f ca="1">IF(ISERROR(OFFSET('HARGA SATUAN'!$C$6,MATCH(B807,'HARGA SATUAN'!$N$7:$N$1492,0),0)),"",OFFSET('HARGA SATUAN'!$C$6,MATCH(B807,'HARGA SATUAN'!$N$7:$N$1492,0),0))</f>
        <v>Trafo 3 phasa 100 kVA Yzn5</v>
      </c>
      <c r="D807" s="560">
        <f ca="1">SUMIFS(RAB!$F$14:$F$142,RAB!$C$14:$C$142,C807)</f>
        <v>0</v>
      </c>
      <c r="E807" s="471">
        <f t="shared" ca="1" si="34"/>
        <v>0</v>
      </c>
      <c r="F807" s="471">
        <f ca="1">IF(D807=0,0,SUM($E$713:E807))</f>
        <v>0</v>
      </c>
    </row>
    <row r="808" spans="2:6">
      <c r="B808" s="559">
        <v>95</v>
      </c>
      <c r="C808" s="560" t="str">
        <f ca="1">IF(ISERROR(OFFSET('HARGA SATUAN'!$C$6,MATCH(B808,'HARGA SATUAN'!$N$7:$N$1492,0),0)),"",OFFSET('HARGA SATUAN'!$C$6,MATCH(B808,'HARGA SATUAN'!$N$7:$N$1492,0),0))</f>
        <v>Trafo 3 phasa 160 kVA Yzn5</v>
      </c>
      <c r="D808" s="560">
        <f ca="1">SUMIFS(RAB!$F$14:$F$142,RAB!$C$14:$C$142,C808)</f>
        <v>0</v>
      </c>
      <c r="E808" s="471">
        <f t="shared" ca="1" si="34"/>
        <v>0</v>
      </c>
      <c r="F808" s="471">
        <f ca="1">IF(D808=0,0,SUM($E$713:E808))</f>
        <v>0</v>
      </c>
    </row>
    <row r="809" spans="2:6">
      <c r="B809" s="559">
        <v>96</v>
      </c>
      <c r="C809" s="560" t="str">
        <f ca="1">IF(ISERROR(OFFSET('HARGA SATUAN'!$C$6,MATCH(B809,'HARGA SATUAN'!$N$7:$N$1492,0),0)),"",OFFSET('HARGA SATUAN'!$C$6,MATCH(B809,'HARGA SATUAN'!$N$7:$N$1492,0),0))</f>
        <v>Trafo 3 phasa 200 kVA Dyn5</v>
      </c>
      <c r="D809" s="560">
        <f ca="1">SUMIFS(RAB!$F$14:$F$142,RAB!$C$14:$C$142,C809)</f>
        <v>0</v>
      </c>
      <c r="E809" s="471">
        <f t="shared" ca="1" si="34"/>
        <v>0</v>
      </c>
      <c r="F809" s="471">
        <f ca="1">IF(D809=0,0,SUM($E$713:E809))</f>
        <v>0</v>
      </c>
    </row>
    <row r="810" spans="2:6">
      <c r="B810" s="559">
        <v>97</v>
      </c>
      <c r="C810" s="560" t="str">
        <f ca="1">IF(ISERROR(OFFSET('HARGA SATUAN'!$C$6,MATCH(B810,'HARGA SATUAN'!$N$7:$N$1492,0),0)),"",OFFSET('HARGA SATUAN'!$C$6,MATCH(B810,'HARGA SATUAN'!$N$7:$N$1492,0),0))</f>
        <v>Trafo 3 phasa 250 kVA DYn5</v>
      </c>
      <c r="D810" s="560">
        <f ca="1">SUMIFS(RAB!$F$14:$F$142,RAB!$C$14:$C$142,C810)</f>
        <v>0</v>
      </c>
      <c r="E810" s="471">
        <f t="shared" ca="1" si="34"/>
        <v>0</v>
      </c>
      <c r="F810" s="471">
        <f ca="1">IF(D810=0,0,SUM($E$713:E810))</f>
        <v>0</v>
      </c>
    </row>
    <row r="811" spans="2:6">
      <c r="B811" s="559">
        <v>98</v>
      </c>
      <c r="C811" s="560" t="str">
        <f ca="1">IF(ISERROR(OFFSET('HARGA SATUAN'!$C$6,MATCH(B811,'HARGA SATUAN'!$N$7:$N$1492,0),0)),"",OFFSET('HARGA SATUAN'!$C$6,MATCH(B811,'HARGA SATUAN'!$N$7:$N$1492,0),0))</f>
        <v>Trafo 3 phasa 400 kVA DYn5 OD</v>
      </c>
      <c r="D811" s="560">
        <f ca="1">SUMIFS(RAB!$F$14:$F$142,RAB!$C$14:$C$142,C811)</f>
        <v>0</v>
      </c>
      <c r="E811" s="471">
        <f t="shared" ca="1" si="34"/>
        <v>0</v>
      </c>
      <c r="F811" s="471">
        <f ca="1">IF(D811=0,0,SUM($E$713:E811))</f>
        <v>0</v>
      </c>
    </row>
    <row r="812" spans="2:6">
      <c r="B812" s="559">
        <v>99</v>
      </c>
      <c r="C812" s="560" t="str">
        <f ca="1">IF(ISERROR(OFFSET('HARGA SATUAN'!$C$6,MATCH(B812,'HARGA SATUAN'!$N$7:$N$1492,0),0)),"",OFFSET('HARGA SATUAN'!$C$6,MATCH(B812,'HARGA SATUAN'!$N$7:$N$1492,0),0))</f>
        <v>LVCB 2 Jurusan 250 A MCCB</v>
      </c>
      <c r="D812" s="560">
        <f ca="1">SUMIFS(RAB!$F$14:$F$142,RAB!$C$14:$C$142,C812)</f>
        <v>0</v>
      </c>
      <c r="E812" s="471">
        <f t="shared" ca="1" si="34"/>
        <v>0</v>
      </c>
      <c r="F812" s="471">
        <f ca="1">IF(D812=0,0,SUM($E$713:E812))</f>
        <v>0</v>
      </c>
    </row>
    <row r="813" spans="2:6">
      <c r="B813" s="559">
        <v>100</v>
      </c>
      <c r="C813" s="560" t="str">
        <f ca="1">IF(ISERROR(OFFSET('HARGA SATUAN'!$C$6,MATCH(B813,'HARGA SATUAN'!$N$7:$N$1492,0),0)),"",OFFSET('HARGA SATUAN'!$C$6,MATCH(B813,'HARGA SATUAN'!$N$7:$N$1492,0),0))</f>
        <v>LVCB 2 Jurusan 250 A LBS</v>
      </c>
      <c r="D813" s="560">
        <f ca="1">SUMIFS(RAB!$F$14:$F$142,RAB!$C$14:$C$142,C813)</f>
        <v>0</v>
      </c>
      <c r="E813" s="471">
        <f t="shared" ca="1" si="34"/>
        <v>0</v>
      </c>
      <c r="F813" s="471">
        <f ca="1">IF(D813=0,0,SUM($E$713:E813))</f>
        <v>0</v>
      </c>
    </row>
    <row r="814" spans="2:6">
      <c r="B814" s="559">
        <v>101</v>
      </c>
      <c r="C814" s="560" t="str">
        <f ca="1">IF(ISERROR(OFFSET('HARGA SATUAN'!$C$6,MATCH(B814,'HARGA SATUAN'!$N$7:$N$1492,0),0)),"",OFFSET('HARGA SATUAN'!$C$6,MATCH(B814,'HARGA SATUAN'!$N$7:$N$1492,0),0))</f>
        <v>LVCB 2 Jurusan 400 A LBS</v>
      </c>
      <c r="D814" s="560">
        <f ca="1">SUMIFS(RAB!$F$14:$F$142,RAB!$C$14:$C$142,C814)</f>
        <v>0</v>
      </c>
      <c r="E814" s="471">
        <f t="shared" ca="1" si="34"/>
        <v>0</v>
      </c>
      <c r="F814" s="471">
        <f ca="1">IF(D814=0,0,SUM($E$713:E814))</f>
        <v>0</v>
      </c>
    </row>
    <row r="815" spans="2:6">
      <c r="B815" s="559">
        <v>102</v>
      </c>
      <c r="C815" s="560" t="str">
        <f ca="1">IF(ISERROR(OFFSET('HARGA SATUAN'!$C$6,MATCH(B815,'HARGA SATUAN'!$N$7:$N$1492,0),0)),"",OFFSET('HARGA SATUAN'!$C$6,MATCH(B815,'HARGA SATUAN'!$N$7:$N$1492,0),0))</f>
        <v>LVCB 4 Jurusan 400 A LBS</v>
      </c>
      <c r="D815" s="560">
        <f ca="1">SUMIFS(RAB!$F$14:$F$142,RAB!$C$14:$C$142,C815)</f>
        <v>0</v>
      </c>
      <c r="E815" s="471">
        <f t="shared" ca="1" si="34"/>
        <v>0</v>
      </c>
      <c r="F815" s="471">
        <f ca="1">IF(D815=0,0,SUM($E$713:E815))</f>
        <v>0</v>
      </c>
    </row>
    <row r="816" spans="2:6">
      <c r="B816" s="559">
        <v>103</v>
      </c>
      <c r="C816" s="560" t="str">
        <f ca="1">IF(ISERROR(OFFSET('HARGA SATUAN'!$C$6,MATCH(B816,'HARGA SATUAN'!$N$7:$N$1492,0),0)),"",OFFSET('HARGA SATUAN'!$C$6,MATCH(B816,'HARGA SATUAN'!$N$7:$N$1492,0),0))</f>
        <v>LVCB 4 Jurusan 630 A LBS</v>
      </c>
      <c r="D816" s="560">
        <f ca="1">SUMIFS(RAB!$F$14:$F$142,RAB!$C$14:$C$142,C816)</f>
        <v>0</v>
      </c>
      <c r="E816" s="471">
        <f t="shared" ca="1" si="34"/>
        <v>0</v>
      </c>
      <c r="F816" s="471">
        <f ca="1">IF(D816=0,0,SUM($E$713:E816))</f>
        <v>0</v>
      </c>
    </row>
    <row r="817" spans="2:6">
      <c r="B817" s="559">
        <v>104</v>
      </c>
      <c r="C817" s="560" t="str">
        <f ca="1">IF(ISERROR(OFFSET('HARGA SATUAN'!$C$6,MATCH(B817,'HARGA SATUAN'!$N$7:$N$1492,0),0)),"",OFFSET('HARGA SATUAN'!$C$6,MATCH(B817,'HARGA SATUAN'!$N$7:$N$1492,0),0))</f>
        <v>FCO Polymer</v>
      </c>
      <c r="D817" s="560">
        <f ca="1">SUMIFS(RAB!$F$14:$F$142,RAB!$C$14:$C$142,C817)</f>
        <v>3</v>
      </c>
      <c r="E817" s="471">
        <f t="shared" ca="1" si="34"/>
        <v>1</v>
      </c>
      <c r="F817" s="471">
        <f ca="1">IF(D817=0,0,SUM($E$713:E817))</f>
        <v>4</v>
      </c>
    </row>
    <row r="818" spans="2:6">
      <c r="B818" s="559">
        <v>105</v>
      </c>
      <c r="C818" s="560" t="str">
        <f ca="1">IF(ISERROR(OFFSET('HARGA SATUAN'!$C$6,MATCH(B818,'HARGA SATUAN'!$N$7:$N$1492,0),0)),"",OFFSET('HARGA SATUAN'!$C$6,MATCH(B818,'HARGA SATUAN'!$N$7:$N$1492,0),0))</f>
        <v>Load Break Switch</v>
      </c>
      <c r="D818" s="560">
        <f ca="1">SUMIFS(RAB!$F$14:$F$142,RAB!$C$14:$C$142,C818)</f>
        <v>0</v>
      </c>
      <c r="E818" s="471">
        <f t="shared" ca="1" si="34"/>
        <v>0</v>
      </c>
      <c r="F818" s="471">
        <f ca="1">IF(D818=0,0,SUM($E$713:E818))</f>
        <v>0</v>
      </c>
    </row>
    <row r="819" spans="2:6">
      <c r="B819" s="559">
        <v>106</v>
      </c>
      <c r="C819" s="560" t="str">
        <f ca="1">IF(ISERROR(OFFSET('HARGA SATUAN'!$C$6,MATCH(B819,'HARGA SATUAN'!$N$7:$N$1492,0),0)),"",OFFSET('HARGA SATUAN'!$C$6,MATCH(B819,'HARGA SATUAN'!$N$7:$N$1492,0),0))</f>
        <v>Recloser</v>
      </c>
      <c r="D819" s="560">
        <f ca="1">SUMIFS(RAB!$F$14:$F$142,RAB!$C$14:$C$142,C819)</f>
        <v>0</v>
      </c>
      <c r="E819" s="471">
        <f t="shared" ca="1" si="34"/>
        <v>0</v>
      </c>
      <c r="F819" s="471">
        <f ca="1">IF(D819=0,0,SUM($E$713:E819))</f>
        <v>0</v>
      </c>
    </row>
    <row r="820" spans="2:6">
      <c r="B820" s="559">
        <v>107</v>
      </c>
      <c r="C820" s="560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560">
        <f ca="1">SUMIFS(RAB!$F$14:$F$142,RAB!$C$14:$C$142,C820)</f>
        <v>0</v>
      </c>
      <c r="E820" s="471">
        <f t="shared" ca="1" si="34"/>
        <v>0</v>
      </c>
      <c r="F820" s="471">
        <f ca="1">IF(D820=0,0,SUM($E$713:E820))</f>
        <v>0</v>
      </c>
    </row>
    <row r="821" spans="2:6">
      <c r="B821" s="559">
        <v>108</v>
      </c>
      <c r="C821" s="560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560">
        <f ca="1">SUMIFS(RAB!$F$14:$F$142,RAB!$C$14:$C$142,C821)</f>
        <v>0</v>
      </c>
      <c r="E821" s="471">
        <f t="shared" ca="1" si="34"/>
        <v>0</v>
      </c>
      <c r="F821" s="471">
        <f ca="1">IF(D821=0,0,SUM($E$713:E821))</f>
        <v>0</v>
      </c>
    </row>
    <row r="822" spans="2:6">
      <c r="B822" s="559">
        <v>109</v>
      </c>
      <c r="C822" s="560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560">
        <f ca="1">SUMIFS(RAB!$F$14:$F$142,RAB!$C$14:$C$142,C822)</f>
        <v>3</v>
      </c>
      <c r="E822" s="471">
        <f t="shared" ca="1" si="34"/>
        <v>1</v>
      </c>
      <c r="F822" s="471">
        <f ca="1">IF(D822=0,0,SUM($E$713:E822))</f>
        <v>5</v>
      </c>
    </row>
    <row r="823" spans="2:6">
      <c r="B823" s="559">
        <v>110</v>
      </c>
      <c r="C823" s="560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560">
        <f ca="1">SUMIFS(RAB!$F$14:$F$142,RAB!$C$14:$C$142,C823)</f>
        <v>0</v>
      </c>
      <c r="E823" s="471">
        <f t="shared" ca="1" si="34"/>
        <v>0</v>
      </c>
      <c r="F823" s="471">
        <f ca="1">IF(D823=0,0,SUM($E$713:E823))</f>
        <v>0</v>
      </c>
    </row>
    <row r="824" spans="2:6">
      <c r="B824" s="559">
        <v>111</v>
      </c>
      <c r="C824" s="560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560">
        <f ca="1">SUMIFS(RAB!$F$14:$F$142,RAB!$C$14:$C$142,C824)</f>
        <v>6</v>
      </c>
      <c r="E824" s="471">
        <f t="shared" ca="1" si="34"/>
        <v>1</v>
      </c>
      <c r="F824" s="471">
        <f ca="1">IF(D824=0,0,SUM($E$713:E824))</f>
        <v>6</v>
      </c>
    </row>
    <row r="825" spans="2:6">
      <c r="B825" s="559">
        <v>112</v>
      </c>
      <c r="C825" s="560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560">
        <f ca="1">SUMIFS(RAB!$F$14:$F$142,RAB!$C$14:$C$142,C825)</f>
        <v>0</v>
      </c>
      <c r="E825" s="471">
        <f t="shared" ca="1" si="34"/>
        <v>0</v>
      </c>
      <c r="F825" s="471">
        <f ca="1">IF(D825=0,0,SUM($E$713:E825))</f>
        <v>0</v>
      </c>
    </row>
    <row r="826" spans="2:6">
      <c r="B826" s="559">
        <v>113</v>
      </c>
      <c r="C826" s="560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560">
        <f ca="1">SUMIFS(RAB!$F$14:$F$142,RAB!$C$14:$C$142,C826)</f>
        <v>6</v>
      </c>
      <c r="E826" s="471">
        <f t="shared" ca="1" si="34"/>
        <v>1</v>
      </c>
      <c r="F826" s="471">
        <f ca="1">IF(D826=0,0,SUM($E$713:E826))</f>
        <v>7</v>
      </c>
    </row>
    <row r="827" spans="2:6">
      <c r="B827" s="559">
        <v>114</v>
      </c>
      <c r="C827" s="560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560">
        <f ca="1">SUMIFS(RAB!$F$14:$F$142,RAB!$C$14:$C$142,C827)</f>
        <v>0</v>
      </c>
      <c r="E827" s="471">
        <f t="shared" ca="1" si="34"/>
        <v>0</v>
      </c>
      <c r="F827" s="471">
        <f ca="1">IF(D827=0,0,SUM($E$713:E827))</f>
        <v>0</v>
      </c>
    </row>
    <row r="828" spans="2:6">
      <c r="B828" s="559">
        <v>115</v>
      </c>
      <c r="C828" s="560" t="str">
        <f ca="1">IF(ISERROR(OFFSET('HARGA SATUAN'!$C$6,MATCH(B828,'HARGA SATUAN'!$N$7:$N$1492,0),0)),"",OFFSET('HARGA SATUAN'!$C$6,MATCH(B828,'HARGA SATUAN'!$N$7:$N$1492,0),0))</f>
        <v>AAAC 70 mm²</v>
      </c>
      <c r="D828" s="560">
        <f ca="1">SUMIFS(RAB!$F$14:$F$142,RAB!$C$14:$C$142,C828)</f>
        <v>9</v>
      </c>
      <c r="E828" s="471">
        <f t="shared" ca="1" si="34"/>
        <v>1</v>
      </c>
      <c r="F828" s="471">
        <f ca="1">IF(D828=0,0,SUM($E$713:E828))</f>
        <v>8</v>
      </c>
    </row>
    <row r="829" spans="2:6">
      <c r="B829" s="559">
        <v>116</v>
      </c>
      <c r="C829" s="560" t="str">
        <f ca="1">IF(ISERROR(OFFSET('HARGA SATUAN'!$C$6,MATCH(B829,'HARGA SATUAN'!$N$7:$N$1492,0),0)),"",OFFSET('HARGA SATUAN'!$C$6,MATCH(B829,'HARGA SATUAN'!$N$7:$N$1492,0),0))</f>
        <v>AAAC 150 mm²</v>
      </c>
      <c r="D829" s="560">
        <f ca="1">SUMIFS(RAB!$F$14:$F$142,RAB!$C$14:$C$142,C829)</f>
        <v>0</v>
      </c>
      <c r="E829" s="471">
        <f t="shared" ca="1" si="34"/>
        <v>0</v>
      </c>
      <c r="F829" s="471">
        <f ca="1">IF(D829=0,0,SUM($E$713:E829))</f>
        <v>0</v>
      </c>
    </row>
    <row r="830" spans="2:6">
      <c r="B830" s="559">
        <v>117</v>
      </c>
      <c r="C830" s="560" t="str">
        <f ca="1">IF(ISERROR(OFFSET('HARGA SATUAN'!$C$6,MATCH(B830,'HARGA SATUAN'!$N$7:$N$1492,0),0)),"",OFFSET('HARGA SATUAN'!$C$6,MATCH(B830,'HARGA SATUAN'!$N$7:$N$1492,0),0))</f>
        <v>AAAC 240 mm²</v>
      </c>
      <c r="D830" s="560">
        <f ca="1">SUMIFS(RAB!$F$14:$F$142,RAB!$C$14:$C$142,C830)</f>
        <v>0</v>
      </c>
      <c r="E830" s="471">
        <f t="shared" ca="1" si="34"/>
        <v>0</v>
      </c>
      <c r="F830" s="471">
        <f ca="1">IF(D830=0,0,SUM($E$713:E830))</f>
        <v>0</v>
      </c>
    </row>
    <row r="831" spans="2:6">
      <c r="B831" s="559">
        <v>118</v>
      </c>
      <c r="C831" s="560" t="str">
        <f ca="1">IF(ISERROR(OFFSET('HARGA SATUAN'!$C$6,MATCH(B831,'HARGA SATUAN'!$N$7:$N$1492,0),0)),"",OFFSET('HARGA SATUAN'!$C$6,MATCH(B831,'HARGA SATUAN'!$N$7:$N$1492,0),0))</f>
        <v>AAAC/S 70 mm²</v>
      </c>
      <c r="D831" s="560">
        <f ca="1">SUMIFS(RAB!$F$14:$F$142,RAB!$C$14:$C$142,C831)</f>
        <v>0</v>
      </c>
      <c r="E831" s="471">
        <f t="shared" ca="1" si="34"/>
        <v>0</v>
      </c>
      <c r="F831" s="471">
        <f ca="1">IF(D831=0,0,SUM($E$713:E831))</f>
        <v>0</v>
      </c>
    </row>
    <row r="832" spans="2:6">
      <c r="B832" s="559">
        <v>119</v>
      </c>
      <c r="C832" s="560" t="str">
        <f ca="1">IF(ISERROR(OFFSET('HARGA SATUAN'!$C$6,MATCH(B832,'HARGA SATUAN'!$N$7:$N$1492,0),0)),"",OFFSET('HARGA SATUAN'!$C$6,MATCH(B832,'HARGA SATUAN'!$N$7:$N$1492,0),0))</f>
        <v>AAAC/S 150 mm²</v>
      </c>
      <c r="D832" s="560">
        <f ca="1">SUMIFS(RAB!$F$14:$F$142,RAB!$C$14:$C$142,C832)</f>
        <v>0</v>
      </c>
      <c r="E832" s="471">
        <f t="shared" ca="1" si="34"/>
        <v>0</v>
      </c>
      <c r="F832" s="471">
        <f ca="1">IF(D832=0,0,SUM($E$713:E832))</f>
        <v>0</v>
      </c>
    </row>
    <row r="833" spans="2:6">
      <c r="B833" s="559">
        <v>120</v>
      </c>
      <c r="C833" s="560" t="str">
        <f ca="1">IF(ISERROR(OFFSET('HARGA SATUAN'!$C$6,MATCH(B833,'HARGA SATUAN'!$N$7:$N$1492,0),0)),"",OFFSET('HARGA SATUAN'!$C$6,MATCH(B833,'HARGA SATUAN'!$N$7:$N$1492,0),0))</f>
        <v>AAAC/S 240 mm²</v>
      </c>
      <c r="D833" s="560">
        <f ca="1">SUMIFS(RAB!$F$14:$F$142,RAB!$C$14:$C$142,C833)</f>
        <v>0</v>
      </c>
      <c r="E833" s="471">
        <f t="shared" ca="1" si="34"/>
        <v>0</v>
      </c>
      <c r="F833" s="471">
        <f ca="1">IF(D833=0,0,SUM($E$713:E833))</f>
        <v>0</v>
      </c>
    </row>
    <row r="834" spans="2:6">
      <c r="B834" s="559">
        <v>121</v>
      </c>
      <c r="C834" s="560" t="str">
        <f ca="1">IF(ISERROR(OFFSET('HARGA SATUAN'!$C$6,MATCH(B834,'HARGA SATUAN'!$N$7:$N$1492,0),0)),"",OFFSET('HARGA SATUAN'!$C$6,MATCH(B834,'HARGA SATUAN'!$N$7:$N$1492,0),0))</f>
        <v>NFA2X-T 2 x 70 + N 70 mm²</v>
      </c>
      <c r="D834" s="560">
        <f ca="1">SUMIFS(RAB!$F$14:$F$142,RAB!$C$14:$C$142,C834)</f>
        <v>0</v>
      </c>
      <c r="E834" s="471">
        <f t="shared" ca="1" si="34"/>
        <v>0</v>
      </c>
      <c r="F834" s="471">
        <f ca="1">IF(D834=0,0,SUM($E$713:E834))</f>
        <v>0</v>
      </c>
    </row>
    <row r="835" spans="2:6">
      <c r="B835" s="559">
        <v>122</v>
      </c>
      <c r="C835" s="560" t="str">
        <f ca="1">IF(ISERROR(OFFSET('HARGA SATUAN'!$C$6,MATCH(B835,'HARGA SATUAN'!$N$7:$N$1492,0),0)),"",OFFSET('HARGA SATUAN'!$C$6,MATCH(B835,'HARGA SATUAN'!$N$7:$N$1492,0),0))</f>
        <v>NFA2X-T 3x35+1x35</v>
      </c>
      <c r="D835" s="560">
        <f ca="1">SUMIFS(RAB!$F$14:$F$142,RAB!$C$14:$C$142,C835)</f>
        <v>0</v>
      </c>
      <c r="E835" s="471">
        <f t="shared" ca="1" si="34"/>
        <v>0</v>
      </c>
      <c r="F835" s="471">
        <f ca="1">IF(D835=0,0,SUM($E$713:E835))</f>
        <v>0</v>
      </c>
    </row>
    <row r="836" spans="2:6">
      <c r="B836" s="559">
        <v>123</v>
      </c>
      <c r="C836" s="560" t="str">
        <f ca="1">IF(ISERROR(OFFSET('HARGA SATUAN'!$C$6,MATCH(B836,'HARGA SATUAN'!$N$7:$N$1492,0),0)),"",OFFSET('HARGA SATUAN'!$C$6,MATCH(B836,'HARGA SATUAN'!$N$7:$N$1492,0),0))</f>
        <v>NFA2X-T 3x70+1x70</v>
      </c>
      <c r="D836" s="560">
        <f ca="1">SUMIFS(RAB!$F$14:$F$142,RAB!$C$14:$C$142,C836)</f>
        <v>3</v>
      </c>
      <c r="E836" s="471">
        <f t="shared" ca="1" si="34"/>
        <v>1</v>
      </c>
      <c r="F836" s="471">
        <f ca="1">IF(D836=0,0,SUM($E$713:E836))</f>
        <v>9</v>
      </c>
    </row>
    <row r="837" spans="2:6">
      <c r="B837" s="559">
        <v>124</v>
      </c>
      <c r="C837" s="560" t="str">
        <f ca="1">IF(ISERROR(OFFSET('HARGA SATUAN'!$C$6,MATCH(B837,'HARGA SATUAN'!$N$7:$N$1492,0),0)),"",OFFSET('HARGA SATUAN'!$C$6,MATCH(B837,'HARGA SATUAN'!$N$7:$N$1492,0),0))</f>
        <v>NFA2X 2 x 10 mm²</v>
      </c>
      <c r="D837" s="560">
        <f ca="1">SUMIFS(RAB!$F$14:$F$142,RAB!$C$14:$C$142,C837)</f>
        <v>0</v>
      </c>
      <c r="E837" s="471">
        <f t="shared" ca="1" si="34"/>
        <v>0</v>
      </c>
      <c r="F837" s="471">
        <f ca="1">IF(D837=0,0,SUM($E$713:E837))</f>
        <v>0</v>
      </c>
    </row>
    <row r="838" spans="2:6">
      <c r="B838" s="559">
        <v>125</v>
      </c>
      <c r="C838" s="560" t="str">
        <f ca="1">IF(ISERROR(OFFSET('HARGA SATUAN'!$C$6,MATCH(B838,'HARGA SATUAN'!$N$7:$N$1492,0),0)),"",OFFSET('HARGA SATUAN'!$C$6,MATCH(B838,'HARGA SATUAN'!$N$7:$N$1492,0),0))</f>
        <v>NFA2X 2 x 16 mm²</v>
      </c>
      <c r="D838" s="560">
        <f ca="1">SUMIFS(RAB!$F$14:$F$142,RAB!$C$14:$C$142,C838)</f>
        <v>0</v>
      </c>
      <c r="E838" s="471">
        <f t="shared" ca="1" si="34"/>
        <v>0</v>
      </c>
      <c r="F838" s="471">
        <f ca="1">IF(D838=0,0,SUM($E$713:E838))</f>
        <v>0</v>
      </c>
    </row>
    <row r="839" spans="2:6">
      <c r="B839" s="559">
        <v>126</v>
      </c>
      <c r="C839" s="560" t="str">
        <f ca="1">IF(ISERROR(OFFSET('HARGA SATUAN'!$C$6,MATCH(B839,'HARGA SATUAN'!$N$7:$N$1492,0),0)),"",OFFSET('HARGA SATUAN'!$C$6,MATCH(B839,'HARGA SATUAN'!$N$7:$N$1492,0),0))</f>
        <v>NFA2X 4 x 16 mm²</v>
      </c>
      <c r="D839" s="560">
        <f ca="1">SUMIFS(RAB!$F$14:$F$142,RAB!$C$14:$C$142,C839)</f>
        <v>0</v>
      </c>
      <c r="E839" s="471">
        <f t="shared" ca="1" si="34"/>
        <v>0</v>
      </c>
      <c r="F839" s="471">
        <f ca="1">IF(D839=0,0,SUM($E$713:E839))</f>
        <v>0</v>
      </c>
    </row>
    <row r="840" spans="2:6">
      <c r="B840" s="559">
        <v>127</v>
      </c>
      <c r="C840" s="560" t="str">
        <f ca="1">IF(ISERROR(OFFSET('HARGA SATUAN'!$C$6,MATCH(B840,'HARGA SATUAN'!$N$7:$N$1492,0),0)),"",OFFSET('HARGA SATUAN'!$C$6,MATCH(B840,'HARGA SATUAN'!$N$7:$N$1492,0),0))</f>
        <v>NFA2X 4 x 70 mm²</v>
      </c>
      <c r="D840" s="560">
        <f ca="1">SUMIFS(RAB!$F$14:$F$142,RAB!$C$14:$C$142,C840)</f>
        <v>0</v>
      </c>
      <c r="E840" s="471">
        <f t="shared" ca="1" si="34"/>
        <v>0</v>
      </c>
      <c r="F840" s="471">
        <f ca="1">IF(D840=0,0,SUM($E$713:E840))</f>
        <v>0</v>
      </c>
    </row>
    <row r="841" spans="2:6">
      <c r="B841" s="559">
        <v>128</v>
      </c>
      <c r="C841" s="560" t="str">
        <f ca="1">IF(ISERROR(OFFSET('HARGA SATUAN'!$C$6,MATCH(B841,'HARGA SATUAN'!$N$7:$N$1492,0),0)),"",OFFSET('HARGA SATUAN'!$C$6,MATCH(B841,'HARGA SATUAN'!$N$7:$N$1492,0),0))</f>
        <v>Kabel NYY 1 x 70 mm²</v>
      </c>
      <c r="D841" s="560">
        <f ca="1">SUMIFS(RAB!$F$14:$F$142,RAB!$C$14:$C$142,C841)</f>
        <v>0</v>
      </c>
      <c r="E841" s="471">
        <f t="shared" ca="1" si="34"/>
        <v>0</v>
      </c>
      <c r="F841" s="471">
        <f ca="1">IF(D841=0,0,SUM($E$713:E841))</f>
        <v>0</v>
      </c>
    </row>
    <row r="842" spans="2:6">
      <c r="B842" s="559">
        <v>129</v>
      </c>
      <c r="C842" s="560" t="str">
        <f ca="1">IF(ISERROR(OFFSET('HARGA SATUAN'!$C$6,MATCH(B842,'HARGA SATUAN'!$N$7:$N$1492,0),0)),"",OFFSET('HARGA SATUAN'!$C$6,MATCH(B842,'HARGA SATUAN'!$N$7:$N$1492,0),0))</f>
        <v>Kabel NYY 1 x 95 mm²</v>
      </c>
      <c r="D842" s="560">
        <f ca="1">SUMIFS(RAB!$F$14:$F$142,RAB!$C$14:$C$142,C842)</f>
        <v>0</v>
      </c>
      <c r="E842" s="471">
        <f t="shared" ca="1" si="34"/>
        <v>0</v>
      </c>
      <c r="F842" s="471">
        <f ca="1">IF(D842=0,0,SUM($E$713:E842))</f>
        <v>0</v>
      </c>
    </row>
    <row r="843" spans="2:6">
      <c r="B843" s="559">
        <v>130</v>
      </c>
      <c r="C843" s="560" t="str">
        <f ca="1">IF(ISERROR(OFFSET('HARGA SATUAN'!$C$6,MATCH(B843,'HARGA SATUAN'!$N$7:$N$1492,0),0)),"",OFFSET('HARGA SATUAN'!$C$6,MATCH(B843,'HARGA SATUAN'!$N$7:$N$1492,0),0))</f>
        <v>Kabel NYY 1 x 150 mm²</v>
      </c>
      <c r="D843" s="560">
        <f ca="1">SUMIFS(RAB!$F$14:$F$142,RAB!$C$14:$C$142,C843)</f>
        <v>55</v>
      </c>
      <c r="E843" s="471">
        <f t="shared" ref="E843:E906" ca="1" si="35">IF(D843=0,0,1)</f>
        <v>1</v>
      </c>
      <c r="F843" s="471">
        <f ca="1">IF(D843=0,0,SUM($E$713:E843))</f>
        <v>10</v>
      </c>
    </row>
    <row r="844" spans="2:6">
      <c r="B844" s="559">
        <v>131</v>
      </c>
      <c r="C844" s="560" t="str">
        <f ca="1">IF(ISERROR(OFFSET('HARGA SATUAN'!$C$6,MATCH(B844,'HARGA SATUAN'!$N$7:$N$1492,0),0)),"",OFFSET('HARGA SATUAN'!$C$6,MATCH(B844,'HARGA SATUAN'!$N$7:$N$1492,0),0))</f>
        <v>Kabel NYY 1 x 240 mm²</v>
      </c>
      <c r="D844" s="560">
        <f ca="1">SUMIFS(RAB!$F$14:$F$142,RAB!$C$14:$C$142,C844)</f>
        <v>0</v>
      </c>
      <c r="E844" s="471">
        <f t="shared" ca="1" si="35"/>
        <v>0</v>
      </c>
      <c r="F844" s="471">
        <f ca="1">IF(D844=0,0,SUM($E$713:E844))</f>
        <v>0</v>
      </c>
    </row>
    <row r="845" spans="2:6">
      <c r="B845" s="559">
        <v>132</v>
      </c>
      <c r="C845" s="560" t="str">
        <f ca="1">IF(ISERROR(OFFSET('HARGA SATUAN'!$C$6,MATCH(B845,'HARGA SATUAN'!$N$7:$N$1492,0),0)),"",OFFSET('HARGA SATUAN'!$C$6,MATCH(B845,'HARGA SATUAN'!$N$7:$N$1492,0),0))</f>
        <v>Kabel NYY 4 x 70 mm²</v>
      </c>
      <c r="D845" s="560">
        <f ca="1">SUMIFS(RAB!$F$14:$F$142,RAB!$C$14:$C$142,C845)</f>
        <v>0</v>
      </c>
      <c r="E845" s="471">
        <f t="shared" ca="1" si="35"/>
        <v>0</v>
      </c>
      <c r="F845" s="471">
        <f ca="1">IF(D845=0,0,SUM($E$713:E845))</f>
        <v>0</v>
      </c>
    </row>
    <row r="846" spans="2:6">
      <c r="B846" s="559">
        <v>133</v>
      </c>
      <c r="C846" s="560" t="str">
        <f ca="1">IF(ISERROR(OFFSET('HARGA SATUAN'!$C$6,MATCH(B846,'HARGA SATUAN'!$N$7:$N$1492,0),0)),"",OFFSET('HARGA SATUAN'!$C$6,MATCH(B846,'HARGA SATUAN'!$N$7:$N$1492,0),0))</f>
        <v>Kabel NA2XSEYBY 20 KV, 3 x 150 mm²</v>
      </c>
      <c r="D846" s="560">
        <f ca="1">SUMIFS(RAB!$F$14:$F$142,RAB!$C$14:$C$142,C846)</f>
        <v>0</v>
      </c>
      <c r="E846" s="471">
        <f t="shared" ca="1" si="35"/>
        <v>0</v>
      </c>
      <c r="F846" s="471">
        <f ca="1">IF(D846=0,0,SUM($E$713:E846))</f>
        <v>0</v>
      </c>
    </row>
    <row r="847" spans="2:6">
      <c r="B847" s="559">
        <v>134</v>
      </c>
      <c r="C847" s="560" t="str">
        <f ca="1">IF(ISERROR(OFFSET('HARGA SATUAN'!$C$6,MATCH(B847,'HARGA SATUAN'!$N$7:$N$1492,0),0)),"",OFFSET('HARGA SATUAN'!$C$6,MATCH(B847,'HARGA SATUAN'!$N$7:$N$1492,0),0))</f>
        <v>Kabel NA2XSEYBY 20 KV, 3 x 240 mm²</v>
      </c>
      <c r="D847" s="560">
        <f ca="1">SUMIFS(RAB!$F$14:$F$142,RAB!$C$14:$C$142,C847)</f>
        <v>0</v>
      </c>
      <c r="E847" s="471">
        <f t="shared" ca="1" si="35"/>
        <v>0</v>
      </c>
      <c r="F847" s="471">
        <f ca="1">IF(D847=0,0,SUM($E$713:E847))</f>
        <v>0</v>
      </c>
    </row>
    <row r="848" spans="2:6">
      <c r="B848" s="559">
        <v>135</v>
      </c>
      <c r="C848" s="560" t="str">
        <f ca="1">IF(ISERROR(OFFSET('HARGA SATUAN'!$C$6,MATCH(B848,'HARGA SATUAN'!$N$7:$N$1492,0),0)),"",OFFSET('HARGA SATUAN'!$C$6,MATCH(B848,'HARGA SATUAN'!$N$7:$N$1492,0),0))</f>
        <v>Kabel NA2XSEYBY 20 KV, 3 x 300 mm²</v>
      </c>
      <c r="D848" s="560">
        <f ca="1">SUMIFS(RAB!$F$14:$F$142,RAB!$C$14:$C$142,C848)</f>
        <v>0</v>
      </c>
      <c r="E848" s="471">
        <f t="shared" ca="1" si="35"/>
        <v>0</v>
      </c>
      <c r="F848" s="471">
        <f ca="1">IF(D848=0,0,SUM($E$713:E848))</f>
        <v>0</v>
      </c>
    </row>
    <row r="849" spans="2:6">
      <c r="B849" s="559">
        <v>136</v>
      </c>
      <c r="C849" s="560" t="str">
        <f ca="1">IF(ISERROR(OFFSET('HARGA SATUAN'!$C$6,MATCH(B849,'HARGA SATUAN'!$N$7:$N$1492,0),0)),"",OFFSET('HARGA SATUAN'!$C$6,MATCH(B849,'HARGA SATUAN'!$N$7:$N$1492,0),0))</f>
        <v>MVTIC 3 x 150 + N 95 mm²</v>
      </c>
      <c r="D849" s="560">
        <f ca="1">SUMIFS(RAB!$F$14:$F$142,RAB!$C$14:$C$142,C849)</f>
        <v>0</v>
      </c>
      <c r="E849" s="471">
        <f t="shared" ca="1" si="35"/>
        <v>0</v>
      </c>
      <c r="F849" s="471">
        <f ca="1">IF(D849=0,0,SUM($E$713:E849))</f>
        <v>0</v>
      </c>
    </row>
    <row r="850" spans="2:6">
      <c r="B850" s="559">
        <v>137</v>
      </c>
      <c r="C850" s="560" t="str">
        <f ca="1">IF(ISERROR(OFFSET('HARGA SATUAN'!$C$6,MATCH(B850,'HARGA SATUAN'!$N$7:$N$1492,0),0)),"",OFFSET('HARGA SATUAN'!$C$6,MATCH(B850,'HARGA SATUAN'!$N$7:$N$1492,0),0))</f>
        <v>MVTIC 3 x 240 + N 95 mm²</v>
      </c>
      <c r="D850" s="560">
        <f ca="1">SUMIFS(RAB!$F$14:$F$142,RAB!$C$14:$C$142,C850)</f>
        <v>0</v>
      </c>
      <c r="E850" s="471">
        <f t="shared" ca="1" si="35"/>
        <v>0</v>
      </c>
      <c r="F850" s="471">
        <f ca="1">IF(D850=0,0,SUM($E$713:E850))</f>
        <v>0</v>
      </c>
    </row>
    <row r="851" spans="2:6">
      <c r="B851" s="559">
        <v>138</v>
      </c>
      <c r="C851" s="560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560">
        <f ca="1">SUMIFS(RAB!$F$14:$F$142,RAB!$C$14:$C$142,C851)</f>
        <v>0</v>
      </c>
      <c r="E851" s="471">
        <f t="shared" ca="1" si="35"/>
        <v>0</v>
      </c>
      <c r="F851" s="471">
        <f ca="1">IF(D851=0,0,SUM($E$713:E851))</f>
        <v>0</v>
      </c>
    </row>
    <row r="852" spans="2:6">
      <c r="B852" s="559">
        <v>139</v>
      </c>
      <c r="C852" s="560" t="str">
        <f ca="1">IF(ISERROR(OFFSET('HARGA SATUAN'!$C$6,MATCH(B852,'HARGA SATUAN'!$N$7:$N$1492,0),0)),"",OFFSET('HARGA SATUAN'!$C$6,MATCH(B852,'HARGA SATUAN'!$N$7:$N$1492,0),0))</f>
        <v>Modem 3G/4G</v>
      </c>
      <c r="D852" s="560">
        <f ca="1">SUMIFS(RAB!$F$14:$F$142,RAB!$C$14:$C$142,C852)</f>
        <v>1</v>
      </c>
      <c r="E852" s="471">
        <f t="shared" ca="1" si="35"/>
        <v>1</v>
      </c>
      <c r="F852" s="471">
        <f ca="1">IF(D852=0,0,SUM($E$713:E852))</f>
        <v>11</v>
      </c>
    </row>
    <row r="853" spans="2:6">
      <c r="B853" s="559">
        <v>140</v>
      </c>
      <c r="C853" s="560" t="str">
        <f ca="1">IF(ISERROR(OFFSET('HARGA SATUAN'!$C$6,MATCH(B853,'HARGA SATUAN'!$N$7:$N$1492,0),0)),"",OFFSET('HARGA SATUAN'!$C$6,MATCH(B853,'HARGA SATUAN'!$N$7:$N$1492,0),0))</f>
        <v>MCCB 1 Fasa 40 A</v>
      </c>
      <c r="D853" s="560">
        <f ca="1">SUMIFS(RAB!$F$14:$F$142,RAB!$C$14:$C$142,C853)</f>
        <v>0</v>
      </c>
      <c r="E853" s="471">
        <f t="shared" ca="1" si="35"/>
        <v>0</v>
      </c>
      <c r="F853" s="471">
        <f ca="1">IF(D853=0,0,SUM($E$713:E853))</f>
        <v>0</v>
      </c>
    </row>
    <row r="854" spans="2:6">
      <c r="B854" s="559">
        <v>141</v>
      </c>
      <c r="C854" s="560" t="str">
        <f ca="1">IF(ISERROR(OFFSET('HARGA SATUAN'!$C$6,MATCH(B854,'HARGA SATUAN'!$N$7:$N$1492,0),0)),"",OFFSET('HARGA SATUAN'!$C$6,MATCH(B854,'HARGA SATUAN'!$N$7:$N$1492,0),0))</f>
        <v>MCCB 1 Fasa 63 A</v>
      </c>
      <c r="D854" s="560">
        <f ca="1">SUMIFS(RAB!$F$14:$F$142,RAB!$C$14:$C$142,C854)</f>
        <v>0</v>
      </c>
      <c r="E854" s="471">
        <f t="shared" ca="1" si="35"/>
        <v>0</v>
      </c>
      <c r="F854" s="471">
        <f ca="1">IF(D854=0,0,SUM($E$713:E854))</f>
        <v>0</v>
      </c>
    </row>
    <row r="855" spans="2:6">
      <c r="B855" s="559">
        <v>142</v>
      </c>
      <c r="C855" s="560" t="str">
        <f ca="1">IF(ISERROR(OFFSET('HARGA SATUAN'!$C$6,MATCH(B855,'HARGA SATUAN'!$N$7:$N$1492,0),0)),"",OFFSET('HARGA SATUAN'!$C$6,MATCH(B855,'HARGA SATUAN'!$N$7:$N$1492,0),0))</f>
        <v>MCCB 1 Fasa 80 A</v>
      </c>
      <c r="D855" s="560">
        <f ca="1">SUMIFS(RAB!$F$14:$F$142,RAB!$C$14:$C$142,C855)</f>
        <v>0</v>
      </c>
      <c r="E855" s="471">
        <f t="shared" ca="1" si="35"/>
        <v>0</v>
      </c>
      <c r="F855" s="471">
        <f ca="1">IF(D855=0,0,SUM($E$713:E855))</f>
        <v>0</v>
      </c>
    </row>
    <row r="856" spans="2:6">
      <c r="B856" s="559">
        <v>143</v>
      </c>
      <c r="C856" s="560" t="str">
        <f ca="1">IF(ISERROR(OFFSET('HARGA SATUAN'!$C$6,MATCH(B856,'HARGA SATUAN'!$N$7:$N$1492,0),0)),"",OFFSET('HARGA SATUAN'!$C$6,MATCH(B856,'HARGA SATUAN'!$N$7:$N$1492,0),0))</f>
        <v>MCCB 1 Fasa 100 A</v>
      </c>
      <c r="D856" s="560">
        <f ca="1">SUMIFS(RAB!$F$14:$F$142,RAB!$C$14:$C$142,C856)</f>
        <v>0</v>
      </c>
      <c r="E856" s="471">
        <f t="shared" ca="1" si="35"/>
        <v>0</v>
      </c>
      <c r="F856" s="471">
        <f ca="1">IF(D856=0,0,SUM($E$713:E856))</f>
        <v>0</v>
      </c>
    </row>
    <row r="857" spans="2:6">
      <c r="B857" s="559">
        <v>144</v>
      </c>
      <c r="C857" s="560" t="str">
        <f ca="1">IF(ISERROR(OFFSET('HARGA SATUAN'!$C$6,MATCH(B857,'HARGA SATUAN'!$N$7:$N$1492,0),0)),"",OFFSET('HARGA SATUAN'!$C$6,MATCH(B857,'HARGA SATUAN'!$N$7:$N$1492,0),0))</f>
        <v>MCCB 3 Fasa 80 A</v>
      </c>
      <c r="D857" s="560">
        <f ca="1">SUMIFS(RAB!$F$14:$F$142,RAB!$C$14:$C$142,C857)</f>
        <v>0</v>
      </c>
      <c r="E857" s="471">
        <f t="shared" ca="1" si="35"/>
        <v>0</v>
      </c>
      <c r="F857" s="471">
        <f ca="1">IF(D857=0,0,SUM($E$713:E857))</f>
        <v>0</v>
      </c>
    </row>
    <row r="858" spans="2:6">
      <c r="B858" s="559">
        <v>145</v>
      </c>
      <c r="C858" s="560" t="str">
        <f ca="1">IF(ISERROR(OFFSET('HARGA SATUAN'!$C$6,MATCH(B858,'HARGA SATUAN'!$N$7:$N$1492,0),0)),"",OFFSET('HARGA SATUAN'!$C$6,MATCH(B858,'HARGA SATUAN'!$N$7:$N$1492,0),0))</f>
        <v>MCCB 3 Fasa 100 A</v>
      </c>
      <c r="D858" s="560">
        <f ca="1">SUMIFS(RAB!$F$14:$F$142,RAB!$C$14:$C$142,C858)</f>
        <v>0</v>
      </c>
      <c r="E858" s="471">
        <f t="shared" ca="1" si="35"/>
        <v>0</v>
      </c>
      <c r="F858" s="471">
        <f ca="1">IF(D858=0,0,SUM($E$713:E858))</f>
        <v>0</v>
      </c>
    </row>
    <row r="859" spans="2:6">
      <c r="B859" s="559">
        <v>146</v>
      </c>
      <c r="C859" s="560" t="str">
        <f ca="1">IF(ISERROR(OFFSET('HARGA SATUAN'!$C$6,MATCH(B859,'HARGA SATUAN'!$N$7:$N$1492,0),0)),"",OFFSET('HARGA SATUAN'!$C$6,MATCH(B859,'HARGA SATUAN'!$N$7:$N$1492,0),0))</f>
        <v>MCCB 3 Fasa 125 A</v>
      </c>
      <c r="D859" s="560">
        <f ca="1">SUMIFS(RAB!$F$14:$F$142,RAB!$C$14:$C$142,C859)</f>
        <v>0</v>
      </c>
      <c r="E859" s="471">
        <f t="shared" ca="1" si="35"/>
        <v>0</v>
      </c>
      <c r="F859" s="471">
        <f ca="1">IF(D859=0,0,SUM($E$713:E859))</f>
        <v>0</v>
      </c>
    </row>
    <row r="860" spans="2:6">
      <c r="B860" s="559">
        <v>147</v>
      </c>
      <c r="C860" s="560" t="str">
        <f ca="1">IF(ISERROR(OFFSET('HARGA SATUAN'!$C$6,MATCH(B860,'HARGA SATUAN'!$N$7:$N$1492,0),0)),"",OFFSET('HARGA SATUAN'!$C$6,MATCH(B860,'HARGA SATUAN'!$N$7:$N$1492,0),0))</f>
        <v>MCCB 3 Fasa 160 A</v>
      </c>
      <c r="D860" s="560">
        <f ca="1">SUMIFS(RAB!$F$14:$F$142,RAB!$C$14:$C$142,C860)</f>
        <v>0</v>
      </c>
      <c r="E860" s="471">
        <f t="shared" ca="1" si="35"/>
        <v>0</v>
      </c>
      <c r="F860" s="471">
        <f ca="1">IF(D860=0,0,SUM($E$713:E860))</f>
        <v>0</v>
      </c>
    </row>
    <row r="861" spans="2:6">
      <c r="B861" s="559">
        <v>148</v>
      </c>
      <c r="C861" s="560" t="str">
        <f ca="1">IF(ISERROR(OFFSET('HARGA SATUAN'!$C$6,MATCH(B861,'HARGA SATUAN'!$N$7:$N$1492,0),0)),"",OFFSET('HARGA SATUAN'!$C$6,MATCH(B861,'HARGA SATUAN'!$N$7:$N$1492,0),0))</f>
        <v>MCCB 3 Fasa 200 A</v>
      </c>
      <c r="D861" s="560">
        <f ca="1">SUMIFS(RAB!$F$14:$F$142,RAB!$C$14:$C$142,C861)</f>
        <v>0</v>
      </c>
      <c r="E861" s="471">
        <f t="shared" ca="1" si="35"/>
        <v>0</v>
      </c>
      <c r="F861" s="471">
        <f ca="1">IF(D861=0,0,SUM($E$713:E861))</f>
        <v>0</v>
      </c>
    </row>
    <row r="862" spans="2:6">
      <c r="B862" s="559">
        <v>149</v>
      </c>
      <c r="C862" s="560" t="str">
        <f ca="1">IF(ISERROR(OFFSET('HARGA SATUAN'!$C$6,MATCH(B862,'HARGA SATUAN'!$N$7:$N$1492,0),0)),"",OFFSET('HARGA SATUAN'!$C$6,MATCH(B862,'HARGA SATUAN'!$N$7:$N$1492,0),0))</f>
        <v>MCCB 3 Fasa 225 A</v>
      </c>
      <c r="D862" s="560">
        <f ca="1">SUMIFS(RAB!$F$14:$F$142,RAB!$C$14:$C$142,C862)</f>
        <v>0</v>
      </c>
      <c r="E862" s="471">
        <f t="shared" ca="1" si="35"/>
        <v>0</v>
      </c>
      <c r="F862" s="471">
        <f ca="1">IF(D862=0,0,SUM($E$713:E862))</f>
        <v>0</v>
      </c>
    </row>
    <row r="863" spans="2:6">
      <c r="B863" s="559">
        <v>150</v>
      </c>
      <c r="C863" s="560" t="str">
        <f ca="1">IF(ISERROR(OFFSET('HARGA SATUAN'!$C$6,MATCH(B863,'HARGA SATUAN'!$N$7:$N$1492,0),0)),"",OFFSET('HARGA SATUAN'!$C$6,MATCH(B863,'HARGA SATUAN'!$N$7:$N$1492,0),0))</f>
        <v>MCCB 3 Fasa 250 A</v>
      </c>
      <c r="D863" s="560">
        <f ca="1">SUMIFS(RAB!$F$14:$F$142,RAB!$C$14:$C$142,C863)</f>
        <v>0</v>
      </c>
      <c r="E863" s="471">
        <f t="shared" ca="1" si="35"/>
        <v>0</v>
      </c>
      <c r="F863" s="471">
        <f ca="1">IF(D863=0,0,SUM($E$713:E863))</f>
        <v>0</v>
      </c>
    </row>
    <row r="864" spans="2:6">
      <c r="B864" s="559">
        <v>151</v>
      </c>
      <c r="C864" s="560" t="str">
        <f ca="1">IF(ISERROR(OFFSET('HARGA SATUAN'!$C$6,MATCH(B864,'HARGA SATUAN'!$N$7:$N$1492,0),0)),"",OFFSET('HARGA SATUAN'!$C$6,MATCH(B864,'HARGA SATUAN'!$N$7:$N$1492,0),0))</f>
        <v>MCCB 3 Fasa 300 A</v>
      </c>
      <c r="D864" s="560">
        <f ca="1">SUMIFS(RAB!$F$14:$F$142,RAB!$C$14:$C$142,C864)</f>
        <v>0</v>
      </c>
      <c r="E864" s="471">
        <f t="shared" ca="1" si="35"/>
        <v>0</v>
      </c>
      <c r="F864" s="471">
        <f ca="1">IF(D864=0,0,SUM($E$713:E864))</f>
        <v>0</v>
      </c>
    </row>
    <row r="865" spans="2:6">
      <c r="B865" s="559">
        <v>152</v>
      </c>
      <c r="C865" s="560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560">
        <f ca="1">SUMIFS(RAB!$F$14:$F$142,RAB!$C$14:$C$142,C865)</f>
        <v>0</v>
      </c>
      <c r="E865" s="471">
        <f t="shared" ca="1" si="35"/>
        <v>0</v>
      </c>
      <c r="F865" s="471">
        <f ca="1">IF(D865=0,0,SUM($E$713:E865))</f>
        <v>0</v>
      </c>
    </row>
    <row r="866" spans="2:6">
      <c r="B866" s="559">
        <v>153</v>
      </c>
      <c r="C866" s="560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560">
        <f ca="1">SUMIFS(RAB!$F$14:$F$142,RAB!$C$14:$C$142,C866)</f>
        <v>0</v>
      </c>
      <c r="E866" s="471">
        <f t="shared" ca="1" si="35"/>
        <v>0</v>
      </c>
      <c r="F866" s="471">
        <f ca="1">IF(D866=0,0,SUM($E$713:E866))</f>
        <v>0</v>
      </c>
    </row>
    <row r="867" spans="2:6">
      <c r="B867" s="559">
        <v>154</v>
      </c>
      <c r="C867" s="560" t="str">
        <f ca="1">IF(ISERROR(OFFSET('HARGA SATUAN'!$C$6,MATCH(B867,'HARGA SATUAN'!$N$7:$N$1492,0),0)),"",OFFSET('HARGA SATUAN'!$C$6,MATCH(B867,'HARGA SATUAN'!$N$7:$N$1492,0),0))</f>
        <v/>
      </c>
      <c r="D867" s="560">
        <f ca="1">SUMIFS(RAB!$F$14:$F$142,RAB!$C$14:$C$142,C867)</f>
        <v>0</v>
      </c>
      <c r="E867" s="471">
        <f t="shared" ca="1" si="35"/>
        <v>0</v>
      </c>
      <c r="F867" s="471">
        <f ca="1">IF(D867=0,0,SUM($E$713:E867))</f>
        <v>0</v>
      </c>
    </row>
    <row r="868" spans="2:6">
      <c r="B868" s="559">
        <v>155</v>
      </c>
      <c r="C868" s="560" t="str">
        <f ca="1">IF(ISERROR(OFFSET('HARGA SATUAN'!$C$6,MATCH(B868,'HARGA SATUAN'!$N$7:$N$1492,0),0)),"",OFFSET('HARGA SATUAN'!$C$6,MATCH(B868,'HARGA SATUAN'!$N$7:$N$1492,0),0))</f>
        <v/>
      </c>
      <c r="D868" s="560">
        <f ca="1">SUMIFS(RAB!$F$14:$F$142,RAB!$C$14:$C$142,C868)</f>
        <v>0</v>
      </c>
      <c r="E868" s="471">
        <f t="shared" ca="1" si="35"/>
        <v>0</v>
      </c>
      <c r="F868" s="471">
        <f ca="1">IF(D868=0,0,SUM($E$713:E868))</f>
        <v>0</v>
      </c>
    </row>
    <row r="869" spans="2:6">
      <c r="B869" s="559">
        <v>156</v>
      </c>
      <c r="C869" s="560" t="str">
        <f ca="1">IF(ISERROR(OFFSET('HARGA SATUAN'!$C$6,MATCH(B869,'HARGA SATUAN'!$N$7:$N$1492,0),0)),"",OFFSET('HARGA SATUAN'!$C$6,MATCH(B869,'HARGA SATUAN'!$N$7:$N$1492,0),0))</f>
        <v/>
      </c>
      <c r="D869" s="560">
        <f ca="1">SUMIFS(RAB!$F$14:$F$142,RAB!$C$14:$C$142,C869)</f>
        <v>0</v>
      </c>
      <c r="E869" s="471">
        <f t="shared" ca="1" si="35"/>
        <v>0</v>
      </c>
      <c r="F869" s="471">
        <f ca="1">IF(D869=0,0,SUM($E$713:E869))</f>
        <v>0</v>
      </c>
    </row>
    <row r="870" spans="2:6">
      <c r="B870" s="559">
        <v>157</v>
      </c>
      <c r="C870" s="560" t="str">
        <f ca="1">IF(ISERROR(OFFSET('HARGA SATUAN'!$C$6,MATCH(B870,'HARGA SATUAN'!$N$7:$N$1492,0),0)),"",OFFSET('HARGA SATUAN'!$C$6,MATCH(B870,'HARGA SATUAN'!$N$7:$N$1492,0),0))</f>
        <v/>
      </c>
      <c r="D870" s="560">
        <f ca="1">SUMIFS(RAB!$F$14:$F$142,RAB!$C$14:$C$142,C870)</f>
        <v>0</v>
      </c>
      <c r="E870" s="471">
        <f t="shared" ca="1" si="35"/>
        <v>0</v>
      </c>
      <c r="F870" s="471">
        <f ca="1">IF(D870=0,0,SUM($E$713:E870))</f>
        <v>0</v>
      </c>
    </row>
    <row r="871" spans="2:6">
      <c r="B871" s="559">
        <v>158</v>
      </c>
      <c r="C871" s="560" t="str">
        <f ca="1">IF(ISERROR(OFFSET('HARGA SATUAN'!$C$6,MATCH(B871,'HARGA SATUAN'!$N$7:$N$1492,0),0)),"",OFFSET('HARGA SATUAN'!$C$6,MATCH(B871,'HARGA SATUAN'!$N$7:$N$1492,0),0))</f>
        <v/>
      </c>
      <c r="D871" s="560">
        <f ca="1">SUMIFS(RAB!$F$14:$F$142,RAB!$C$14:$C$142,C871)</f>
        <v>0</v>
      </c>
      <c r="E871" s="471">
        <f t="shared" ca="1" si="35"/>
        <v>0</v>
      </c>
      <c r="F871" s="471">
        <f ca="1">IF(D871=0,0,SUM($E$713:E871))</f>
        <v>0</v>
      </c>
    </row>
    <row r="872" spans="2:6">
      <c r="B872" s="559">
        <v>159</v>
      </c>
      <c r="C872" s="560" t="str">
        <f ca="1">IF(ISERROR(OFFSET('HARGA SATUAN'!$C$6,MATCH(B872,'HARGA SATUAN'!$N$7:$N$1492,0),0)),"",OFFSET('HARGA SATUAN'!$C$6,MATCH(B872,'HARGA SATUAN'!$N$7:$N$1492,0),0))</f>
        <v/>
      </c>
      <c r="D872" s="560">
        <f ca="1">SUMIFS(RAB!$F$14:$F$142,RAB!$C$14:$C$142,C872)</f>
        <v>0</v>
      </c>
      <c r="E872" s="471">
        <f t="shared" ca="1" si="35"/>
        <v>0</v>
      </c>
      <c r="F872" s="471">
        <f ca="1">IF(D872=0,0,SUM($E$713:E872))</f>
        <v>0</v>
      </c>
    </row>
    <row r="873" spans="2:6">
      <c r="B873" s="559">
        <v>160</v>
      </c>
      <c r="C873" s="560" t="str">
        <f ca="1">IF(ISERROR(OFFSET('HARGA SATUAN'!$C$6,MATCH(B873,'HARGA SATUAN'!$N$7:$N$1492,0),0)),"",OFFSET('HARGA SATUAN'!$C$6,MATCH(B873,'HARGA SATUAN'!$N$7:$N$1492,0),0))</f>
        <v/>
      </c>
      <c r="D873" s="560">
        <f ca="1">SUMIFS(RAB!$F$14:$F$142,RAB!$C$14:$C$142,C873)</f>
        <v>0</v>
      </c>
      <c r="E873" s="471">
        <f t="shared" ca="1" si="35"/>
        <v>0</v>
      </c>
      <c r="F873" s="471">
        <f ca="1">IF(D873=0,0,SUM($E$713:E873))</f>
        <v>0</v>
      </c>
    </row>
    <row r="874" spans="2:6">
      <c r="B874" s="559">
        <v>161</v>
      </c>
      <c r="C874" s="560" t="str">
        <f ca="1">IF(ISERROR(OFFSET('HARGA SATUAN'!$C$6,MATCH(B874,'HARGA SATUAN'!$N$7:$N$1492,0),0)),"",OFFSET('HARGA SATUAN'!$C$6,MATCH(B874,'HARGA SATUAN'!$N$7:$N$1492,0),0))</f>
        <v/>
      </c>
      <c r="D874" s="560">
        <f ca="1">SUMIFS(RAB!$F$14:$F$142,RAB!$C$14:$C$142,C874)</f>
        <v>0</v>
      </c>
      <c r="E874" s="471">
        <f t="shared" ca="1" si="35"/>
        <v>0</v>
      </c>
      <c r="F874" s="471">
        <f ca="1">IF(D874=0,0,SUM($E$713:E874))</f>
        <v>0</v>
      </c>
    </row>
    <row r="875" spans="2:6">
      <c r="B875" s="559">
        <v>162</v>
      </c>
      <c r="C875" s="560" t="str">
        <f ca="1">IF(ISERROR(OFFSET('HARGA SATUAN'!$C$6,MATCH(B875,'HARGA SATUAN'!$N$7:$N$1492,0),0)),"",OFFSET('HARGA SATUAN'!$C$6,MATCH(B875,'HARGA SATUAN'!$N$7:$N$1492,0),0))</f>
        <v/>
      </c>
      <c r="D875" s="560">
        <f ca="1">SUMIFS(RAB!$F$14:$F$142,RAB!$C$14:$C$142,C875)</f>
        <v>0</v>
      </c>
      <c r="E875" s="471">
        <f t="shared" ca="1" si="35"/>
        <v>0</v>
      </c>
      <c r="F875" s="471">
        <f ca="1">IF(D875=0,0,SUM($E$713:E875))</f>
        <v>0</v>
      </c>
    </row>
    <row r="876" spans="2:6">
      <c r="B876" s="559">
        <v>163</v>
      </c>
      <c r="C876" s="560" t="str">
        <f ca="1">IF(ISERROR(OFFSET('HARGA SATUAN'!$C$6,MATCH(B876,'HARGA SATUAN'!$N$7:$N$1492,0),0)),"",OFFSET('HARGA SATUAN'!$C$6,MATCH(B876,'HARGA SATUAN'!$N$7:$N$1492,0),0))</f>
        <v/>
      </c>
      <c r="D876" s="560">
        <f ca="1">SUMIFS(RAB!$F$14:$F$142,RAB!$C$14:$C$142,C876)</f>
        <v>0</v>
      </c>
      <c r="E876" s="471">
        <f t="shared" ca="1" si="35"/>
        <v>0</v>
      </c>
      <c r="F876" s="471">
        <f ca="1">IF(D876=0,0,SUM($E$713:E876))</f>
        <v>0</v>
      </c>
    </row>
    <row r="877" spans="2:6">
      <c r="B877" s="559">
        <v>164</v>
      </c>
      <c r="C877" s="560" t="str">
        <f ca="1">IF(ISERROR(OFFSET('HARGA SATUAN'!$C$6,MATCH(B877,'HARGA SATUAN'!$N$7:$N$1492,0),0)),"",OFFSET('HARGA SATUAN'!$C$6,MATCH(B877,'HARGA SATUAN'!$N$7:$N$1492,0),0))</f>
        <v/>
      </c>
      <c r="D877" s="560">
        <f ca="1">SUMIFS(RAB!$F$14:$F$142,RAB!$C$14:$C$142,C877)</f>
        <v>0</v>
      </c>
      <c r="E877" s="471">
        <f t="shared" ca="1" si="35"/>
        <v>0</v>
      </c>
      <c r="F877" s="471">
        <f ca="1">IF(D877=0,0,SUM($E$713:E877))</f>
        <v>0</v>
      </c>
    </row>
    <row r="878" spans="2:6">
      <c r="B878" s="559">
        <v>165</v>
      </c>
      <c r="C878" s="560" t="str">
        <f ca="1">IF(ISERROR(OFFSET('HARGA SATUAN'!$C$6,MATCH(B878,'HARGA SATUAN'!$N$7:$N$1492,0),0)),"",OFFSET('HARGA SATUAN'!$C$6,MATCH(B878,'HARGA SATUAN'!$N$7:$N$1492,0),0))</f>
        <v/>
      </c>
      <c r="D878" s="560">
        <f ca="1">SUMIFS(RAB!$F$14:$F$142,RAB!$C$14:$C$142,C878)</f>
        <v>0</v>
      </c>
      <c r="E878" s="471">
        <f t="shared" ca="1" si="35"/>
        <v>0</v>
      </c>
      <c r="F878" s="471">
        <f ca="1">IF(D878=0,0,SUM($E$713:E878))</f>
        <v>0</v>
      </c>
    </row>
    <row r="879" spans="2:6">
      <c r="B879" s="559">
        <v>166</v>
      </c>
      <c r="C879" s="560" t="str">
        <f ca="1">IF(ISERROR(OFFSET('HARGA SATUAN'!$C$6,MATCH(B879,'HARGA SATUAN'!$N$7:$N$1492,0),0)),"",OFFSET('HARGA SATUAN'!$C$6,MATCH(B879,'HARGA SATUAN'!$N$7:$N$1492,0),0))</f>
        <v/>
      </c>
      <c r="D879" s="560">
        <f ca="1">SUMIFS(RAB!$F$14:$F$142,RAB!$C$14:$C$142,C879)</f>
        <v>0</v>
      </c>
      <c r="E879" s="471">
        <f t="shared" ca="1" si="35"/>
        <v>0</v>
      </c>
      <c r="F879" s="471">
        <f ca="1">IF(D879=0,0,SUM($E$713:E879))</f>
        <v>0</v>
      </c>
    </row>
    <row r="880" spans="2:6">
      <c r="B880" s="559">
        <v>167</v>
      </c>
      <c r="C880" s="560" t="str">
        <f ca="1">IF(ISERROR(OFFSET('HARGA SATUAN'!$C$6,MATCH(B880,'HARGA SATUAN'!$N$7:$N$1492,0),0)),"",OFFSET('HARGA SATUAN'!$C$6,MATCH(B880,'HARGA SATUAN'!$N$7:$N$1492,0),0))</f>
        <v/>
      </c>
      <c r="D880" s="560">
        <f ca="1">SUMIFS(RAB!$F$14:$F$142,RAB!$C$14:$C$142,C880)</f>
        <v>0</v>
      </c>
      <c r="E880" s="471">
        <f t="shared" ca="1" si="35"/>
        <v>0</v>
      </c>
      <c r="F880" s="471">
        <f ca="1">IF(D880=0,0,SUM($E$713:E880))</f>
        <v>0</v>
      </c>
    </row>
    <row r="881" spans="2:6">
      <c r="B881" s="559">
        <v>168</v>
      </c>
      <c r="C881" s="560" t="str">
        <f ca="1">IF(ISERROR(OFFSET('HARGA SATUAN'!$C$6,MATCH(B881,'HARGA SATUAN'!$N$7:$N$1492,0),0)),"",OFFSET('HARGA SATUAN'!$C$6,MATCH(B881,'HARGA SATUAN'!$N$7:$N$1492,0),0))</f>
        <v/>
      </c>
      <c r="D881" s="560">
        <f ca="1">SUMIFS(RAB!$F$14:$F$142,RAB!$C$14:$C$142,C881)</f>
        <v>0</v>
      </c>
      <c r="E881" s="471">
        <f t="shared" ca="1" si="35"/>
        <v>0</v>
      </c>
      <c r="F881" s="471">
        <f ca="1">IF(D881=0,0,SUM($E$713:E881))</f>
        <v>0</v>
      </c>
    </row>
    <row r="882" spans="2:6">
      <c r="B882" s="559">
        <v>169</v>
      </c>
      <c r="C882" s="560" t="str">
        <f ca="1">IF(ISERROR(OFFSET('HARGA SATUAN'!$C$6,MATCH(B882,'HARGA SATUAN'!$N$7:$N$1492,0),0)),"",OFFSET('HARGA SATUAN'!$C$6,MATCH(B882,'HARGA SATUAN'!$N$7:$N$1492,0),0))</f>
        <v/>
      </c>
      <c r="D882" s="560">
        <f ca="1">SUMIFS(RAB!$F$14:$F$142,RAB!$C$14:$C$142,C882)</f>
        <v>0</v>
      </c>
      <c r="E882" s="471">
        <f t="shared" ca="1" si="35"/>
        <v>0</v>
      </c>
      <c r="F882" s="471">
        <f ca="1">IF(D882=0,0,SUM($E$713:E882))</f>
        <v>0</v>
      </c>
    </row>
    <row r="883" spans="2:6">
      <c r="B883" s="559">
        <v>170</v>
      </c>
      <c r="C883" s="560" t="str">
        <f ca="1">IF(ISERROR(OFFSET('HARGA SATUAN'!$C$6,MATCH(B883,'HARGA SATUAN'!$N$7:$N$1492,0),0)),"",OFFSET('HARGA SATUAN'!$C$6,MATCH(B883,'HARGA SATUAN'!$N$7:$N$1492,0),0))</f>
        <v/>
      </c>
      <c r="D883" s="560">
        <f ca="1">SUMIFS(RAB!$F$14:$F$142,RAB!$C$14:$C$142,C883)</f>
        <v>0</v>
      </c>
      <c r="E883" s="471">
        <f t="shared" ca="1" si="35"/>
        <v>0</v>
      </c>
      <c r="F883" s="471">
        <f ca="1">IF(D883=0,0,SUM($E$713:E883))</f>
        <v>0</v>
      </c>
    </row>
    <row r="884" spans="2:6">
      <c r="B884" s="559">
        <v>171</v>
      </c>
      <c r="C884" s="560" t="str">
        <f ca="1">IF(ISERROR(OFFSET('HARGA SATUAN'!$C$6,MATCH(B884,'HARGA SATUAN'!$N$7:$N$1492,0),0)),"",OFFSET('HARGA SATUAN'!$C$6,MATCH(B884,'HARGA SATUAN'!$N$7:$N$1492,0),0))</f>
        <v/>
      </c>
      <c r="D884" s="560">
        <f ca="1">SUMIFS(RAB!$F$14:$F$142,RAB!$C$14:$C$142,C884)</f>
        <v>0</v>
      </c>
      <c r="E884" s="471">
        <f t="shared" ca="1" si="35"/>
        <v>0</v>
      </c>
      <c r="F884" s="471">
        <f ca="1">IF(D884=0,0,SUM($E$713:E884))</f>
        <v>0</v>
      </c>
    </row>
    <row r="885" spans="2:6">
      <c r="B885" s="559">
        <v>172</v>
      </c>
      <c r="C885" s="560" t="str">
        <f ca="1">IF(ISERROR(OFFSET('HARGA SATUAN'!$C$6,MATCH(B885,'HARGA SATUAN'!$N$7:$N$1492,0),0)),"",OFFSET('HARGA SATUAN'!$C$6,MATCH(B885,'HARGA SATUAN'!$N$7:$N$1492,0),0))</f>
        <v/>
      </c>
      <c r="D885" s="560">
        <f ca="1">SUMIFS(RAB!$F$14:$F$142,RAB!$C$14:$C$142,C885)</f>
        <v>0</v>
      </c>
      <c r="E885" s="471">
        <f t="shared" ca="1" si="35"/>
        <v>0</v>
      </c>
      <c r="F885" s="471">
        <f ca="1">IF(D885=0,0,SUM($E$713:E885))</f>
        <v>0</v>
      </c>
    </row>
    <row r="886" spans="2:6">
      <c r="B886" s="559">
        <v>173</v>
      </c>
      <c r="C886" s="560" t="str">
        <f ca="1">IF(ISERROR(OFFSET('HARGA SATUAN'!$C$6,MATCH(B886,'HARGA SATUAN'!$N$7:$N$1492,0),0)),"",OFFSET('HARGA SATUAN'!$C$6,MATCH(B886,'HARGA SATUAN'!$N$7:$N$1492,0),0))</f>
        <v/>
      </c>
      <c r="D886" s="560">
        <f ca="1">SUMIFS(RAB!$F$14:$F$142,RAB!$C$14:$C$142,C886)</f>
        <v>0</v>
      </c>
      <c r="E886" s="471">
        <f t="shared" ca="1" si="35"/>
        <v>0</v>
      </c>
      <c r="F886" s="471">
        <f ca="1">IF(D886=0,0,SUM($E$713:E886))</f>
        <v>0</v>
      </c>
    </row>
    <row r="887" spans="2:6">
      <c r="B887" s="559">
        <v>174</v>
      </c>
      <c r="C887" s="560" t="str">
        <f ca="1">IF(ISERROR(OFFSET('HARGA SATUAN'!$C$6,MATCH(B887,'HARGA SATUAN'!$N$7:$N$1492,0),0)),"",OFFSET('HARGA SATUAN'!$C$6,MATCH(B887,'HARGA SATUAN'!$N$7:$N$1492,0),0))</f>
        <v/>
      </c>
      <c r="D887" s="560">
        <f ca="1">SUMIFS(RAB!$F$14:$F$142,RAB!$C$14:$C$142,C887)</f>
        <v>0</v>
      </c>
      <c r="E887" s="471">
        <f t="shared" ca="1" si="35"/>
        <v>0</v>
      </c>
      <c r="F887" s="471">
        <f ca="1">IF(D887=0,0,SUM($E$713:E887))</f>
        <v>0</v>
      </c>
    </row>
    <row r="888" spans="2:6">
      <c r="B888" s="559">
        <v>175</v>
      </c>
      <c r="C888" s="560" t="str">
        <f ca="1">IF(ISERROR(OFFSET('HARGA SATUAN'!$C$6,MATCH(B888,'HARGA SATUAN'!$N$7:$N$1492,0),0)),"",OFFSET('HARGA SATUAN'!$C$6,MATCH(B888,'HARGA SATUAN'!$N$7:$N$1492,0),0))</f>
        <v/>
      </c>
      <c r="D888" s="560">
        <f ca="1">SUMIFS(RAB!$F$14:$F$142,RAB!$C$14:$C$142,C888)</f>
        <v>0</v>
      </c>
      <c r="E888" s="471">
        <f t="shared" ca="1" si="35"/>
        <v>0</v>
      </c>
      <c r="F888" s="471">
        <f ca="1">IF(D888=0,0,SUM($E$713:E888))</f>
        <v>0</v>
      </c>
    </row>
    <row r="889" spans="2:6">
      <c r="B889" s="559">
        <v>176</v>
      </c>
      <c r="C889" s="560" t="str">
        <f ca="1">IF(ISERROR(OFFSET('HARGA SATUAN'!$C$6,MATCH(B889,'HARGA SATUAN'!$N$7:$N$1492,0),0)),"",OFFSET('HARGA SATUAN'!$C$6,MATCH(B889,'HARGA SATUAN'!$N$7:$N$1492,0),0))</f>
        <v/>
      </c>
      <c r="D889" s="560">
        <f ca="1">SUMIFS(RAB!$F$14:$F$142,RAB!$C$14:$C$142,C889)</f>
        <v>0</v>
      </c>
      <c r="E889" s="471">
        <f t="shared" ca="1" si="35"/>
        <v>0</v>
      </c>
      <c r="F889" s="471">
        <f ca="1">IF(D889=0,0,SUM($E$713:E889))</f>
        <v>0</v>
      </c>
    </row>
    <row r="890" spans="2:6">
      <c r="B890" s="559">
        <v>177</v>
      </c>
      <c r="C890" s="560" t="str">
        <f ca="1">IF(ISERROR(OFFSET('HARGA SATUAN'!$C$6,MATCH(B890,'HARGA SATUAN'!$N$7:$N$1492,0),0)),"",OFFSET('HARGA SATUAN'!$C$6,MATCH(B890,'HARGA SATUAN'!$N$7:$N$1492,0),0))</f>
        <v/>
      </c>
      <c r="D890" s="560">
        <f ca="1">SUMIFS(RAB!$F$14:$F$142,RAB!$C$14:$C$142,C890)</f>
        <v>0</v>
      </c>
      <c r="E890" s="471">
        <f t="shared" ca="1" si="35"/>
        <v>0</v>
      </c>
      <c r="F890" s="471">
        <f ca="1">IF(D890=0,0,SUM($E$713:E890))</f>
        <v>0</v>
      </c>
    </row>
    <row r="891" spans="2:6">
      <c r="B891" s="559">
        <v>178</v>
      </c>
      <c r="C891" s="560" t="str">
        <f ca="1">IF(ISERROR(OFFSET('HARGA SATUAN'!$C$6,MATCH(B891,'HARGA SATUAN'!$N$7:$N$1492,0),0)),"",OFFSET('HARGA SATUAN'!$C$6,MATCH(B891,'HARGA SATUAN'!$N$7:$N$1492,0),0))</f>
        <v/>
      </c>
      <c r="D891" s="560">
        <f ca="1">SUMIFS(RAB!$F$14:$F$142,RAB!$C$14:$C$142,C891)</f>
        <v>0</v>
      </c>
      <c r="E891" s="471">
        <f t="shared" ca="1" si="35"/>
        <v>0</v>
      </c>
      <c r="F891" s="471">
        <f ca="1">IF(D891=0,0,SUM($E$713:E891))</f>
        <v>0</v>
      </c>
    </row>
    <row r="892" spans="2:6">
      <c r="B892" s="559">
        <v>179</v>
      </c>
      <c r="C892" s="560" t="str">
        <f ca="1">IF(ISERROR(OFFSET('HARGA SATUAN'!$C$6,MATCH(B892,'HARGA SATUAN'!$N$7:$N$1492,0),0)),"",OFFSET('HARGA SATUAN'!$C$6,MATCH(B892,'HARGA SATUAN'!$N$7:$N$1492,0),0))</f>
        <v/>
      </c>
      <c r="D892" s="560">
        <f ca="1">SUMIFS(RAB!$F$14:$F$142,RAB!$C$14:$C$142,C892)</f>
        <v>0</v>
      </c>
      <c r="E892" s="471">
        <f t="shared" ca="1" si="35"/>
        <v>0</v>
      </c>
      <c r="F892" s="471">
        <f ca="1">IF(D892=0,0,SUM($E$713:E892))</f>
        <v>0</v>
      </c>
    </row>
    <row r="893" spans="2:6">
      <c r="B893" s="559">
        <v>180</v>
      </c>
      <c r="C893" s="560" t="str">
        <f ca="1">IF(ISERROR(OFFSET('HARGA SATUAN'!$C$6,MATCH(B893,'HARGA SATUAN'!$N$7:$N$1492,0),0)),"",OFFSET('HARGA SATUAN'!$C$6,MATCH(B893,'HARGA SATUAN'!$N$7:$N$1492,0),0))</f>
        <v/>
      </c>
      <c r="D893" s="560">
        <f ca="1">SUMIFS(RAB!$F$14:$F$142,RAB!$C$14:$C$142,C893)</f>
        <v>0</v>
      </c>
      <c r="E893" s="471">
        <f t="shared" ca="1" si="35"/>
        <v>0</v>
      </c>
      <c r="F893" s="471">
        <f ca="1">IF(D893=0,0,SUM($E$713:E893))</f>
        <v>0</v>
      </c>
    </row>
    <row r="894" spans="2:6">
      <c r="B894" s="559">
        <v>181</v>
      </c>
      <c r="C894" s="560" t="str">
        <f ca="1">IF(ISERROR(OFFSET('HARGA SATUAN'!$C$6,MATCH(B894,'HARGA SATUAN'!$N$7:$N$1492,0),0)),"",OFFSET('HARGA SATUAN'!$C$6,MATCH(B894,'HARGA SATUAN'!$N$7:$N$1492,0),0))</f>
        <v/>
      </c>
      <c r="D894" s="560">
        <f ca="1">SUMIFS(RAB!$F$14:$F$142,RAB!$C$14:$C$142,C894)</f>
        <v>0</v>
      </c>
      <c r="E894" s="471">
        <f t="shared" ca="1" si="35"/>
        <v>0</v>
      </c>
      <c r="F894" s="471">
        <f ca="1">IF(D894=0,0,SUM($E$713:E894))</f>
        <v>0</v>
      </c>
    </row>
    <row r="895" spans="2:6">
      <c r="B895" s="559">
        <v>182</v>
      </c>
      <c r="C895" s="560" t="str">
        <f ca="1">IF(ISERROR(OFFSET('HARGA SATUAN'!$C$6,MATCH(B895,'HARGA SATUAN'!$N$7:$N$1492,0),0)),"",OFFSET('HARGA SATUAN'!$C$6,MATCH(B895,'HARGA SATUAN'!$N$7:$N$1492,0),0))</f>
        <v/>
      </c>
      <c r="D895" s="560">
        <f ca="1">SUMIFS(RAB!$F$14:$F$142,RAB!$C$14:$C$142,C895)</f>
        <v>0</v>
      </c>
      <c r="E895" s="471">
        <f t="shared" ca="1" si="35"/>
        <v>0</v>
      </c>
      <c r="F895" s="471">
        <f ca="1">IF(D895=0,0,SUM($E$713:E895))</f>
        <v>0</v>
      </c>
    </row>
    <row r="896" spans="2:6">
      <c r="B896" s="559">
        <v>183</v>
      </c>
      <c r="C896" s="560" t="str">
        <f ca="1">IF(ISERROR(OFFSET('HARGA SATUAN'!$C$6,MATCH(B896,'HARGA SATUAN'!$N$7:$N$1492,0),0)),"",OFFSET('HARGA SATUAN'!$C$6,MATCH(B896,'HARGA SATUAN'!$N$7:$N$1492,0),0))</f>
        <v/>
      </c>
      <c r="D896" s="560">
        <f ca="1">SUMIFS(RAB!$F$14:$F$142,RAB!$C$14:$C$142,C896)</f>
        <v>0</v>
      </c>
      <c r="E896" s="471">
        <f t="shared" ca="1" si="35"/>
        <v>0</v>
      </c>
      <c r="F896" s="471">
        <f ca="1">IF(D896=0,0,SUM($E$713:E896))</f>
        <v>0</v>
      </c>
    </row>
    <row r="897" spans="2:6">
      <c r="B897" s="559">
        <v>184</v>
      </c>
      <c r="C897" s="560" t="str">
        <f ca="1">IF(ISERROR(OFFSET('HARGA SATUAN'!$C$6,MATCH(B897,'HARGA SATUAN'!$N$7:$N$1492,0),0)),"",OFFSET('HARGA SATUAN'!$C$6,MATCH(B897,'HARGA SATUAN'!$N$7:$N$1492,0),0))</f>
        <v/>
      </c>
      <c r="D897" s="560">
        <f ca="1">SUMIFS(RAB!$F$14:$F$142,RAB!$C$14:$C$142,C897)</f>
        <v>0</v>
      </c>
      <c r="E897" s="471">
        <f t="shared" ca="1" si="35"/>
        <v>0</v>
      </c>
      <c r="F897" s="471">
        <f ca="1">IF(D897=0,0,SUM($E$713:E897))</f>
        <v>0</v>
      </c>
    </row>
    <row r="898" spans="2:6">
      <c r="B898" s="559">
        <v>185</v>
      </c>
      <c r="C898" s="560" t="str">
        <f ca="1">IF(ISERROR(OFFSET('HARGA SATUAN'!$C$6,MATCH(B898,'HARGA SATUAN'!$N$7:$N$1492,0),0)),"",OFFSET('HARGA SATUAN'!$C$6,MATCH(B898,'HARGA SATUAN'!$N$7:$N$1492,0),0))</f>
        <v/>
      </c>
      <c r="D898" s="560">
        <f ca="1">SUMIFS(RAB!$F$14:$F$142,RAB!$C$14:$C$142,C898)</f>
        <v>0</v>
      </c>
      <c r="E898" s="471">
        <f t="shared" ca="1" si="35"/>
        <v>0</v>
      </c>
      <c r="F898" s="471">
        <f ca="1">IF(D898=0,0,SUM($E$713:E898))</f>
        <v>0</v>
      </c>
    </row>
    <row r="899" spans="2:6">
      <c r="B899" s="559">
        <v>186</v>
      </c>
      <c r="C899" s="560" t="str">
        <f ca="1">IF(ISERROR(OFFSET('HARGA SATUAN'!$C$6,MATCH(B899,'HARGA SATUAN'!$N$7:$N$1492,0),0)),"",OFFSET('HARGA SATUAN'!$C$6,MATCH(B899,'HARGA SATUAN'!$N$7:$N$1492,0),0))</f>
        <v/>
      </c>
      <c r="D899" s="560">
        <f ca="1">SUMIFS(RAB!$F$14:$F$142,RAB!$C$14:$C$142,C899)</f>
        <v>0</v>
      </c>
      <c r="E899" s="471">
        <f t="shared" ca="1" si="35"/>
        <v>0</v>
      </c>
      <c r="F899" s="471">
        <f ca="1">IF(D899=0,0,SUM($E$713:E899))</f>
        <v>0</v>
      </c>
    </row>
    <row r="900" spans="2:6">
      <c r="B900" s="559">
        <v>187</v>
      </c>
      <c r="C900" s="560" t="str">
        <f ca="1">IF(ISERROR(OFFSET('HARGA SATUAN'!$C$6,MATCH(B900,'HARGA SATUAN'!$N$7:$N$1492,0),0)),"",OFFSET('HARGA SATUAN'!$C$6,MATCH(B900,'HARGA SATUAN'!$N$7:$N$1492,0),0))</f>
        <v/>
      </c>
      <c r="D900" s="560">
        <f ca="1">SUMIFS(RAB!$F$14:$F$142,RAB!$C$14:$C$142,C900)</f>
        <v>0</v>
      </c>
      <c r="E900" s="471">
        <f t="shared" ca="1" si="35"/>
        <v>0</v>
      </c>
      <c r="F900" s="471">
        <f ca="1">IF(D900=0,0,SUM($E$713:E900))</f>
        <v>0</v>
      </c>
    </row>
    <row r="901" spans="2:6">
      <c r="B901" s="559">
        <v>188</v>
      </c>
      <c r="C901" s="560" t="str">
        <f ca="1">IF(ISERROR(OFFSET('HARGA SATUAN'!$C$6,MATCH(B901,'HARGA SATUAN'!$N$7:$N$1492,0),0)),"",OFFSET('HARGA SATUAN'!$C$6,MATCH(B901,'HARGA SATUAN'!$N$7:$N$1492,0),0))</f>
        <v/>
      </c>
      <c r="D901" s="560">
        <f ca="1">SUMIFS(RAB!$F$14:$F$142,RAB!$C$14:$C$142,C901)</f>
        <v>0</v>
      </c>
      <c r="E901" s="471">
        <f t="shared" ca="1" si="35"/>
        <v>0</v>
      </c>
      <c r="F901" s="471">
        <f ca="1">IF(D901=0,0,SUM($E$713:E901))</f>
        <v>0</v>
      </c>
    </row>
    <row r="902" spans="2:6">
      <c r="B902" s="559">
        <v>189</v>
      </c>
      <c r="C902" s="560" t="str">
        <f ca="1">IF(ISERROR(OFFSET('HARGA SATUAN'!$C$6,MATCH(B902,'HARGA SATUAN'!$N$7:$N$1492,0),0)),"",OFFSET('HARGA SATUAN'!$C$6,MATCH(B902,'HARGA SATUAN'!$N$7:$N$1492,0),0))</f>
        <v/>
      </c>
      <c r="D902" s="560">
        <f ca="1">SUMIFS(RAB!$F$14:$F$142,RAB!$C$14:$C$142,C902)</f>
        <v>0</v>
      </c>
      <c r="E902" s="471">
        <f t="shared" ca="1" si="35"/>
        <v>0</v>
      </c>
      <c r="F902" s="471">
        <f ca="1">IF(D902=0,0,SUM($E$713:E902))</f>
        <v>0</v>
      </c>
    </row>
    <row r="903" spans="2:6">
      <c r="B903" s="559">
        <v>190</v>
      </c>
      <c r="C903" s="560" t="str">
        <f ca="1">IF(ISERROR(OFFSET('HARGA SATUAN'!$C$6,MATCH(B903,'HARGA SATUAN'!$N$7:$N$1492,0),0)),"",OFFSET('HARGA SATUAN'!$C$6,MATCH(B903,'HARGA SATUAN'!$N$7:$N$1492,0),0))</f>
        <v/>
      </c>
      <c r="D903" s="560">
        <f ca="1">SUMIFS(RAB!$F$14:$F$142,RAB!$C$14:$C$142,C903)</f>
        <v>0</v>
      </c>
      <c r="E903" s="471">
        <f t="shared" ca="1" si="35"/>
        <v>0</v>
      </c>
      <c r="F903" s="471">
        <f ca="1">IF(D903=0,0,SUM($E$713:E903))</f>
        <v>0</v>
      </c>
    </row>
    <row r="904" spans="2:6">
      <c r="B904" s="559">
        <v>191</v>
      </c>
      <c r="C904" s="560" t="str">
        <f ca="1">IF(ISERROR(OFFSET('HARGA SATUAN'!$C$6,MATCH(B904,'HARGA SATUAN'!$N$7:$N$1492,0),0)),"",OFFSET('HARGA SATUAN'!$C$6,MATCH(B904,'HARGA SATUAN'!$N$7:$N$1492,0),0))</f>
        <v/>
      </c>
      <c r="D904" s="560">
        <f ca="1">SUMIFS(RAB!$F$14:$F$142,RAB!$C$14:$C$142,C904)</f>
        <v>0</v>
      </c>
      <c r="E904" s="471">
        <f t="shared" ca="1" si="35"/>
        <v>0</v>
      </c>
      <c r="F904" s="471">
        <f ca="1">IF(D904=0,0,SUM($E$713:E904))</f>
        <v>0</v>
      </c>
    </row>
    <row r="905" spans="2:6">
      <c r="B905" s="559">
        <v>192</v>
      </c>
      <c r="C905" s="560" t="str">
        <f ca="1">IF(ISERROR(OFFSET('HARGA SATUAN'!$C$6,MATCH(B905,'HARGA SATUAN'!$N$7:$N$1492,0),0)),"",OFFSET('HARGA SATUAN'!$C$6,MATCH(B905,'HARGA SATUAN'!$N$7:$N$1492,0),0))</f>
        <v/>
      </c>
      <c r="D905" s="560">
        <f ca="1">SUMIFS(RAB!$F$14:$F$142,RAB!$C$14:$C$142,C905)</f>
        <v>0</v>
      </c>
      <c r="E905" s="471">
        <f t="shared" ca="1" si="35"/>
        <v>0</v>
      </c>
      <c r="F905" s="471">
        <f ca="1">IF(D905=0,0,SUM($E$713:E905))</f>
        <v>0</v>
      </c>
    </row>
    <row r="906" spans="2:6">
      <c r="B906" s="559">
        <v>193</v>
      </c>
      <c r="C906" s="560" t="str">
        <f ca="1">IF(ISERROR(OFFSET('HARGA SATUAN'!$C$6,MATCH(B906,'HARGA SATUAN'!$N$7:$N$1492,0),0)),"",OFFSET('HARGA SATUAN'!$C$6,MATCH(B906,'HARGA SATUAN'!$N$7:$N$1492,0),0))</f>
        <v/>
      </c>
      <c r="D906" s="560">
        <f ca="1">SUMIFS(RAB!$F$14:$F$142,RAB!$C$14:$C$142,C906)</f>
        <v>0</v>
      </c>
      <c r="E906" s="471">
        <f t="shared" ca="1" si="35"/>
        <v>0</v>
      </c>
      <c r="F906" s="471">
        <f ca="1">IF(D906=0,0,SUM($E$713:E906))</f>
        <v>0</v>
      </c>
    </row>
    <row r="907" spans="2:6">
      <c r="B907" s="559">
        <v>194</v>
      </c>
      <c r="C907" s="560" t="str">
        <f ca="1">IF(ISERROR(OFFSET('HARGA SATUAN'!$C$6,MATCH(B907,'HARGA SATUAN'!$N$7:$N$1492,0),0)),"",OFFSET('HARGA SATUAN'!$C$6,MATCH(B907,'HARGA SATUAN'!$N$7:$N$1492,0),0))</f>
        <v/>
      </c>
      <c r="D907" s="560">
        <f ca="1">SUMIFS(RAB!$F$14:$F$142,RAB!$C$14:$C$142,C907)</f>
        <v>0</v>
      </c>
      <c r="E907" s="471">
        <f t="shared" ref="E907:E970" ca="1" si="36">IF(D907=0,0,1)</f>
        <v>0</v>
      </c>
      <c r="F907" s="471">
        <f ca="1">IF(D907=0,0,SUM($E$713:E907))</f>
        <v>0</v>
      </c>
    </row>
    <row r="908" spans="2:6">
      <c r="B908" s="559">
        <v>195</v>
      </c>
      <c r="C908" s="560" t="str">
        <f ca="1">IF(ISERROR(OFFSET('HARGA SATUAN'!$C$6,MATCH(B908,'HARGA SATUAN'!$N$7:$N$1492,0),0)),"",OFFSET('HARGA SATUAN'!$C$6,MATCH(B908,'HARGA SATUAN'!$N$7:$N$1492,0),0))</f>
        <v/>
      </c>
      <c r="D908" s="560">
        <f ca="1">SUMIFS(RAB!$F$14:$F$142,RAB!$C$14:$C$142,C908)</f>
        <v>0</v>
      </c>
      <c r="E908" s="471">
        <f t="shared" ca="1" si="36"/>
        <v>0</v>
      </c>
      <c r="F908" s="471">
        <f ca="1">IF(D908=0,0,SUM($E$713:E908))</f>
        <v>0</v>
      </c>
    </row>
    <row r="909" spans="2:6">
      <c r="B909" s="559">
        <v>196</v>
      </c>
      <c r="C909" s="560" t="str">
        <f ca="1">IF(ISERROR(OFFSET('HARGA SATUAN'!$C$6,MATCH(B909,'HARGA SATUAN'!$N$7:$N$1492,0),0)),"",OFFSET('HARGA SATUAN'!$C$6,MATCH(B909,'HARGA SATUAN'!$N$7:$N$1492,0),0))</f>
        <v/>
      </c>
      <c r="D909" s="560">
        <f ca="1">SUMIFS(RAB!$F$14:$F$142,RAB!$C$14:$C$142,C909)</f>
        <v>0</v>
      </c>
      <c r="E909" s="471">
        <f t="shared" ca="1" si="36"/>
        <v>0</v>
      </c>
      <c r="F909" s="471">
        <f ca="1">IF(D909=0,0,SUM($E$713:E909))</f>
        <v>0</v>
      </c>
    </row>
    <row r="910" spans="2:6">
      <c r="B910" s="559">
        <v>197</v>
      </c>
      <c r="C910" s="560" t="str">
        <f ca="1">IF(ISERROR(OFFSET('HARGA SATUAN'!$C$6,MATCH(B910,'HARGA SATUAN'!$N$7:$N$1492,0),0)),"",OFFSET('HARGA SATUAN'!$C$6,MATCH(B910,'HARGA SATUAN'!$N$7:$N$1492,0),0))</f>
        <v/>
      </c>
      <c r="D910" s="560">
        <f ca="1">SUMIFS(RAB!$F$14:$F$142,RAB!$C$14:$C$142,C910)</f>
        <v>0</v>
      </c>
      <c r="E910" s="471">
        <f t="shared" ca="1" si="36"/>
        <v>0</v>
      </c>
      <c r="F910" s="471">
        <f ca="1">IF(D910=0,0,SUM($E$713:E910))</f>
        <v>0</v>
      </c>
    </row>
    <row r="911" spans="2:6">
      <c r="B911" s="559">
        <v>198</v>
      </c>
      <c r="C911" s="560" t="str">
        <f ca="1">IF(ISERROR(OFFSET('HARGA SATUAN'!$C$6,MATCH(B911,'HARGA SATUAN'!$N$7:$N$1492,0),0)),"",OFFSET('HARGA SATUAN'!$C$6,MATCH(B911,'HARGA SATUAN'!$N$7:$N$1492,0),0))</f>
        <v/>
      </c>
      <c r="D911" s="560">
        <f ca="1">SUMIFS(RAB!$F$14:$F$142,RAB!$C$14:$C$142,C911)</f>
        <v>0</v>
      </c>
      <c r="E911" s="471">
        <f t="shared" ca="1" si="36"/>
        <v>0</v>
      </c>
      <c r="F911" s="471">
        <f ca="1">IF(D911=0,0,SUM($E$713:E911))</f>
        <v>0</v>
      </c>
    </row>
    <row r="912" spans="2:6">
      <c r="B912" s="559">
        <v>199</v>
      </c>
      <c r="C912" s="560" t="str">
        <f ca="1">IF(ISERROR(OFFSET('HARGA SATUAN'!$C$6,MATCH(B912,'HARGA SATUAN'!$N$7:$N$1492,0),0)),"",OFFSET('HARGA SATUAN'!$C$6,MATCH(B912,'HARGA SATUAN'!$N$7:$N$1492,0),0))</f>
        <v/>
      </c>
      <c r="D912" s="560">
        <f ca="1">SUMIFS(RAB!$F$14:$F$142,RAB!$C$14:$C$142,C912)</f>
        <v>0</v>
      </c>
      <c r="E912" s="471">
        <f t="shared" ca="1" si="36"/>
        <v>0</v>
      </c>
      <c r="F912" s="471">
        <f ca="1">IF(D912=0,0,SUM($E$713:E912))</f>
        <v>0</v>
      </c>
    </row>
    <row r="913" spans="2:6">
      <c r="B913" s="559">
        <v>200</v>
      </c>
      <c r="C913" s="560" t="str">
        <f ca="1">IF(ISERROR(OFFSET('HARGA SATUAN'!$C$6,MATCH(B913,'HARGA SATUAN'!$N$7:$N$1492,0),0)),"",OFFSET('HARGA SATUAN'!$C$6,MATCH(B913,'HARGA SATUAN'!$N$7:$N$1492,0),0))</f>
        <v/>
      </c>
      <c r="D913" s="560">
        <f ca="1">SUMIFS(RAB!$F$14:$F$142,RAB!$C$14:$C$142,C913)</f>
        <v>0</v>
      </c>
      <c r="E913" s="471">
        <f t="shared" ca="1" si="36"/>
        <v>0</v>
      </c>
      <c r="F913" s="471">
        <f ca="1">IF(D913=0,0,SUM($E$713:E913))</f>
        <v>0</v>
      </c>
    </row>
    <row r="914" spans="2:6">
      <c r="B914" s="559">
        <v>201</v>
      </c>
      <c r="C914" s="560" t="str">
        <f ca="1">IF(ISERROR(OFFSET('HARGA SATUAN'!$C$6,MATCH(B914,'HARGA SATUAN'!$N$7:$N$1492,0),0)),"",OFFSET('HARGA SATUAN'!$C$6,MATCH(B914,'HARGA SATUAN'!$N$7:$N$1492,0),0))</f>
        <v/>
      </c>
      <c r="D914" s="560">
        <f ca="1">SUMIFS(RAB!$F$14:$F$142,RAB!$C$14:$C$142,C914)</f>
        <v>0</v>
      </c>
      <c r="E914" s="471">
        <f t="shared" ca="1" si="36"/>
        <v>0</v>
      </c>
      <c r="F914" s="471">
        <f ca="1">IF(D914=0,0,SUM($E$713:E914))</f>
        <v>0</v>
      </c>
    </row>
    <row r="915" spans="2:6">
      <c r="B915" s="559">
        <v>202</v>
      </c>
      <c r="C915" s="560" t="str">
        <f ca="1">IF(ISERROR(OFFSET('HARGA SATUAN'!$C$6,MATCH(B915,'HARGA SATUAN'!$N$7:$N$1492,0),0)),"",OFFSET('HARGA SATUAN'!$C$6,MATCH(B915,'HARGA SATUAN'!$N$7:$N$1492,0),0))</f>
        <v/>
      </c>
      <c r="D915" s="560">
        <f ca="1">SUMIFS(RAB!$F$14:$F$142,RAB!$C$14:$C$142,C915)</f>
        <v>0</v>
      </c>
      <c r="E915" s="471">
        <f t="shared" ca="1" si="36"/>
        <v>0</v>
      </c>
      <c r="F915" s="471">
        <f ca="1">IF(D915=0,0,SUM($E$713:E915))</f>
        <v>0</v>
      </c>
    </row>
    <row r="916" spans="2:6">
      <c r="B916" s="559">
        <v>203</v>
      </c>
      <c r="C916" s="560" t="str">
        <f ca="1">IF(ISERROR(OFFSET('HARGA SATUAN'!$C$6,MATCH(B916,'HARGA SATUAN'!$N$7:$N$1492,0),0)),"",OFFSET('HARGA SATUAN'!$C$6,MATCH(B916,'HARGA SATUAN'!$N$7:$N$1492,0),0))</f>
        <v/>
      </c>
      <c r="D916" s="560">
        <f ca="1">SUMIFS(RAB!$F$14:$F$142,RAB!$C$14:$C$142,C916)</f>
        <v>0</v>
      </c>
      <c r="E916" s="471">
        <f t="shared" ca="1" si="36"/>
        <v>0</v>
      </c>
      <c r="F916" s="471">
        <f ca="1">IF(D916=0,0,SUM($E$713:E916))</f>
        <v>0</v>
      </c>
    </row>
    <row r="917" spans="2:6">
      <c r="B917" s="559">
        <v>204</v>
      </c>
      <c r="C917" s="560" t="str">
        <f ca="1">IF(ISERROR(OFFSET('HARGA SATUAN'!$C$6,MATCH(B917,'HARGA SATUAN'!$N$7:$N$1492,0),0)),"",OFFSET('HARGA SATUAN'!$C$6,MATCH(B917,'HARGA SATUAN'!$N$7:$N$1492,0),0))</f>
        <v/>
      </c>
      <c r="D917" s="560">
        <f ca="1">SUMIFS(RAB!$F$14:$F$142,RAB!$C$14:$C$142,C917)</f>
        <v>0</v>
      </c>
      <c r="E917" s="471">
        <f t="shared" ca="1" si="36"/>
        <v>0</v>
      </c>
      <c r="F917" s="471">
        <f ca="1">IF(D917=0,0,SUM($E$713:E917))</f>
        <v>0</v>
      </c>
    </row>
    <row r="918" spans="2:6">
      <c r="B918" s="559">
        <v>205</v>
      </c>
      <c r="C918" s="560" t="str">
        <f ca="1">IF(ISERROR(OFFSET('HARGA SATUAN'!$C$6,MATCH(B918,'HARGA SATUAN'!$N$7:$N$1492,0),0)),"",OFFSET('HARGA SATUAN'!$C$6,MATCH(B918,'HARGA SATUAN'!$N$7:$N$1492,0),0))</f>
        <v/>
      </c>
      <c r="D918" s="560">
        <f ca="1">SUMIFS(RAB!$F$14:$F$142,RAB!$C$14:$C$142,C918)</f>
        <v>0</v>
      </c>
      <c r="E918" s="471">
        <f t="shared" ca="1" si="36"/>
        <v>0</v>
      </c>
      <c r="F918" s="471">
        <f ca="1">IF(D918=0,0,SUM($E$713:E918))</f>
        <v>0</v>
      </c>
    </row>
    <row r="919" spans="2:6">
      <c r="B919" s="559">
        <v>206</v>
      </c>
      <c r="C919" s="560" t="str">
        <f ca="1">IF(ISERROR(OFFSET('HARGA SATUAN'!$C$6,MATCH(B919,'HARGA SATUAN'!$N$7:$N$1492,0),0)),"",OFFSET('HARGA SATUAN'!$C$6,MATCH(B919,'HARGA SATUAN'!$N$7:$N$1492,0),0))</f>
        <v/>
      </c>
      <c r="D919" s="560">
        <f ca="1">SUMIFS(RAB!$F$14:$F$142,RAB!$C$14:$C$142,C919)</f>
        <v>0</v>
      </c>
      <c r="E919" s="471">
        <f t="shared" ca="1" si="36"/>
        <v>0</v>
      </c>
      <c r="F919" s="471">
        <f ca="1">IF(D919=0,0,SUM($E$713:E919))</f>
        <v>0</v>
      </c>
    </row>
    <row r="920" spans="2:6">
      <c r="B920" s="559">
        <v>207</v>
      </c>
      <c r="C920" s="560" t="str">
        <f ca="1">IF(ISERROR(OFFSET('HARGA SATUAN'!$C$6,MATCH(B920,'HARGA SATUAN'!$N$7:$N$1492,0),0)),"",OFFSET('HARGA SATUAN'!$C$6,MATCH(B920,'HARGA SATUAN'!$N$7:$N$1492,0),0))</f>
        <v/>
      </c>
      <c r="D920" s="560">
        <f ca="1">SUMIFS(RAB!$F$14:$F$142,RAB!$C$14:$C$142,C920)</f>
        <v>0</v>
      </c>
      <c r="E920" s="471">
        <f t="shared" ca="1" si="36"/>
        <v>0</v>
      </c>
      <c r="F920" s="471">
        <f ca="1">IF(D920=0,0,SUM($E$713:E920))</f>
        <v>0</v>
      </c>
    </row>
    <row r="921" spans="2:6">
      <c r="B921" s="559">
        <v>208</v>
      </c>
      <c r="C921" s="560" t="str">
        <f ca="1">IF(ISERROR(OFFSET('HARGA SATUAN'!$C$6,MATCH(B921,'HARGA SATUAN'!$N$7:$N$1492,0),0)),"",OFFSET('HARGA SATUAN'!$C$6,MATCH(B921,'HARGA SATUAN'!$N$7:$N$1492,0),0))</f>
        <v/>
      </c>
      <c r="D921" s="560">
        <f ca="1">SUMIFS(RAB!$F$14:$F$142,RAB!$C$14:$C$142,C921)</f>
        <v>0</v>
      </c>
      <c r="E921" s="471">
        <f t="shared" ca="1" si="36"/>
        <v>0</v>
      </c>
      <c r="F921" s="471">
        <f ca="1">IF(D921=0,0,SUM($E$713:E921))</f>
        <v>0</v>
      </c>
    </row>
    <row r="922" spans="2:6">
      <c r="B922" s="559">
        <v>209</v>
      </c>
      <c r="C922" s="560" t="str">
        <f ca="1">IF(ISERROR(OFFSET('HARGA SATUAN'!$C$6,MATCH(B922,'HARGA SATUAN'!$N$7:$N$1492,0),0)),"",OFFSET('HARGA SATUAN'!$C$6,MATCH(B922,'HARGA SATUAN'!$N$7:$N$1492,0),0))</f>
        <v/>
      </c>
      <c r="D922" s="560">
        <f ca="1">SUMIFS(RAB!$F$14:$F$142,RAB!$C$14:$C$142,C922)</f>
        <v>0</v>
      </c>
      <c r="E922" s="471">
        <f t="shared" ca="1" si="36"/>
        <v>0</v>
      </c>
      <c r="F922" s="471">
        <f ca="1">IF(D922=0,0,SUM($E$713:E922))</f>
        <v>0</v>
      </c>
    </row>
    <row r="923" spans="2:6">
      <c r="B923" s="559">
        <v>210</v>
      </c>
      <c r="C923" s="560" t="str">
        <f ca="1">IF(ISERROR(OFFSET('HARGA SATUAN'!$C$6,MATCH(B923,'HARGA SATUAN'!$N$7:$N$1492,0),0)),"",OFFSET('HARGA SATUAN'!$C$6,MATCH(B923,'HARGA SATUAN'!$N$7:$N$1492,0),0))</f>
        <v/>
      </c>
      <c r="D923" s="560">
        <f ca="1">SUMIFS(RAB!$F$14:$F$142,RAB!$C$14:$C$142,C923)</f>
        <v>0</v>
      </c>
      <c r="E923" s="471">
        <f t="shared" ca="1" si="36"/>
        <v>0</v>
      </c>
      <c r="F923" s="471">
        <f ca="1">IF(D923=0,0,SUM($E$713:E923))</f>
        <v>0</v>
      </c>
    </row>
    <row r="924" spans="2:6">
      <c r="B924" s="559">
        <v>211</v>
      </c>
      <c r="C924" s="560" t="str">
        <f ca="1">IF(ISERROR(OFFSET('HARGA SATUAN'!$C$6,MATCH(B924,'HARGA SATUAN'!$N$7:$N$1492,0),0)),"",OFFSET('HARGA SATUAN'!$C$6,MATCH(B924,'HARGA SATUAN'!$N$7:$N$1492,0),0))</f>
        <v/>
      </c>
      <c r="D924" s="560">
        <f ca="1">SUMIFS(RAB!$F$14:$F$142,RAB!$C$14:$C$142,C924)</f>
        <v>0</v>
      </c>
      <c r="E924" s="471">
        <f t="shared" ca="1" si="36"/>
        <v>0</v>
      </c>
      <c r="F924" s="471">
        <f ca="1">IF(D924=0,0,SUM($E$713:E924))</f>
        <v>0</v>
      </c>
    </row>
    <row r="925" spans="2:6">
      <c r="B925" s="559">
        <v>212</v>
      </c>
      <c r="C925" s="560" t="str">
        <f ca="1">IF(ISERROR(OFFSET('HARGA SATUAN'!$C$6,MATCH(B925,'HARGA SATUAN'!$N$7:$N$1492,0),0)),"",OFFSET('HARGA SATUAN'!$C$6,MATCH(B925,'HARGA SATUAN'!$N$7:$N$1492,0),0))</f>
        <v/>
      </c>
      <c r="D925" s="560">
        <f ca="1">SUMIFS(RAB!$F$14:$F$142,RAB!$C$14:$C$142,C925)</f>
        <v>0</v>
      </c>
      <c r="E925" s="471">
        <f t="shared" ca="1" si="36"/>
        <v>0</v>
      </c>
      <c r="F925" s="471">
        <f ca="1">IF(D925=0,0,SUM($E$713:E925))</f>
        <v>0</v>
      </c>
    </row>
    <row r="926" spans="2:6">
      <c r="B926" s="559">
        <v>213</v>
      </c>
      <c r="C926" s="560" t="str">
        <f ca="1">IF(ISERROR(OFFSET('HARGA SATUAN'!$C$6,MATCH(B926,'HARGA SATUAN'!$N$7:$N$1492,0),0)),"",OFFSET('HARGA SATUAN'!$C$6,MATCH(B926,'HARGA SATUAN'!$N$7:$N$1492,0),0))</f>
        <v/>
      </c>
      <c r="D926" s="560">
        <f ca="1">SUMIFS(RAB!$F$14:$F$142,RAB!$C$14:$C$142,C926)</f>
        <v>0</v>
      </c>
      <c r="E926" s="471">
        <f t="shared" ca="1" si="36"/>
        <v>0</v>
      </c>
      <c r="F926" s="471">
        <f ca="1">IF(D926=0,0,SUM($E$713:E926))</f>
        <v>0</v>
      </c>
    </row>
    <row r="927" spans="2:6">
      <c r="B927" s="559">
        <v>214</v>
      </c>
      <c r="C927" s="560" t="str">
        <f ca="1">IF(ISERROR(OFFSET('HARGA SATUAN'!$C$6,MATCH(B927,'HARGA SATUAN'!$N$7:$N$1492,0),0)),"",OFFSET('HARGA SATUAN'!$C$6,MATCH(B927,'HARGA SATUAN'!$N$7:$N$1492,0),0))</f>
        <v/>
      </c>
      <c r="D927" s="560">
        <f ca="1">SUMIFS(RAB!$F$14:$F$142,RAB!$C$14:$C$142,C927)</f>
        <v>0</v>
      </c>
      <c r="E927" s="471">
        <f t="shared" ca="1" si="36"/>
        <v>0</v>
      </c>
      <c r="F927" s="471">
        <f ca="1">IF(D927=0,0,SUM($E$713:E927))</f>
        <v>0</v>
      </c>
    </row>
    <row r="928" spans="2:6">
      <c r="B928" s="559">
        <v>215</v>
      </c>
      <c r="C928" s="560" t="str">
        <f ca="1">IF(ISERROR(OFFSET('HARGA SATUAN'!$C$6,MATCH(B928,'HARGA SATUAN'!$N$7:$N$1492,0),0)),"",OFFSET('HARGA SATUAN'!$C$6,MATCH(B928,'HARGA SATUAN'!$N$7:$N$1492,0),0))</f>
        <v/>
      </c>
      <c r="D928" s="560">
        <f ca="1">SUMIFS(RAB!$F$14:$F$142,RAB!$C$14:$C$142,C928)</f>
        <v>0</v>
      </c>
      <c r="E928" s="471">
        <f t="shared" ca="1" si="36"/>
        <v>0</v>
      </c>
      <c r="F928" s="471">
        <f ca="1">IF(D928=0,0,SUM($E$713:E928))</f>
        <v>0</v>
      </c>
    </row>
    <row r="929" spans="2:6">
      <c r="B929" s="559">
        <v>216</v>
      </c>
      <c r="C929" s="560" t="str">
        <f ca="1">IF(ISERROR(OFFSET('HARGA SATUAN'!$C$6,MATCH(B929,'HARGA SATUAN'!$N$7:$N$1492,0),0)),"",OFFSET('HARGA SATUAN'!$C$6,MATCH(B929,'HARGA SATUAN'!$N$7:$N$1492,0),0))</f>
        <v/>
      </c>
      <c r="D929" s="560">
        <f ca="1">SUMIFS(RAB!$F$14:$F$142,RAB!$C$14:$C$142,C929)</f>
        <v>0</v>
      </c>
      <c r="E929" s="471">
        <f t="shared" ca="1" si="36"/>
        <v>0</v>
      </c>
      <c r="F929" s="471">
        <f ca="1">IF(D929=0,0,SUM($E$713:E929))</f>
        <v>0</v>
      </c>
    </row>
    <row r="930" spans="2:6">
      <c r="B930" s="559">
        <v>217</v>
      </c>
      <c r="C930" s="560" t="str">
        <f ca="1">IF(ISERROR(OFFSET('HARGA SATUAN'!$C$6,MATCH(B930,'HARGA SATUAN'!$N$7:$N$1492,0),0)),"",OFFSET('HARGA SATUAN'!$C$6,MATCH(B930,'HARGA SATUAN'!$N$7:$N$1492,0),0))</f>
        <v/>
      </c>
      <c r="D930" s="560">
        <f ca="1">SUMIFS(RAB!$F$14:$F$142,RAB!$C$14:$C$142,C930)</f>
        <v>0</v>
      </c>
      <c r="E930" s="471">
        <f t="shared" ca="1" si="36"/>
        <v>0</v>
      </c>
      <c r="F930" s="471">
        <f ca="1">IF(D930=0,0,SUM($E$713:E930))</f>
        <v>0</v>
      </c>
    </row>
    <row r="931" spans="2:6">
      <c r="B931" s="559">
        <v>218</v>
      </c>
      <c r="C931" s="560" t="str">
        <f ca="1">IF(ISERROR(OFFSET('HARGA SATUAN'!$C$6,MATCH(B931,'HARGA SATUAN'!$N$7:$N$1492,0),0)),"",OFFSET('HARGA SATUAN'!$C$6,MATCH(B931,'HARGA SATUAN'!$N$7:$N$1492,0),0))</f>
        <v/>
      </c>
      <c r="D931" s="560">
        <f ca="1">SUMIFS(RAB!$F$14:$F$142,RAB!$C$14:$C$142,C931)</f>
        <v>0</v>
      </c>
      <c r="E931" s="471">
        <f t="shared" ca="1" si="36"/>
        <v>0</v>
      </c>
      <c r="F931" s="471">
        <f ca="1">IF(D931=0,0,SUM($E$713:E931))</f>
        <v>0</v>
      </c>
    </row>
    <row r="932" spans="2:6">
      <c r="B932" s="559">
        <v>219</v>
      </c>
      <c r="C932" s="560" t="str">
        <f ca="1">IF(ISERROR(OFFSET('HARGA SATUAN'!$C$6,MATCH(B932,'HARGA SATUAN'!$N$7:$N$1492,0),0)),"",OFFSET('HARGA SATUAN'!$C$6,MATCH(B932,'HARGA SATUAN'!$N$7:$N$1492,0),0))</f>
        <v/>
      </c>
      <c r="D932" s="560">
        <f ca="1">SUMIFS(RAB!$F$14:$F$142,RAB!$C$14:$C$142,C932)</f>
        <v>0</v>
      </c>
      <c r="E932" s="471">
        <f t="shared" ca="1" si="36"/>
        <v>0</v>
      </c>
      <c r="F932" s="471">
        <f ca="1">IF(D932=0,0,SUM($E$713:E932))</f>
        <v>0</v>
      </c>
    </row>
    <row r="933" spans="2:6">
      <c r="B933" s="559">
        <v>220</v>
      </c>
      <c r="C933" s="560" t="str">
        <f ca="1">IF(ISERROR(OFFSET('HARGA SATUAN'!$C$6,MATCH(B933,'HARGA SATUAN'!$N$7:$N$1492,0),0)),"",OFFSET('HARGA SATUAN'!$C$6,MATCH(B933,'HARGA SATUAN'!$N$7:$N$1492,0),0))</f>
        <v/>
      </c>
      <c r="D933" s="560">
        <f ca="1">SUMIFS(RAB!$F$14:$F$142,RAB!$C$14:$C$142,C933)</f>
        <v>0</v>
      </c>
      <c r="E933" s="471">
        <f t="shared" ca="1" si="36"/>
        <v>0</v>
      </c>
      <c r="F933" s="471">
        <f ca="1">IF(D933=0,0,SUM($E$713:E933))</f>
        <v>0</v>
      </c>
    </row>
    <row r="934" spans="2:6">
      <c r="B934" s="559">
        <v>221</v>
      </c>
      <c r="C934" s="560" t="str">
        <f ca="1">IF(ISERROR(OFFSET('HARGA SATUAN'!$C$6,MATCH(B934,'HARGA SATUAN'!$N$7:$N$1492,0),0)),"",OFFSET('HARGA SATUAN'!$C$6,MATCH(B934,'HARGA SATUAN'!$N$7:$N$1492,0),0))</f>
        <v/>
      </c>
      <c r="D934" s="560">
        <f ca="1">SUMIFS(RAB!$F$14:$F$142,RAB!$C$14:$C$142,C934)</f>
        <v>0</v>
      </c>
      <c r="E934" s="471">
        <f t="shared" ca="1" si="36"/>
        <v>0</v>
      </c>
      <c r="F934" s="471">
        <f ca="1">IF(D934=0,0,SUM($E$713:E934))</f>
        <v>0</v>
      </c>
    </row>
    <row r="935" spans="2:6">
      <c r="B935" s="559">
        <v>222</v>
      </c>
      <c r="C935" s="560" t="str">
        <f ca="1">IF(ISERROR(OFFSET('HARGA SATUAN'!$C$6,MATCH(B935,'HARGA SATUAN'!$N$7:$N$1492,0),0)),"",OFFSET('HARGA SATUAN'!$C$6,MATCH(B935,'HARGA SATUAN'!$N$7:$N$1492,0),0))</f>
        <v/>
      </c>
      <c r="D935" s="560">
        <f ca="1">SUMIFS(RAB!$F$14:$F$142,RAB!$C$14:$C$142,C935)</f>
        <v>0</v>
      </c>
      <c r="E935" s="471">
        <f t="shared" ca="1" si="36"/>
        <v>0</v>
      </c>
      <c r="F935" s="471">
        <f ca="1">IF(D935=0,0,SUM($E$713:E935))</f>
        <v>0</v>
      </c>
    </row>
    <row r="936" spans="2:6">
      <c r="B936" s="559">
        <v>223</v>
      </c>
      <c r="C936" s="560" t="str">
        <f ca="1">IF(ISERROR(OFFSET('HARGA SATUAN'!$C$6,MATCH(B936,'HARGA SATUAN'!$N$7:$N$1492,0),0)),"",OFFSET('HARGA SATUAN'!$C$6,MATCH(B936,'HARGA SATUAN'!$N$7:$N$1492,0),0))</f>
        <v/>
      </c>
      <c r="D936" s="560">
        <f ca="1">SUMIFS(RAB!$F$14:$F$142,RAB!$C$14:$C$142,C936)</f>
        <v>0</v>
      </c>
      <c r="E936" s="471">
        <f t="shared" ca="1" si="36"/>
        <v>0</v>
      </c>
      <c r="F936" s="471">
        <f ca="1">IF(D936=0,0,SUM($E$713:E936))</f>
        <v>0</v>
      </c>
    </row>
    <row r="937" spans="2:6">
      <c r="B937" s="559">
        <v>224</v>
      </c>
      <c r="C937" s="560" t="str">
        <f ca="1">IF(ISERROR(OFFSET('HARGA SATUAN'!$C$6,MATCH(B937,'HARGA SATUAN'!$N$7:$N$1492,0),0)),"",OFFSET('HARGA SATUAN'!$C$6,MATCH(B937,'HARGA SATUAN'!$N$7:$N$1492,0),0))</f>
        <v/>
      </c>
      <c r="D937" s="560">
        <f ca="1">SUMIFS(RAB!$F$14:$F$142,RAB!$C$14:$C$142,C937)</f>
        <v>0</v>
      </c>
      <c r="E937" s="471">
        <f t="shared" ca="1" si="36"/>
        <v>0</v>
      </c>
      <c r="F937" s="471">
        <f ca="1">IF(D937=0,0,SUM($E$713:E937))</f>
        <v>0</v>
      </c>
    </row>
    <row r="938" spans="2:6">
      <c r="B938" s="559">
        <v>225</v>
      </c>
      <c r="C938" s="560" t="str">
        <f ca="1">IF(ISERROR(OFFSET('HARGA SATUAN'!$C$6,MATCH(B938,'HARGA SATUAN'!$N$7:$N$1492,0),0)),"",OFFSET('HARGA SATUAN'!$C$6,MATCH(B938,'HARGA SATUAN'!$N$7:$N$1492,0),0))</f>
        <v/>
      </c>
      <c r="D938" s="560">
        <f ca="1">SUMIFS(RAB!$F$14:$F$142,RAB!$C$14:$C$142,C938)</f>
        <v>0</v>
      </c>
      <c r="E938" s="471">
        <f t="shared" ca="1" si="36"/>
        <v>0</v>
      </c>
      <c r="F938" s="471">
        <f ca="1">IF(D938=0,0,SUM($E$713:E938))</f>
        <v>0</v>
      </c>
    </row>
    <row r="939" spans="2:6">
      <c r="B939" s="559">
        <v>226</v>
      </c>
      <c r="C939" s="560" t="str">
        <f ca="1">IF(ISERROR(OFFSET('HARGA SATUAN'!$C$6,MATCH(B939,'HARGA SATUAN'!$N$7:$N$1492,0),0)),"",OFFSET('HARGA SATUAN'!$C$6,MATCH(B939,'HARGA SATUAN'!$N$7:$N$1492,0),0))</f>
        <v/>
      </c>
      <c r="D939" s="560">
        <f ca="1">SUMIFS(RAB!$F$14:$F$142,RAB!$C$14:$C$142,C939)</f>
        <v>0</v>
      </c>
      <c r="E939" s="471">
        <f t="shared" ca="1" si="36"/>
        <v>0</v>
      </c>
      <c r="F939" s="471">
        <f ca="1">IF(D939=0,0,SUM($E$713:E939))</f>
        <v>0</v>
      </c>
    </row>
    <row r="940" spans="2:6">
      <c r="B940" s="559">
        <v>227</v>
      </c>
      <c r="C940" s="560" t="str">
        <f ca="1">IF(ISERROR(OFFSET('HARGA SATUAN'!$C$6,MATCH(B940,'HARGA SATUAN'!$N$7:$N$1492,0),0)),"",OFFSET('HARGA SATUAN'!$C$6,MATCH(B940,'HARGA SATUAN'!$N$7:$N$1492,0),0))</f>
        <v/>
      </c>
      <c r="D940" s="560">
        <f ca="1">SUMIFS(RAB!$F$14:$F$142,RAB!$C$14:$C$142,C940)</f>
        <v>0</v>
      </c>
      <c r="E940" s="471">
        <f t="shared" ca="1" si="36"/>
        <v>0</v>
      </c>
      <c r="F940" s="471">
        <f ca="1">IF(D940=0,0,SUM($E$713:E940))</f>
        <v>0</v>
      </c>
    </row>
    <row r="941" spans="2:6">
      <c r="B941" s="559">
        <v>228</v>
      </c>
      <c r="C941" s="560" t="str">
        <f ca="1">IF(ISERROR(OFFSET('HARGA SATUAN'!$C$6,MATCH(B941,'HARGA SATUAN'!$N$7:$N$1492,0),0)),"",OFFSET('HARGA SATUAN'!$C$6,MATCH(B941,'HARGA SATUAN'!$N$7:$N$1492,0),0))</f>
        <v/>
      </c>
      <c r="D941" s="560">
        <f ca="1">SUMIFS(RAB!$F$14:$F$142,RAB!$C$14:$C$142,C941)</f>
        <v>0</v>
      </c>
      <c r="E941" s="471">
        <f t="shared" ca="1" si="36"/>
        <v>0</v>
      </c>
      <c r="F941" s="471">
        <f ca="1">IF(D941=0,0,SUM($E$713:E941))</f>
        <v>0</v>
      </c>
    </row>
    <row r="942" spans="2:6">
      <c r="B942" s="559">
        <v>229</v>
      </c>
      <c r="C942" s="560" t="str">
        <f ca="1">IF(ISERROR(OFFSET('HARGA SATUAN'!$C$6,MATCH(B942,'HARGA SATUAN'!$N$7:$N$1492,0),0)),"",OFFSET('HARGA SATUAN'!$C$6,MATCH(B942,'HARGA SATUAN'!$N$7:$N$1492,0),0))</f>
        <v/>
      </c>
      <c r="D942" s="560">
        <f ca="1">SUMIFS(RAB!$F$14:$F$142,RAB!$C$14:$C$142,C942)</f>
        <v>0</v>
      </c>
      <c r="E942" s="471">
        <f t="shared" ca="1" si="36"/>
        <v>0</v>
      </c>
      <c r="F942" s="471">
        <f ca="1">IF(D942=0,0,SUM($E$713:E942))</f>
        <v>0</v>
      </c>
    </row>
    <row r="943" spans="2:6">
      <c r="B943" s="559">
        <v>230</v>
      </c>
      <c r="C943" s="560" t="str">
        <f ca="1">IF(ISERROR(OFFSET('HARGA SATUAN'!$C$6,MATCH(B943,'HARGA SATUAN'!$N$7:$N$1492,0),0)),"",OFFSET('HARGA SATUAN'!$C$6,MATCH(B943,'HARGA SATUAN'!$N$7:$N$1492,0),0))</f>
        <v/>
      </c>
      <c r="D943" s="560">
        <f ca="1">SUMIFS(RAB!$F$14:$F$142,RAB!$C$14:$C$142,C943)</f>
        <v>0</v>
      </c>
      <c r="E943" s="471">
        <f t="shared" ca="1" si="36"/>
        <v>0</v>
      </c>
      <c r="F943" s="471">
        <f ca="1">IF(D943=0,0,SUM($E$713:E943))</f>
        <v>0</v>
      </c>
    </row>
    <row r="944" spans="2:6">
      <c r="B944" s="559">
        <v>231</v>
      </c>
      <c r="C944" s="560" t="str">
        <f ca="1">IF(ISERROR(OFFSET('HARGA SATUAN'!$C$6,MATCH(B944,'HARGA SATUAN'!$N$7:$N$1492,0),0)),"",OFFSET('HARGA SATUAN'!$C$6,MATCH(B944,'HARGA SATUAN'!$N$7:$N$1492,0),0))</f>
        <v/>
      </c>
      <c r="D944" s="560">
        <f ca="1">SUMIFS(RAB!$F$14:$F$142,RAB!$C$14:$C$142,C944)</f>
        <v>0</v>
      </c>
      <c r="E944" s="471">
        <f t="shared" ca="1" si="36"/>
        <v>0</v>
      </c>
      <c r="F944" s="471">
        <f ca="1">IF(D944=0,0,SUM($E$713:E944))</f>
        <v>0</v>
      </c>
    </row>
    <row r="945" spans="2:6">
      <c r="B945" s="559">
        <v>232</v>
      </c>
      <c r="C945" s="560" t="str">
        <f ca="1">IF(ISERROR(OFFSET('HARGA SATUAN'!$C$6,MATCH(B945,'HARGA SATUAN'!$N$7:$N$1492,0),0)),"",OFFSET('HARGA SATUAN'!$C$6,MATCH(B945,'HARGA SATUAN'!$N$7:$N$1492,0),0))</f>
        <v/>
      </c>
      <c r="D945" s="560">
        <f ca="1">SUMIFS(RAB!$F$14:$F$142,RAB!$C$14:$C$142,C945)</f>
        <v>0</v>
      </c>
      <c r="E945" s="471">
        <f t="shared" ca="1" si="36"/>
        <v>0</v>
      </c>
      <c r="F945" s="471">
        <f ca="1">IF(D945=0,0,SUM($E$713:E945))</f>
        <v>0</v>
      </c>
    </row>
    <row r="946" spans="2:6">
      <c r="B946" s="559">
        <v>233</v>
      </c>
      <c r="C946" s="560" t="str">
        <f ca="1">IF(ISERROR(OFFSET('HARGA SATUAN'!$C$6,MATCH(B946,'HARGA SATUAN'!$N$7:$N$1492,0),0)),"",OFFSET('HARGA SATUAN'!$C$6,MATCH(B946,'HARGA SATUAN'!$N$7:$N$1492,0),0))</f>
        <v/>
      </c>
      <c r="D946" s="560">
        <f ca="1">SUMIFS(RAB!$F$14:$F$142,RAB!$C$14:$C$142,C946)</f>
        <v>0</v>
      </c>
      <c r="E946" s="471">
        <f t="shared" ca="1" si="36"/>
        <v>0</v>
      </c>
      <c r="F946" s="471">
        <f ca="1">IF(D946=0,0,SUM($E$713:E946))</f>
        <v>0</v>
      </c>
    </row>
    <row r="947" spans="2:6">
      <c r="B947" s="559">
        <v>234</v>
      </c>
      <c r="C947" s="560" t="str">
        <f ca="1">IF(ISERROR(OFFSET('HARGA SATUAN'!$C$6,MATCH(B947,'HARGA SATUAN'!$N$7:$N$1492,0),0)),"",OFFSET('HARGA SATUAN'!$C$6,MATCH(B947,'HARGA SATUAN'!$N$7:$N$1492,0),0))</f>
        <v/>
      </c>
      <c r="D947" s="560">
        <f ca="1">SUMIFS(RAB!$F$14:$F$142,RAB!$C$14:$C$142,C947)</f>
        <v>0</v>
      </c>
      <c r="E947" s="471">
        <f t="shared" ca="1" si="36"/>
        <v>0</v>
      </c>
      <c r="F947" s="471">
        <f ca="1">IF(D947=0,0,SUM($E$713:E947))</f>
        <v>0</v>
      </c>
    </row>
    <row r="948" spans="2:6">
      <c r="B948" s="559">
        <v>235</v>
      </c>
      <c r="C948" s="560" t="str">
        <f ca="1">IF(ISERROR(OFFSET('HARGA SATUAN'!$C$6,MATCH(B948,'HARGA SATUAN'!$N$7:$N$1492,0),0)),"",OFFSET('HARGA SATUAN'!$C$6,MATCH(B948,'HARGA SATUAN'!$N$7:$N$1492,0),0))</f>
        <v/>
      </c>
      <c r="D948" s="560">
        <f ca="1">SUMIFS(RAB!$F$14:$F$142,RAB!$C$14:$C$142,C948)</f>
        <v>0</v>
      </c>
      <c r="E948" s="471">
        <f t="shared" ca="1" si="36"/>
        <v>0</v>
      </c>
      <c r="F948" s="471">
        <f ca="1">IF(D948=0,0,SUM($E$713:E948))</f>
        <v>0</v>
      </c>
    </row>
    <row r="949" spans="2:6">
      <c r="B949" s="559">
        <v>236</v>
      </c>
      <c r="C949" s="560" t="str">
        <f ca="1">IF(ISERROR(OFFSET('HARGA SATUAN'!$C$6,MATCH(B949,'HARGA SATUAN'!$N$7:$N$1492,0),0)),"",OFFSET('HARGA SATUAN'!$C$6,MATCH(B949,'HARGA SATUAN'!$N$7:$N$1492,0),0))</f>
        <v/>
      </c>
      <c r="D949" s="560">
        <f ca="1">SUMIFS(RAB!$F$14:$F$142,RAB!$C$14:$C$142,C949)</f>
        <v>0</v>
      </c>
      <c r="E949" s="471">
        <f t="shared" ca="1" si="36"/>
        <v>0</v>
      </c>
      <c r="F949" s="471">
        <f ca="1">IF(D949=0,0,SUM($E$713:E949))</f>
        <v>0</v>
      </c>
    </row>
    <row r="950" spans="2:6">
      <c r="B950" s="559">
        <v>237</v>
      </c>
      <c r="C950" s="560" t="str">
        <f ca="1">IF(ISERROR(OFFSET('HARGA SATUAN'!$C$6,MATCH(B950,'HARGA SATUAN'!$N$7:$N$1492,0),0)),"",OFFSET('HARGA SATUAN'!$C$6,MATCH(B950,'HARGA SATUAN'!$N$7:$N$1492,0),0))</f>
        <v/>
      </c>
      <c r="D950" s="560">
        <f ca="1">SUMIFS(RAB!$F$14:$F$142,RAB!$C$14:$C$142,C950)</f>
        <v>0</v>
      </c>
      <c r="E950" s="471">
        <f t="shared" ca="1" si="36"/>
        <v>0</v>
      </c>
      <c r="F950" s="471">
        <f ca="1">IF(D950=0,0,SUM($E$713:E950))</f>
        <v>0</v>
      </c>
    </row>
    <row r="951" spans="2:6">
      <c r="B951" s="559">
        <v>238</v>
      </c>
      <c r="C951" s="560" t="str">
        <f ca="1">IF(ISERROR(OFFSET('HARGA SATUAN'!$C$6,MATCH(B951,'HARGA SATUAN'!$N$7:$N$1492,0),0)),"",OFFSET('HARGA SATUAN'!$C$6,MATCH(B951,'HARGA SATUAN'!$N$7:$N$1492,0),0))</f>
        <v/>
      </c>
      <c r="D951" s="560">
        <f ca="1">SUMIFS(RAB!$F$14:$F$142,RAB!$C$14:$C$142,C951)</f>
        <v>0</v>
      </c>
      <c r="E951" s="471">
        <f t="shared" ca="1" si="36"/>
        <v>0</v>
      </c>
      <c r="F951" s="471">
        <f ca="1">IF(D951=0,0,SUM($E$713:E951))</f>
        <v>0</v>
      </c>
    </row>
    <row r="952" spans="2:6">
      <c r="B952" s="559">
        <v>239</v>
      </c>
      <c r="C952" s="560" t="str">
        <f ca="1">IF(ISERROR(OFFSET('HARGA SATUAN'!$C$6,MATCH(B952,'HARGA SATUAN'!$N$7:$N$1492,0),0)),"",OFFSET('HARGA SATUAN'!$C$6,MATCH(B952,'HARGA SATUAN'!$N$7:$N$1492,0),0))</f>
        <v/>
      </c>
      <c r="D952" s="560">
        <f ca="1">SUMIFS(RAB!$F$14:$F$142,RAB!$C$14:$C$142,C952)</f>
        <v>0</v>
      </c>
      <c r="E952" s="471">
        <f t="shared" ca="1" si="36"/>
        <v>0</v>
      </c>
      <c r="F952" s="471">
        <f ca="1">IF(D952=0,0,SUM($E$713:E952))</f>
        <v>0</v>
      </c>
    </row>
    <row r="953" spans="2:6">
      <c r="B953" s="559">
        <v>240</v>
      </c>
      <c r="C953" s="560" t="str">
        <f ca="1">IF(ISERROR(OFFSET('HARGA SATUAN'!$C$6,MATCH(B953,'HARGA SATUAN'!$N$7:$N$1492,0),0)),"",OFFSET('HARGA SATUAN'!$C$6,MATCH(B953,'HARGA SATUAN'!$N$7:$N$1492,0),0))</f>
        <v/>
      </c>
      <c r="D953" s="560">
        <f ca="1">SUMIFS(RAB!$F$14:$F$142,RAB!$C$14:$C$142,C953)</f>
        <v>0</v>
      </c>
      <c r="E953" s="471">
        <f t="shared" ca="1" si="36"/>
        <v>0</v>
      </c>
      <c r="F953" s="471">
        <f ca="1">IF(D953=0,0,SUM($E$713:E953))</f>
        <v>0</v>
      </c>
    </row>
    <row r="954" spans="2:6">
      <c r="B954" s="559">
        <v>241</v>
      </c>
      <c r="C954" s="560" t="str">
        <f ca="1">IF(ISERROR(OFFSET('HARGA SATUAN'!$C$6,MATCH(B954,'HARGA SATUAN'!$N$7:$N$1492,0),0)),"",OFFSET('HARGA SATUAN'!$C$6,MATCH(B954,'HARGA SATUAN'!$N$7:$N$1492,0),0))</f>
        <v/>
      </c>
      <c r="D954" s="560">
        <f ca="1">SUMIFS(RAB!$F$14:$F$142,RAB!$C$14:$C$142,C954)</f>
        <v>0</v>
      </c>
      <c r="E954" s="471">
        <f t="shared" ca="1" si="36"/>
        <v>0</v>
      </c>
      <c r="F954" s="471">
        <f ca="1">IF(D954=0,0,SUM($E$713:E954))</f>
        <v>0</v>
      </c>
    </row>
    <row r="955" spans="2:6">
      <c r="B955" s="559">
        <v>242</v>
      </c>
      <c r="C955" s="560" t="str">
        <f ca="1">IF(ISERROR(OFFSET('HARGA SATUAN'!$C$6,MATCH(B955,'HARGA SATUAN'!$N$7:$N$1492,0),0)),"",OFFSET('HARGA SATUAN'!$C$6,MATCH(B955,'HARGA SATUAN'!$N$7:$N$1492,0),0))</f>
        <v/>
      </c>
      <c r="D955" s="560">
        <f ca="1">SUMIFS(RAB!$F$14:$F$142,RAB!$C$14:$C$142,C955)</f>
        <v>0</v>
      </c>
      <c r="E955" s="471">
        <f t="shared" ca="1" si="36"/>
        <v>0</v>
      </c>
      <c r="F955" s="471">
        <f ca="1">IF(D955=0,0,SUM($E$713:E955))</f>
        <v>0</v>
      </c>
    </row>
    <row r="956" spans="2:6">
      <c r="B956" s="559">
        <v>243</v>
      </c>
      <c r="C956" s="560" t="str">
        <f ca="1">IF(ISERROR(OFFSET('HARGA SATUAN'!$C$6,MATCH(B956,'HARGA SATUAN'!$N$7:$N$1492,0),0)),"",OFFSET('HARGA SATUAN'!$C$6,MATCH(B956,'HARGA SATUAN'!$N$7:$N$1492,0),0))</f>
        <v/>
      </c>
      <c r="D956" s="560">
        <f ca="1">SUMIFS(RAB!$F$14:$F$142,RAB!$C$14:$C$142,C956)</f>
        <v>0</v>
      </c>
      <c r="E956" s="471">
        <f t="shared" ca="1" si="36"/>
        <v>0</v>
      </c>
      <c r="F956" s="471">
        <f ca="1">IF(D956=0,0,SUM($E$713:E956))</f>
        <v>0</v>
      </c>
    </row>
    <row r="957" spans="2:6">
      <c r="B957" s="559">
        <v>244</v>
      </c>
      <c r="C957" s="560" t="str">
        <f ca="1">IF(ISERROR(OFFSET('HARGA SATUAN'!$C$6,MATCH(B957,'HARGA SATUAN'!$N$7:$N$1492,0),0)),"",OFFSET('HARGA SATUAN'!$C$6,MATCH(B957,'HARGA SATUAN'!$N$7:$N$1492,0),0))</f>
        <v/>
      </c>
      <c r="D957" s="560">
        <f ca="1">SUMIFS(RAB!$F$14:$F$142,RAB!$C$14:$C$142,C957)</f>
        <v>0</v>
      </c>
      <c r="E957" s="471">
        <f t="shared" ca="1" si="36"/>
        <v>0</v>
      </c>
      <c r="F957" s="471">
        <f ca="1">IF(D957=0,0,SUM($E$713:E957))</f>
        <v>0</v>
      </c>
    </row>
    <row r="958" spans="2:6">
      <c r="B958" s="559">
        <v>245</v>
      </c>
      <c r="C958" s="560" t="str">
        <f ca="1">IF(ISERROR(OFFSET('HARGA SATUAN'!$C$6,MATCH(B958,'HARGA SATUAN'!$N$7:$N$1492,0),0)),"",OFFSET('HARGA SATUAN'!$C$6,MATCH(B958,'HARGA SATUAN'!$N$7:$N$1492,0),0))</f>
        <v/>
      </c>
      <c r="D958" s="560">
        <f ca="1">SUMIFS(RAB!$F$14:$F$142,RAB!$C$14:$C$142,C958)</f>
        <v>0</v>
      </c>
      <c r="E958" s="471">
        <f t="shared" ca="1" si="36"/>
        <v>0</v>
      </c>
      <c r="F958" s="471">
        <f ca="1">IF(D958=0,0,SUM($E$713:E958))</f>
        <v>0</v>
      </c>
    </row>
    <row r="959" spans="2:6">
      <c r="B959" s="559">
        <v>246</v>
      </c>
      <c r="C959" s="560" t="str">
        <f ca="1">IF(ISERROR(OFFSET('HARGA SATUAN'!$C$6,MATCH(B959,'HARGA SATUAN'!$N$7:$N$1492,0),0)),"",OFFSET('HARGA SATUAN'!$C$6,MATCH(B959,'HARGA SATUAN'!$N$7:$N$1492,0),0))</f>
        <v/>
      </c>
      <c r="D959" s="560">
        <f ca="1">SUMIFS(RAB!$F$14:$F$142,RAB!$C$14:$C$142,C959)</f>
        <v>0</v>
      </c>
      <c r="E959" s="471">
        <f t="shared" ca="1" si="36"/>
        <v>0</v>
      </c>
      <c r="F959" s="471">
        <f ca="1">IF(D959=0,0,SUM($E$713:E959))</f>
        <v>0</v>
      </c>
    </row>
    <row r="960" spans="2:6">
      <c r="B960" s="559">
        <v>247</v>
      </c>
      <c r="C960" s="560" t="str">
        <f ca="1">IF(ISERROR(OFFSET('HARGA SATUAN'!$C$6,MATCH(B960,'HARGA SATUAN'!$N$7:$N$1492,0),0)),"",OFFSET('HARGA SATUAN'!$C$6,MATCH(B960,'HARGA SATUAN'!$N$7:$N$1492,0),0))</f>
        <v/>
      </c>
      <c r="D960" s="560">
        <f ca="1">SUMIFS(RAB!$F$14:$F$142,RAB!$C$14:$C$142,C960)</f>
        <v>0</v>
      </c>
      <c r="E960" s="471">
        <f t="shared" ca="1" si="36"/>
        <v>0</v>
      </c>
      <c r="F960" s="471">
        <f ca="1">IF(D960=0,0,SUM($E$713:E960))</f>
        <v>0</v>
      </c>
    </row>
    <row r="961" spans="2:6">
      <c r="B961" s="559">
        <v>248</v>
      </c>
      <c r="C961" s="560" t="str">
        <f ca="1">IF(ISERROR(OFFSET('HARGA SATUAN'!$C$6,MATCH(B961,'HARGA SATUAN'!$N$7:$N$1492,0),0)),"",OFFSET('HARGA SATUAN'!$C$6,MATCH(B961,'HARGA SATUAN'!$N$7:$N$1492,0),0))</f>
        <v/>
      </c>
      <c r="D961" s="560">
        <f ca="1">SUMIFS(RAB!$F$14:$F$142,RAB!$C$14:$C$142,C961)</f>
        <v>0</v>
      </c>
      <c r="E961" s="471">
        <f t="shared" ca="1" si="36"/>
        <v>0</v>
      </c>
      <c r="F961" s="471">
        <f ca="1">IF(D961=0,0,SUM($E$713:E961))</f>
        <v>0</v>
      </c>
    </row>
    <row r="962" spans="2:6">
      <c r="B962" s="559">
        <v>249</v>
      </c>
      <c r="C962" s="560" t="str">
        <f ca="1">IF(ISERROR(OFFSET('HARGA SATUAN'!$C$6,MATCH(B962,'HARGA SATUAN'!$N$7:$N$1492,0),0)),"",OFFSET('HARGA SATUAN'!$C$6,MATCH(B962,'HARGA SATUAN'!$N$7:$N$1492,0),0))</f>
        <v/>
      </c>
      <c r="D962" s="560">
        <f ca="1">SUMIFS(RAB!$F$14:$F$142,RAB!$C$14:$C$142,C962)</f>
        <v>0</v>
      </c>
      <c r="E962" s="471">
        <f t="shared" ca="1" si="36"/>
        <v>0</v>
      </c>
      <c r="F962" s="471">
        <f ca="1">IF(D962=0,0,SUM($E$713:E962))</f>
        <v>0</v>
      </c>
    </row>
    <row r="963" spans="2:6">
      <c r="B963" s="559">
        <v>250</v>
      </c>
      <c r="C963" s="560" t="str">
        <f ca="1">IF(ISERROR(OFFSET('HARGA SATUAN'!$C$6,MATCH(B963,'HARGA SATUAN'!$N$7:$N$1492,0),0)),"",OFFSET('HARGA SATUAN'!$C$6,MATCH(B963,'HARGA SATUAN'!$N$7:$N$1492,0),0))</f>
        <v/>
      </c>
      <c r="D963" s="560">
        <f ca="1">SUMIFS(RAB!$F$14:$F$142,RAB!$C$14:$C$142,C963)</f>
        <v>0</v>
      </c>
      <c r="E963" s="471">
        <f t="shared" ca="1" si="36"/>
        <v>0</v>
      </c>
      <c r="F963" s="471">
        <f ca="1">IF(D963=0,0,SUM($E$713:E963))</f>
        <v>0</v>
      </c>
    </row>
    <row r="964" spans="2:6">
      <c r="B964" s="559">
        <v>251</v>
      </c>
      <c r="C964" s="560" t="str">
        <f ca="1">IF(ISERROR(OFFSET('HARGA SATUAN'!$C$6,MATCH(B964,'HARGA SATUAN'!$N$7:$N$1492,0),0)),"",OFFSET('HARGA SATUAN'!$C$6,MATCH(B964,'HARGA SATUAN'!$N$7:$N$1492,0),0))</f>
        <v/>
      </c>
      <c r="D964" s="560">
        <f ca="1">SUMIFS(RAB!$F$14:$F$142,RAB!$C$14:$C$142,C964)</f>
        <v>0</v>
      </c>
      <c r="E964" s="471">
        <f t="shared" ca="1" si="36"/>
        <v>0</v>
      </c>
      <c r="F964" s="471">
        <f ca="1">IF(D964=0,0,SUM($E$713:E964))</f>
        <v>0</v>
      </c>
    </row>
    <row r="965" spans="2:6">
      <c r="B965" s="559">
        <v>252</v>
      </c>
      <c r="C965" s="560" t="str">
        <f ca="1">IF(ISERROR(OFFSET('HARGA SATUAN'!$C$6,MATCH(B965,'HARGA SATUAN'!$N$7:$N$1492,0),0)),"",OFFSET('HARGA SATUAN'!$C$6,MATCH(B965,'HARGA SATUAN'!$N$7:$N$1492,0),0))</f>
        <v/>
      </c>
      <c r="D965" s="560">
        <f ca="1">SUMIFS(RAB!$F$14:$F$142,RAB!$C$14:$C$142,C965)</f>
        <v>0</v>
      </c>
      <c r="E965" s="471">
        <f t="shared" ca="1" si="36"/>
        <v>0</v>
      </c>
      <c r="F965" s="471">
        <f ca="1">IF(D965=0,0,SUM($E$713:E965))</f>
        <v>0</v>
      </c>
    </row>
    <row r="966" spans="2:6">
      <c r="B966" s="559">
        <v>253</v>
      </c>
      <c r="C966" s="560" t="str">
        <f ca="1">IF(ISERROR(OFFSET('HARGA SATUAN'!$C$6,MATCH(B966,'HARGA SATUAN'!$N$7:$N$1492,0),0)),"",OFFSET('HARGA SATUAN'!$C$6,MATCH(B966,'HARGA SATUAN'!$N$7:$N$1492,0),0))</f>
        <v/>
      </c>
      <c r="D966" s="560">
        <f ca="1">SUMIFS(RAB!$F$14:$F$142,RAB!$C$14:$C$142,C966)</f>
        <v>0</v>
      </c>
      <c r="E966" s="471">
        <f t="shared" ca="1" si="36"/>
        <v>0</v>
      </c>
      <c r="F966" s="471">
        <f ca="1">IF(D966=0,0,SUM($E$713:E966))</f>
        <v>0</v>
      </c>
    </row>
    <row r="967" spans="2:6">
      <c r="B967" s="559">
        <v>254</v>
      </c>
      <c r="C967" s="560" t="str">
        <f ca="1">IF(ISERROR(OFFSET('HARGA SATUAN'!$C$6,MATCH(B967,'HARGA SATUAN'!$N$7:$N$1492,0),0)),"",OFFSET('HARGA SATUAN'!$C$6,MATCH(B967,'HARGA SATUAN'!$N$7:$N$1492,0),0))</f>
        <v/>
      </c>
      <c r="D967" s="560">
        <f ca="1">SUMIFS(RAB!$F$14:$F$142,RAB!$C$14:$C$142,C967)</f>
        <v>0</v>
      </c>
      <c r="E967" s="471">
        <f t="shared" ca="1" si="36"/>
        <v>0</v>
      </c>
      <c r="F967" s="471">
        <f ca="1">IF(D967=0,0,SUM($E$713:E967))</f>
        <v>0</v>
      </c>
    </row>
    <row r="968" spans="2:6">
      <c r="B968" s="559">
        <v>255</v>
      </c>
      <c r="C968" s="560" t="str">
        <f ca="1">IF(ISERROR(OFFSET('HARGA SATUAN'!$C$6,MATCH(B968,'HARGA SATUAN'!$N$7:$N$1492,0),0)),"",OFFSET('HARGA SATUAN'!$C$6,MATCH(B968,'HARGA SATUAN'!$N$7:$N$1492,0),0))</f>
        <v/>
      </c>
      <c r="D968" s="560">
        <f ca="1">SUMIFS(RAB!$F$14:$F$142,RAB!$C$14:$C$142,C968)</f>
        <v>0</v>
      </c>
      <c r="E968" s="471">
        <f t="shared" ca="1" si="36"/>
        <v>0</v>
      </c>
      <c r="F968" s="471">
        <f ca="1">IF(D968=0,0,SUM($E$713:E968))</f>
        <v>0</v>
      </c>
    </row>
    <row r="969" spans="2:6">
      <c r="B969" s="559">
        <v>256</v>
      </c>
      <c r="C969" s="560" t="str">
        <f ca="1">IF(ISERROR(OFFSET('HARGA SATUAN'!$C$6,MATCH(B969,'HARGA SATUAN'!$N$7:$N$1492,0),0)),"",OFFSET('HARGA SATUAN'!$C$6,MATCH(B969,'HARGA SATUAN'!$N$7:$N$1492,0),0))</f>
        <v/>
      </c>
      <c r="D969" s="560">
        <f ca="1">SUMIFS(RAB!$F$14:$F$142,RAB!$C$14:$C$142,C969)</f>
        <v>0</v>
      </c>
      <c r="E969" s="471">
        <f t="shared" ca="1" si="36"/>
        <v>0</v>
      </c>
      <c r="F969" s="471">
        <f ca="1">IF(D969=0,0,SUM($E$713:E969))</f>
        <v>0</v>
      </c>
    </row>
    <row r="970" spans="2:6">
      <c r="B970" s="559">
        <v>257</v>
      </c>
      <c r="C970" s="560" t="str">
        <f ca="1">IF(ISERROR(OFFSET('HARGA SATUAN'!$C$6,MATCH(B970,'HARGA SATUAN'!$N$7:$N$1492,0),0)),"",OFFSET('HARGA SATUAN'!$C$6,MATCH(B970,'HARGA SATUAN'!$N$7:$N$1492,0),0))</f>
        <v/>
      </c>
      <c r="D970" s="560">
        <f ca="1">SUMIFS(RAB!$F$14:$F$142,RAB!$C$14:$C$142,C970)</f>
        <v>0</v>
      </c>
      <c r="E970" s="471">
        <f t="shared" ca="1" si="36"/>
        <v>0</v>
      </c>
      <c r="F970" s="471">
        <f ca="1">IF(D970=0,0,SUM($E$713:E970))</f>
        <v>0</v>
      </c>
    </row>
    <row r="971" spans="2:6">
      <c r="B971" s="559">
        <v>258</v>
      </c>
      <c r="C971" s="560" t="str">
        <f ca="1">IF(ISERROR(OFFSET('HARGA SATUAN'!$C$6,MATCH(B971,'HARGA SATUAN'!$N$7:$N$1492,0),0)),"",OFFSET('HARGA SATUAN'!$C$6,MATCH(B971,'HARGA SATUAN'!$N$7:$N$1492,0),0))</f>
        <v/>
      </c>
      <c r="D971" s="560">
        <f ca="1">SUMIFS(RAB!$F$14:$F$142,RAB!$C$14:$C$142,C971)</f>
        <v>0</v>
      </c>
      <c r="E971" s="471">
        <f t="shared" ref="E971:E1034" ca="1" si="37">IF(D971=0,0,1)</f>
        <v>0</v>
      </c>
      <c r="F971" s="471">
        <f ca="1">IF(D971=0,0,SUM($E$713:E971))</f>
        <v>0</v>
      </c>
    </row>
    <row r="972" spans="2:6">
      <c r="B972" s="559">
        <v>259</v>
      </c>
      <c r="C972" s="560" t="str">
        <f ca="1">IF(ISERROR(OFFSET('HARGA SATUAN'!$C$6,MATCH(B972,'HARGA SATUAN'!$N$7:$N$1492,0),0)),"",OFFSET('HARGA SATUAN'!$C$6,MATCH(B972,'HARGA SATUAN'!$N$7:$N$1492,0),0))</f>
        <v/>
      </c>
      <c r="D972" s="560">
        <f ca="1">SUMIFS(RAB!$F$14:$F$142,RAB!$C$14:$C$142,C972)</f>
        <v>0</v>
      </c>
      <c r="E972" s="471">
        <f t="shared" ca="1" si="37"/>
        <v>0</v>
      </c>
      <c r="F972" s="471">
        <f ca="1">IF(D972=0,0,SUM($E$713:E972))</f>
        <v>0</v>
      </c>
    </row>
    <row r="973" spans="2:6">
      <c r="B973" s="559">
        <v>260</v>
      </c>
      <c r="C973" s="560" t="str">
        <f ca="1">IF(ISERROR(OFFSET('HARGA SATUAN'!$C$6,MATCH(B973,'HARGA SATUAN'!$N$7:$N$1492,0),0)),"",OFFSET('HARGA SATUAN'!$C$6,MATCH(B973,'HARGA SATUAN'!$N$7:$N$1492,0),0))</f>
        <v/>
      </c>
      <c r="D973" s="560">
        <f ca="1">SUMIFS(RAB!$F$14:$F$142,RAB!$C$14:$C$142,C973)</f>
        <v>0</v>
      </c>
      <c r="E973" s="471">
        <f t="shared" ca="1" si="37"/>
        <v>0</v>
      </c>
      <c r="F973" s="471">
        <f ca="1">IF(D973=0,0,SUM($E$713:E973))</f>
        <v>0</v>
      </c>
    </row>
    <row r="974" spans="2:6">
      <c r="B974" s="559">
        <v>261</v>
      </c>
      <c r="C974" s="560" t="str">
        <f ca="1">IF(ISERROR(OFFSET('HARGA SATUAN'!$C$6,MATCH(B974,'HARGA SATUAN'!$N$7:$N$1492,0),0)),"",OFFSET('HARGA SATUAN'!$C$6,MATCH(B974,'HARGA SATUAN'!$N$7:$N$1492,0),0))</f>
        <v/>
      </c>
      <c r="D974" s="560">
        <f ca="1">SUMIFS(RAB!$F$14:$F$142,RAB!$C$14:$C$142,C974)</f>
        <v>0</v>
      </c>
      <c r="E974" s="471">
        <f t="shared" ca="1" si="37"/>
        <v>0</v>
      </c>
      <c r="F974" s="471">
        <f ca="1">IF(D974=0,0,SUM($E$713:E974))</f>
        <v>0</v>
      </c>
    </row>
    <row r="975" spans="2:6">
      <c r="B975" s="559">
        <v>262</v>
      </c>
      <c r="C975" s="560" t="str">
        <f ca="1">IF(ISERROR(OFFSET('HARGA SATUAN'!$C$6,MATCH(B975,'HARGA SATUAN'!$N$7:$N$1492,0),0)),"",OFFSET('HARGA SATUAN'!$C$6,MATCH(B975,'HARGA SATUAN'!$N$7:$N$1492,0),0))</f>
        <v/>
      </c>
      <c r="D975" s="560">
        <f ca="1">SUMIFS(RAB!$F$14:$F$142,RAB!$C$14:$C$142,C975)</f>
        <v>0</v>
      </c>
      <c r="E975" s="471">
        <f t="shared" ca="1" si="37"/>
        <v>0</v>
      </c>
      <c r="F975" s="471">
        <f ca="1">IF(D975=0,0,SUM($E$713:E975))</f>
        <v>0</v>
      </c>
    </row>
    <row r="976" spans="2:6">
      <c r="B976" s="559">
        <v>263</v>
      </c>
      <c r="C976" s="560" t="str">
        <f ca="1">IF(ISERROR(OFFSET('HARGA SATUAN'!$C$6,MATCH(B976,'HARGA SATUAN'!$N$7:$N$1492,0),0)),"",OFFSET('HARGA SATUAN'!$C$6,MATCH(B976,'HARGA SATUAN'!$N$7:$N$1492,0),0))</f>
        <v/>
      </c>
      <c r="D976" s="560">
        <f ca="1">SUMIFS(RAB!$F$14:$F$142,RAB!$C$14:$C$142,C976)</f>
        <v>0</v>
      </c>
      <c r="E976" s="471">
        <f t="shared" ca="1" si="37"/>
        <v>0</v>
      </c>
      <c r="F976" s="471">
        <f ca="1">IF(D976=0,0,SUM($E$713:E976))</f>
        <v>0</v>
      </c>
    </row>
    <row r="977" spans="2:6">
      <c r="B977" s="559">
        <v>264</v>
      </c>
      <c r="C977" s="560" t="str">
        <f ca="1">IF(ISERROR(OFFSET('HARGA SATUAN'!$C$6,MATCH(B977,'HARGA SATUAN'!$N$7:$N$1492,0),0)),"",OFFSET('HARGA SATUAN'!$C$6,MATCH(B977,'HARGA SATUAN'!$N$7:$N$1492,0),0))</f>
        <v/>
      </c>
      <c r="D977" s="560">
        <f ca="1">SUMIFS(RAB!$F$14:$F$142,RAB!$C$14:$C$142,C977)</f>
        <v>0</v>
      </c>
      <c r="E977" s="471">
        <f t="shared" ca="1" si="37"/>
        <v>0</v>
      </c>
      <c r="F977" s="471">
        <f ca="1">IF(D977=0,0,SUM($E$713:E977))</f>
        <v>0</v>
      </c>
    </row>
    <row r="978" spans="2:6">
      <c r="B978" s="559">
        <v>265</v>
      </c>
      <c r="C978" s="560" t="str">
        <f ca="1">IF(ISERROR(OFFSET('HARGA SATUAN'!$C$6,MATCH(B978,'HARGA SATUAN'!$N$7:$N$1492,0),0)),"",OFFSET('HARGA SATUAN'!$C$6,MATCH(B978,'HARGA SATUAN'!$N$7:$N$1492,0),0))</f>
        <v/>
      </c>
      <c r="D978" s="560">
        <f ca="1">SUMIFS(RAB!$F$14:$F$142,RAB!$C$14:$C$142,C978)</f>
        <v>0</v>
      </c>
      <c r="E978" s="471">
        <f t="shared" ca="1" si="37"/>
        <v>0</v>
      </c>
      <c r="F978" s="471">
        <f ca="1">IF(D978=0,0,SUM($E$713:E978))</f>
        <v>0</v>
      </c>
    </row>
    <row r="979" spans="2:6">
      <c r="B979" s="559">
        <v>266</v>
      </c>
      <c r="C979" s="560" t="str">
        <f ca="1">IF(ISERROR(OFFSET('HARGA SATUAN'!$C$6,MATCH(B979,'HARGA SATUAN'!$N$7:$N$1492,0),0)),"",OFFSET('HARGA SATUAN'!$C$6,MATCH(B979,'HARGA SATUAN'!$N$7:$N$1492,0),0))</f>
        <v/>
      </c>
      <c r="D979" s="560">
        <f ca="1">SUMIFS(RAB!$F$14:$F$142,RAB!$C$14:$C$142,C979)</f>
        <v>0</v>
      </c>
      <c r="E979" s="471">
        <f t="shared" ca="1" si="37"/>
        <v>0</v>
      </c>
      <c r="F979" s="471">
        <f ca="1">IF(D979=0,0,SUM($E$713:E979))</f>
        <v>0</v>
      </c>
    </row>
    <row r="980" spans="2:6">
      <c r="B980" s="559">
        <v>267</v>
      </c>
      <c r="C980" s="560" t="str">
        <f ca="1">IF(ISERROR(OFFSET('HARGA SATUAN'!$C$6,MATCH(B980,'HARGA SATUAN'!$N$7:$N$1492,0),0)),"",OFFSET('HARGA SATUAN'!$C$6,MATCH(B980,'HARGA SATUAN'!$N$7:$N$1492,0),0))</f>
        <v/>
      </c>
      <c r="D980" s="560">
        <f ca="1">SUMIFS(RAB!$F$14:$F$142,RAB!$C$14:$C$142,C980)</f>
        <v>0</v>
      </c>
      <c r="E980" s="471">
        <f t="shared" ca="1" si="37"/>
        <v>0</v>
      </c>
      <c r="F980" s="471">
        <f ca="1">IF(D980=0,0,SUM($E$713:E980))</f>
        <v>0</v>
      </c>
    </row>
    <row r="981" spans="2:6">
      <c r="B981" s="559">
        <v>268</v>
      </c>
      <c r="C981" s="560" t="str">
        <f ca="1">IF(ISERROR(OFFSET('HARGA SATUAN'!$C$6,MATCH(B981,'HARGA SATUAN'!$N$7:$N$1492,0),0)),"",OFFSET('HARGA SATUAN'!$C$6,MATCH(B981,'HARGA SATUAN'!$N$7:$N$1492,0),0))</f>
        <v/>
      </c>
      <c r="D981" s="560">
        <f ca="1">SUMIFS(RAB!$F$14:$F$142,RAB!$C$14:$C$142,C981)</f>
        <v>0</v>
      </c>
      <c r="E981" s="471">
        <f t="shared" ca="1" si="37"/>
        <v>0</v>
      </c>
      <c r="F981" s="471">
        <f ca="1">IF(D981=0,0,SUM($E$713:E981))</f>
        <v>0</v>
      </c>
    </row>
    <row r="982" spans="2:6">
      <c r="B982" s="559">
        <v>269</v>
      </c>
      <c r="C982" s="560" t="str">
        <f ca="1">IF(ISERROR(OFFSET('HARGA SATUAN'!$C$6,MATCH(B982,'HARGA SATUAN'!$N$7:$N$1492,0),0)),"",OFFSET('HARGA SATUAN'!$C$6,MATCH(B982,'HARGA SATUAN'!$N$7:$N$1492,0),0))</f>
        <v/>
      </c>
      <c r="D982" s="560">
        <f ca="1">SUMIFS(RAB!$F$14:$F$142,RAB!$C$14:$C$142,C982)</f>
        <v>0</v>
      </c>
      <c r="E982" s="471">
        <f t="shared" ca="1" si="37"/>
        <v>0</v>
      </c>
      <c r="F982" s="471">
        <f ca="1">IF(D982=0,0,SUM($E$713:E982))</f>
        <v>0</v>
      </c>
    </row>
    <row r="983" spans="2:6">
      <c r="B983" s="559">
        <v>270</v>
      </c>
      <c r="C983" s="560" t="str">
        <f ca="1">IF(ISERROR(OFFSET('HARGA SATUAN'!$C$6,MATCH(B983,'HARGA SATUAN'!$N$7:$N$1492,0),0)),"",OFFSET('HARGA SATUAN'!$C$6,MATCH(B983,'HARGA SATUAN'!$N$7:$N$1492,0),0))</f>
        <v/>
      </c>
      <c r="D983" s="560">
        <f ca="1">SUMIFS(RAB!$F$14:$F$142,RAB!$C$14:$C$142,C983)</f>
        <v>0</v>
      </c>
      <c r="E983" s="471">
        <f t="shared" ca="1" si="37"/>
        <v>0</v>
      </c>
      <c r="F983" s="471">
        <f ca="1">IF(D983=0,0,SUM($E$713:E983))</f>
        <v>0</v>
      </c>
    </row>
    <row r="984" spans="2:6">
      <c r="B984" s="559">
        <v>271</v>
      </c>
      <c r="C984" s="560" t="str">
        <f ca="1">IF(ISERROR(OFFSET('HARGA SATUAN'!$C$6,MATCH(B984,'HARGA SATUAN'!$N$7:$N$1492,0),0)),"",OFFSET('HARGA SATUAN'!$C$6,MATCH(B984,'HARGA SATUAN'!$N$7:$N$1492,0),0))</f>
        <v/>
      </c>
      <c r="D984" s="560">
        <f ca="1">SUMIFS(RAB!$F$14:$F$142,RAB!$C$14:$C$142,C984)</f>
        <v>0</v>
      </c>
      <c r="E984" s="471">
        <f t="shared" ca="1" si="37"/>
        <v>0</v>
      </c>
      <c r="F984" s="471">
        <f ca="1">IF(D984=0,0,SUM($E$713:E984))</f>
        <v>0</v>
      </c>
    </row>
    <row r="985" spans="2:6">
      <c r="B985" s="559">
        <v>272</v>
      </c>
      <c r="C985" s="560" t="str">
        <f ca="1">IF(ISERROR(OFFSET('HARGA SATUAN'!$C$6,MATCH(B985,'HARGA SATUAN'!$N$7:$N$1492,0),0)),"",OFFSET('HARGA SATUAN'!$C$6,MATCH(B985,'HARGA SATUAN'!$N$7:$N$1492,0),0))</f>
        <v/>
      </c>
      <c r="D985" s="560">
        <f ca="1">SUMIFS(RAB!$F$14:$F$142,RAB!$C$14:$C$142,C985)</f>
        <v>0</v>
      </c>
      <c r="E985" s="471">
        <f t="shared" ca="1" si="37"/>
        <v>0</v>
      </c>
      <c r="F985" s="471">
        <f ca="1">IF(D985=0,0,SUM($E$713:E985))</f>
        <v>0</v>
      </c>
    </row>
    <row r="986" spans="2:6">
      <c r="B986" s="559">
        <v>273</v>
      </c>
      <c r="C986" s="560" t="str">
        <f ca="1">IF(ISERROR(OFFSET('HARGA SATUAN'!$C$6,MATCH(B986,'HARGA SATUAN'!$N$7:$N$1492,0),0)),"",OFFSET('HARGA SATUAN'!$C$6,MATCH(B986,'HARGA SATUAN'!$N$7:$N$1492,0),0))</f>
        <v/>
      </c>
      <c r="D986" s="560">
        <f ca="1">SUMIFS(RAB!$F$14:$F$142,RAB!$C$14:$C$142,C986)</f>
        <v>0</v>
      </c>
      <c r="E986" s="471">
        <f t="shared" ca="1" si="37"/>
        <v>0</v>
      </c>
      <c r="F986" s="471">
        <f ca="1">IF(D986=0,0,SUM($E$713:E986))</f>
        <v>0</v>
      </c>
    </row>
    <row r="987" spans="2:6">
      <c r="B987" s="559">
        <v>274</v>
      </c>
      <c r="C987" s="560" t="str">
        <f ca="1">IF(ISERROR(OFFSET('HARGA SATUAN'!$C$6,MATCH(B987,'HARGA SATUAN'!$N$7:$N$1492,0),0)),"",OFFSET('HARGA SATUAN'!$C$6,MATCH(B987,'HARGA SATUAN'!$N$7:$N$1492,0),0))</f>
        <v/>
      </c>
      <c r="D987" s="560">
        <f ca="1">SUMIFS(RAB!$F$14:$F$142,RAB!$C$14:$C$142,C987)</f>
        <v>0</v>
      </c>
      <c r="E987" s="471">
        <f t="shared" ca="1" si="37"/>
        <v>0</v>
      </c>
      <c r="F987" s="471">
        <f ca="1">IF(D987=0,0,SUM($E$713:E987))</f>
        <v>0</v>
      </c>
    </row>
    <row r="988" spans="2:6">
      <c r="B988" s="559">
        <v>275</v>
      </c>
      <c r="C988" s="560" t="str">
        <f ca="1">IF(ISERROR(OFFSET('HARGA SATUAN'!$C$6,MATCH(B988,'HARGA SATUAN'!$N$7:$N$1492,0),0)),"",OFFSET('HARGA SATUAN'!$C$6,MATCH(B988,'HARGA SATUAN'!$N$7:$N$1492,0),0))</f>
        <v/>
      </c>
      <c r="D988" s="560">
        <f ca="1">SUMIFS(RAB!$F$14:$F$142,RAB!$C$14:$C$142,C988)</f>
        <v>0</v>
      </c>
      <c r="E988" s="471">
        <f t="shared" ca="1" si="37"/>
        <v>0</v>
      </c>
      <c r="F988" s="471">
        <f ca="1">IF(D988=0,0,SUM($E$713:E988))</f>
        <v>0</v>
      </c>
    </row>
    <row r="989" spans="2:6">
      <c r="B989" s="559">
        <v>276</v>
      </c>
      <c r="C989" s="560" t="str">
        <f ca="1">IF(ISERROR(OFFSET('HARGA SATUAN'!$C$6,MATCH(B989,'HARGA SATUAN'!$N$7:$N$1492,0),0)),"",OFFSET('HARGA SATUAN'!$C$6,MATCH(B989,'HARGA SATUAN'!$N$7:$N$1492,0),0))</f>
        <v/>
      </c>
      <c r="D989" s="560">
        <f ca="1">SUMIFS(RAB!$F$14:$F$142,RAB!$C$14:$C$142,C989)</f>
        <v>0</v>
      </c>
      <c r="E989" s="471">
        <f t="shared" ca="1" si="37"/>
        <v>0</v>
      </c>
      <c r="F989" s="471">
        <f ca="1">IF(D989=0,0,SUM($E$713:E989))</f>
        <v>0</v>
      </c>
    </row>
    <row r="990" spans="2:6">
      <c r="B990" s="559">
        <v>277</v>
      </c>
      <c r="C990" s="560" t="str">
        <f ca="1">IF(ISERROR(OFFSET('HARGA SATUAN'!$C$6,MATCH(B990,'HARGA SATUAN'!$N$7:$N$1492,0),0)),"",OFFSET('HARGA SATUAN'!$C$6,MATCH(B990,'HARGA SATUAN'!$N$7:$N$1492,0),0))</f>
        <v/>
      </c>
      <c r="D990" s="560">
        <f ca="1">SUMIFS(RAB!$F$14:$F$142,RAB!$C$14:$C$142,C990)</f>
        <v>0</v>
      </c>
      <c r="E990" s="471">
        <f t="shared" ca="1" si="37"/>
        <v>0</v>
      </c>
      <c r="F990" s="471">
        <f ca="1">IF(D990=0,0,SUM($E$713:E990))</f>
        <v>0</v>
      </c>
    </row>
    <row r="991" spans="2:6">
      <c r="B991" s="559">
        <v>278</v>
      </c>
      <c r="C991" s="560" t="str">
        <f ca="1">IF(ISERROR(OFFSET('HARGA SATUAN'!$C$6,MATCH(B991,'HARGA SATUAN'!$N$7:$N$1492,0),0)),"",OFFSET('HARGA SATUAN'!$C$6,MATCH(B991,'HARGA SATUAN'!$N$7:$N$1492,0),0))</f>
        <v/>
      </c>
      <c r="D991" s="560">
        <f ca="1">SUMIFS(RAB!$F$14:$F$142,RAB!$C$14:$C$142,C991)</f>
        <v>0</v>
      </c>
      <c r="E991" s="471">
        <f t="shared" ca="1" si="37"/>
        <v>0</v>
      </c>
      <c r="F991" s="471">
        <f ca="1">IF(D991=0,0,SUM($E$713:E991))</f>
        <v>0</v>
      </c>
    </row>
    <row r="992" spans="2:6">
      <c r="B992" s="559">
        <v>279</v>
      </c>
      <c r="C992" s="560" t="str">
        <f ca="1">IF(ISERROR(OFFSET('HARGA SATUAN'!$C$6,MATCH(B992,'HARGA SATUAN'!$N$7:$N$1492,0),0)),"",OFFSET('HARGA SATUAN'!$C$6,MATCH(B992,'HARGA SATUAN'!$N$7:$N$1492,0),0))</f>
        <v/>
      </c>
      <c r="D992" s="560">
        <f ca="1">SUMIFS(RAB!$F$14:$F$142,RAB!$C$14:$C$142,C992)</f>
        <v>0</v>
      </c>
      <c r="E992" s="471">
        <f t="shared" ca="1" si="37"/>
        <v>0</v>
      </c>
      <c r="F992" s="471">
        <f ca="1">IF(D992=0,0,SUM($E$713:E992))</f>
        <v>0</v>
      </c>
    </row>
    <row r="993" spans="2:6">
      <c r="B993" s="559">
        <v>280</v>
      </c>
      <c r="C993" s="560" t="str">
        <f ca="1">IF(ISERROR(OFFSET('HARGA SATUAN'!$C$6,MATCH(B993,'HARGA SATUAN'!$N$7:$N$1492,0),0)),"",OFFSET('HARGA SATUAN'!$C$6,MATCH(B993,'HARGA SATUAN'!$N$7:$N$1492,0),0))</f>
        <v/>
      </c>
      <c r="D993" s="560">
        <f ca="1">SUMIFS(RAB!$F$14:$F$142,RAB!$C$14:$C$142,C993)</f>
        <v>0</v>
      </c>
      <c r="E993" s="471">
        <f t="shared" ca="1" si="37"/>
        <v>0</v>
      </c>
      <c r="F993" s="471">
        <f ca="1">IF(D993=0,0,SUM($E$713:E993))</f>
        <v>0</v>
      </c>
    </row>
    <row r="994" spans="2:6">
      <c r="B994" s="559">
        <v>281</v>
      </c>
      <c r="C994" s="560" t="str">
        <f ca="1">IF(ISERROR(OFFSET('HARGA SATUAN'!$C$6,MATCH(B994,'HARGA SATUAN'!$N$7:$N$1492,0),0)),"",OFFSET('HARGA SATUAN'!$C$6,MATCH(B994,'HARGA SATUAN'!$N$7:$N$1492,0),0))</f>
        <v/>
      </c>
      <c r="D994" s="560">
        <f ca="1">SUMIFS(RAB!$F$14:$F$142,RAB!$C$14:$C$142,C994)</f>
        <v>0</v>
      </c>
      <c r="E994" s="471">
        <f t="shared" ca="1" si="37"/>
        <v>0</v>
      </c>
      <c r="F994" s="471">
        <f ca="1">IF(D994=0,0,SUM($E$713:E994))</f>
        <v>0</v>
      </c>
    </row>
    <row r="995" spans="2:6">
      <c r="B995" s="559">
        <v>282</v>
      </c>
      <c r="C995" s="560" t="str">
        <f ca="1">IF(ISERROR(OFFSET('HARGA SATUAN'!$C$6,MATCH(B995,'HARGA SATUAN'!$N$7:$N$1492,0),0)),"",OFFSET('HARGA SATUAN'!$C$6,MATCH(B995,'HARGA SATUAN'!$N$7:$N$1492,0),0))</f>
        <v/>
      </c>
      <c r="D995" s="560">
        <f ca="1">SUMIFS(RAB!$F$14:$F$142,RAB!$C$14:$C$142,C995)</f>
        <v>0</v>
      </c>
      <c r="E995" s="471">
        <f t="shared" ca="1" si="37"/>
        <v>0</v>
      </c>
      <c r="F995" s="471">
        <f ca="1">IF(D995=0,0,SUM($E$713:E995))</f>
        <v>0</v>
      </c>
    </row>
    <row r="996" spans="2:6">
      <c r="B996" s="559">
        <v>283</v>
      </c>
      <c r="C996" s="560" t="str">
        <f ca="1">IF(ISERROR(OFFSET('HARGA SATUAN'!$C$6,MATCH(B996,'HARGA SATUAN'!$N$7:$N$1492,0),0)),"",OFFSET('HARGA SATUAN'!$C$6,MATCH(B996,'HARGA SATUAN'!$N$7:$N$1492,0),0))</f>
        <v/>
      </c>
      <c r="D996" s="560">
        <f ca="1">SUMIFS(RAB!$F$14:$F$142,RAB!$C$14:$C$142,C996)</f>
        <v>0</v>
      </c>
      <c r="E996" s="471">
        <f t="shared" ca="1" si="37"/>
        <v>0</v>
      </c>
      <c r="F996" s="471">
        <f ca="1">IF(D996=0,0,SUM($E$713:E996))</f>
        <v>0</v>
      </c>
    </row>
    <row r="997" spans="2:6">
      <c r="B997" s="559">
        <v>284</v>
      </c>
      <c r="C997" s="560" t="str">
        <f ca="1">IF(ISERROR(OFFSET('HARGA SATUAN'!$C$6,MATCH(B997,'HARGA SATUAN'!$N$7:$N$1492,0),0)),"",OFFSET('HARGA SATUAN'!$C$6,MATCH(B997,'HARGA SATUAN'!$N$7:$N$1492,0),0))</f>
        <v/>
      </c>
      <c r="D997" s="560">
        <f ca="1">SUMIFS(RAB!$F$14:$F$142,RAB!$C$14:$C$142,C997)</f>
        <v>0</v>
      </c>
      <c r="E997" s="471">
        <f t="shared" ca="1" si="37"/>
        <v>0</v>
      </c>
      <c r="F997" s="471">
        <f ca="1">IF(D997=0,0,SUM($E$713:E997))</f>
        <v>0</v>
      </c>
    </row>
    <row r="998" spans="2:6">
      <c r="B998" s="559">
        <v>285</v>
      </c>
      <c r="C998" s="560" t="str">
        <f ca="1">IF(ISERROR(OFFSET('HARGA SATUAN'!$C$6,MATCH(B998,'HARGA SATUAN'!$N$7:$N$1492,0),0)),"",OFFSET('HARGA SATUAN'!$C$6,MATCH(B998,'HARGA SATUAN'!$N$7:$N$1492,0),0))</f>
        <v/>
      </c>
      <c r="D998" s="560">
        <f ca="1">SUMIFS(RAB!$F$14:$F$142,RAB!$C$14:$C$142,C998)</f>
        <v>0</v>
      </c>
      <c r="E998" s="471">
        <f t="shared" ca="1" si="37"/>
        <v>0</v>
      </c>
      <c r="F998" s="471">
        <f ca="1">IF(D998=0,0,SUM($E$713:E998))</f>
        <v>0</v>
      </c>
    </row>
    <row r="999" spans="2:6">
      <c r="B999" s="559">
        <v>286</v>
      </c>
      <c r="C999" s="560" t="str">
        <f ca="1">IF(ISERROR(OFFSET('HARGA SATUAN'!$C$6,MATCH(B999,'HARGA SATUAN'!$N$7:$N$1492,0),0)),"",OFFSET('HARGA SATUAN'!$C$6,MATCH(B999,'HARGA SATUAN'!$N$7:$N$1492,0),0))</f>
        <v/>
      </c>
      <c r="D999" s="560">
        <f ca="1">SUMIFS(RAB!$F$14:$F$142,RAB!$C$14:$C$142,C999)</f>
        <v>0</v>
      </c>
      <c r="E999" s="471">
        <f t="shared" ca="1" si="37"/>
        <v>0</v>
      </c>
      <c r="F999" s="471">
        <f ca="1">IF(D999=0,0,SUM($E$713:E999))</f>
        <v>0</v>
      </c>
    </row>
    <row r="1000" spans="2:6">
      <c r="B1000" s="559">
        <v>287</v>
      </c>
      <c r="C1000" s="560" t="str">
        <f ca="1">IF(ISERROR(OFFSET('HARGA SATUAN'!$C$6,MATCH(B1000,'HARGA SATUAN'!$N$7:$N$1492,0),0)),"",OFFSET('HARGA SATUAN'!$C$6,MATCH(B1000,'HARGA SATUAN'!$N$7:$N$1492,0),0))</f>
        <v/>
      </c>
      <c r="D1000" s="560">
        <f ca="1">SUMIFS(RAB!$F$14:$F$142,RAB!$C$14:$C$142,C1000)</f>
        <v>0</v>
      </c>
      <c r="E1000" s="471">
        <f t="shared" ca="1" si="37"/>
        <v>0</v>
      </c>
      <c r="F1000" s="471">
        <f ca="1">IF(D1000=0,0,SUM($E$713:E1000))</f>
        <v>0</v>
      </c>
    </row>
    <row r="1001" spans="2:6">
      <c r="B1001" s="559">
        <v>288</v>
      </c>
      <c r="C1001" s="560" t="str">
        <f ca="1">IF(ISERROR(OFFSET('HARGA SATUAN'!$C$6,MATCH(B1001,'HARGA SATUAN'!$N$7:$N$1492,0),0)),"",OFFSET('HARGA SATUAN'!$C$6,MATCH(B1001,'HARGA SATUAN'!$N$7:$N$1492,0),0))</f>
        <v/>
      </c>
      <c r="D1001" s="560">
        <f ca="1">SUMIFS(RAB!$F$14:$F$142,RAB!$C$14:$C$142,C1001)</f>
        <v>0</v>
      </c>
      <c r="E1001" s="471">
        <f t="shared" ca="1" si="37"/>
        <v>0</v>
      </c>
      <c r="F1001" s="471">
        <f ca="1">IF(D1001=0,0,SUM($E$713:E1001))</f>
        <v>0</v>
      </c>
    </row>
    <row r="1002" spans="2:6">
      <c r="B1002" s="559">
        <v>289</v>
      </c>
      <c r="C1002" s="560" t="str">
        <f ca="1">IF(ISERROR(OFFSET('HARGA SATUAN'!$C$6,MATCH(B1002,'HARGA SATUAN'!$N$7:$N$1492,0),0)),"",OFFSET('HARGA SATUAN'!$C$6,MATCH(B1002,'HARGA SATUAN'!$N$7:$N$1492,0),0))</f>
        <v/>
      </c>
      <c r="D1002" s="560">
        <f ca="1">SUMIFS(RAB!$F$14:$F$142,RAB!$C$14:$C$142,C1002)</f>
        <v>0</v>
      </c>
      <c r="E1002" s="471">
        <f t="shared" ca="1" si="37"/>
        <v>0</v>
      </c>
      <c r="F1002" s="471">
        <f ca="1">IF(D1002=0,0,SUM($E$713:E1002))</f>
        <v>0</v>
      </c>
    </row>
    <row r="1003" spans="2:6">
      <c r="B1003" s="559">
        <v>290</v>
      </c>
      <c r="C1003" s="560" t="str">
        <f ca="1">IF(ISERROR(OFFSET('HARGA SATUAN'!$C$6,MATCH(B1003,'HARGA SATUAN'!$N$7:$N$1492,0),0)),"",OFFSET('HARGA SATUAN'!$C$6,MATCH(B1003,'HARGA SATUAN'!$N$7:$N$1492,0),0))</f>
        <v/>
      </c>
      <c r="D1003" s="560">
        <f ca="1">SUMIFS(RAB!$F$14:$F$142,RAB!$C$14:$C$142,C1003)</f>
        <v>0</v>
      </c>
      <c r="E1003" s="471">
        <f t="shared" ca="1" si="37"/>
        <v>0</v>
      </c>
      <c r="F1003" s="471">
        <f ca="1">IF(D1003=0,0,SUM($E$713:E1003))</f>
        <v>0</v>
      </c>
    </row>
    <row r="1004" spans="2:6">
      <c r="B1004" s="559">
        <v>291</v>
      </c>
      <c r="C1004" s="560" t="str">
        <f ca="1">IF(ISERROR(OFFSET('HARGA SATUAN'!$C$6,MATCH(B1004,'HARGA SATUAN'!$N$7:$N$1492,0),0)),"",OFFSET('HARGA SATUAN'!$C$6,MATCH(B1004,'HARGA SATUAN'!$N$7:$N$1492,0),0))</f>
        <v/>
      </c>
      <c r="D1004" s="560">
        <f ca="1">SUMIFS(RAB!$F$14:$F$142,RAB!$C$14:$C$142,C1004)</f>
        <v>0</v>
      </c>
      <c r="E1004" s="471">
        <f t="shared" ca="1" si="37"/>
        <v>0</v>
      </c>
      <c r="F1004" s="471">
        <f ca="1">IF(D1004=0,0,SUM($E$713:E1004))</f>
        <v>0</v>
      </c>
    </row>
    <row r="1005" spans="2:6">
      <c r="B1005" s="559">
        <v>292</v>
      </c>
      <c r="C1005" s="560" t="str">
        <f ca="1">IF(ISERROR(OFFSET('HARGA SATUAN'!$C$6,MATCH(B1005,'HARGA SATUAN'!$N$7:$N$1492,0),0)),"",OFFSET('HARGA SATUAN'!$C$6,MATCH(B1005,'HARGA SATUAN'!$N$7:$N$1492,0),0))</f>
        <v/>
      </c>
      <c r="D1005" s="560">
        <f ca="1">SUMIFS(RAB!$F$14:$F$142,RAB!$C$14:$C$142,C1005)</f>
        <v>0</v>
      </c>
      <c r="E1005" s="471">
        <f t="shared" ca="1" si="37"/>
        <v>0</v>
      </c>
      <c r="F1005" s="471">
        <f ca="1">IF(D1005=0,0,SUM($E$713:E1005))</f>
        <v>0</v>
      </c>
    </row>
    <row r="1006" spans="2:6">
      <c r="B1006" s="559">
        <v>293</v>
      </c>
      <c r="C1006" s="560" t="str">
        <f ca="1">IF(ISERROR(OFFSET('HARGA SATUAN'!$C$6,MATCH(B1006,'HARGA SATUAN'!$N$7:$N$1492,0),0)),"",OFFSET('HARGA SATUAN'!$C$6,MATCH(B1006,'HARGA SATUAN'!$N$7:$N$1492,0),0))</f>
        <v/>
      </c>
      <c r="D1006" s="560">
        <f ca="1">SUMIFS(RAB!$F$14:$F$142,RAB!$C$14:$C$142,C1006)</f>
        <v>0</v>
      </c>
      <c r="E1006" s="471">
        <f t="shared" ca="1" si="37"/>
        <v>0</v>
      </c>
      <c r="F1006" s="471">
        <f ca="1">IF(D1006=0,0,SUM($E$713:E1006))</f>
        <v>0</v>
      </c>
    </row>
    <row r="1007" spans="2:6">
      <c r="B1007" s="559">
        <v>294</v>
      </c>
      <c r="C1007" s="560" t="str">
        <f ca="1">IF(ISERROR(OFFSET('HARGA SATUAN'!$C$6,MATCH(B1007,'HARGA SATUAN'!$N$7:$N$1492,0),0)),"",OFFSET('HARGA SATUAN'!$C$6,MATCH(B1007,'HARGA SATUAN'!$N$7:$N$1492,0),0))</f>
        <v/>
      </c>
      <c r="D1007" s="560">
        <f ca="1">SUMIFS(RAB!$F$14:$F$142,RAB!$C$14:$C$142,C1007)</f>
        <v>0</v>
      </c>
      <c r="E1007" s="471">
        <f t="shared" ca="1" si="37"/>
        <v>0</v>
      </c>
      <c r="F1007" s="471">
        <f ca="1">IF(D1007=0,0,SUM($E$713:E1007))</f>
        <v>0</v>
      </c>
    </row>
    <row r="1008" spans="2:6">
      <c r="B1008" s="559">
        <v>295</v>
      </c>
      <c r="C1008" s="560" t="str">
        <f ca="1">IF(ISERROR(OFFSET('HARGA SATUAN'!$C$6,MATCH(B1008,'HARGA SATUAN'!$N$7:$N$1492,0),0)),"",OFFSET('HARGA SATUAN'!$C$6,MATCH(B1008,'HARGA SATUAN'!$N$7:$N$1492,0),0))</f>
        <v/>
      </c>
      <c r="D1008" s="560">
        <f ca="1">SUMIFS(RAB!$F$14:$F$142,RAB!$C$14:$C$142,C1008)</f>
        <v>0</v>
      </c>
      <c r="E1008" s="471">
        <f t="shared" ca="1" si="37"/>
        <v>0</v>
      </c>
      <c r="F1008" s="471">
        <f ca="1">IF(D1008=0,0,SUM($E$713:E1008))</f>
        <v>0</v>
      </c>
    </row>
    <row r="1009" spans="2:6">
      <c r="B1009" s="559">
        <v>296</v>
      </c>
      <c r="C1009" s="560" t="str">
        <f ca="1">IF(ISERROR(OFFSET('HARGA SATUAN'!$C$6,MATCH(B1009,'HARGA SATUAN'!$N$7:$N$1492,0),0)),"",OFFSET('HARGA SATUAN'!$C$6,MATCH(B1009,'HARGA SATUAN'!$N$7:$N$1492,0),0))</f>
        <v/>
      </c>
      <c r="D1009" s="560">
        <f ca="1">SUMIFS(RAB!$F$14:$F$142,RAB!$C$14:$C$142,C1009)</f>
        <v>0</v>
      </c>
      <c r="E1009" s="471">
        <f t="shared" ca="1" si="37"/>
        <v>0</v>
      </c>
      <c r="F1009" s="471">
        <f ca="1">IF(D1009=0,0,SUM($E$713:E1009))</f>
        <v>0</v>
      </c>
    </row>
    <row r="1010" spans="2:6">
      <c r="B1010" s="559">
        <v>297</v>
      </c>
      <c r="C1010" s="560" t="str">
        <f ca="1">IF(ISERROR(OFFSET('HARGA SATUAN'!$C$6,MATCH(B1010,'HARGA SATUAN'!$N$7:$N$1492,0),0)),"",OFFSET('HARGA SATUAN'!$C$6,MATCH(B1010,'HARGA SATUAN'!$N$7:$N$1492,0),0))</f>
        <v/>
      </c>
      <c r="D1010" s="560">
        <f ca="1">SUMIFS(RAB!$F$14:$F$142,RAB!$C$14:$C$142,C1010)</f>
        <v>0</v>
      </c>
      <c r="E1010" s="471">
        <f t="shared" ca="1" si="37"/>
        <v>0</v>
      </c>
      <c r="F1010" s="471">
        <f ca="1">IF(D1010=0,0,SUM($E$713:E1010))</f>
        <v>0</v>
      </c>
    </row>
    <row r="1011" spans="2:6">
      <c r="B1011" s="559">
        <v>298</v>
      </c>
      <c r="C1011" s="560" t="str">
        <f ca="1">IF(ISERROR(OFFSET('HARGA SATUAN'!$C$6,MATCH(B1011,'HARGA SATUAN'!$N$7:$N$1492,0),0)),"",OFFSET('HARGA SATUAN'!$C$6,MATCH(B1011,'HARGA SATUAN'!$N$7:$N$1492,0),0))</f>
        <v/>
      </c>
      <c r="D1011" s="560">
        <f ca="1">SUMIFS(RAB!$F$14:$F$142,RAB!$C$14:$C$142,C1011)</f>
        <v>0</v>
      </c>
      <c r="E1011" s="471">
        <f t="shared" ca="1" si="37"/>
        <v>0</v>
      </c>
      <c r="F1011" s="471">
        <f ca="1">IF(D1011=0,0,SUM($E$713:E1011))</f>
        <v>0</v>
      </c>
    </row>
    <row r="1012" spans="2:6">
      <c r="B1012" s="559">
        <v>299</v>
      </c>
      <c r="C1012" s="560" t="str">
        <f ca="1">IF(ISERROR(OFFSET('HARGA SATUAN'!$C$6,MATCH(B1012,'HARGA SATUAN'!$N$7:$N$1492,0),0)),"",OFFSET('HARGA SATUAN'!$C$6,MATCH(B1012,'HARGA SATUAN'!$N$7:$N$1492,0),0))</f>
        <v/>
      </c>
      <c r="D1012" s="560">
        <f ca="1">SUMIFS(RAB!$F$14:$F$142,RAB!$C$14:$C$142,C1012)</f>
        <v>0</v>
      </c>
      <c r="E1012" s="471">
        <f t="shared" ca="1" si="37"/>
        <v>0</v>
      </c>
      <c r="F1012" s="471">
        <f ca="1">IF(D1012=0,0,SUM($E$713:E1012))</f>
        <v>0</v>
      </c>
    </row>
    <row r="1013" spans="2:6">
      <c r="B1013" s="559">
        <v>300</v>
      </c>
      <c r="C1013" s="560" t="str">
        <f ca="1">IF(ISERROR(OFFSET('HARGA SATUAN'!$C$6,MATCH(B1013,'HARGA SATUAN'!$N$7:$N$1492,0),0)),"",OFFSET('HARGA SATUAN'!$C$6,MATCH(B1013,'HARGA SATUAN'!$N$7:$N$1492,0),0))</f>
        <v/>
      </c>
      <c r="D1013" s="560">
        <f ca="1">SUMIFS(RAB!$F$14:$F$142,RAB!$C$14:$C$142,C1013)</f>
        <v>0</v>
      </c>
      <c r="E1013" s="471">
        <f t="shared" ca="1" si="37"/>
        <v>0</v>
      </c>
      <c r="F1013" s="471">
        <f ca="1">IF(D1013=0,0,SUM($E$713:E1013))</f>
        <v>0</v>
      </c>
    </row>
    <row r="1014" spans="2:6">
      <c r="B1014" s="559">
        <v>301</v>
      </c>
      <c r="C1014" s="560" t="str">
        <f ca="1">IF(ISERROR(OFFSET('HARGA SATUAN'!$C$6,MATCH(B1014,'HARGA SATUAN'!$N$7:$N$1492,0),0)),"",OFFSET('HARGA SATUAN'!$C$6,MATCH(B1014,'HARGA SATUAN'!$N$7:$N$1492,0),0))</f>
        <v/>
      </c>
      <c r="D1014" s="560">
        <f ca="1">SUMIFS(RAB!$F$14:$F$142,RAB!$C$14:$C$142,C1014)</f>
        <v>0</v>
      </c>
      <c r="E1014" s="471">
        <f t="shared" ca="1" si="37"/>
        <v>0</v>
      </c>
      <c r="F1014" s="471">
        <f ca="1">IF(D1014=0,0,SUM($E$713:E1014))</f>
        <v>0</v>
      </c>
    </row>
    <row r="1015" spans="2:6">
      <c r="B1015" s="559">
        <v>302</v>
      </c>
      <c r="C1015" s="560" t="str">
        <f ca="1">IF(ISERROR(OFFSET('HARGA SATUAN'!$C$6,MATCH(B1015,'HARGA SATUAN'!$N$7:$N$1492,0),0)),"",OFFSET('HARGA SATUAN'!$C$6,MATCH(B1015,'HARGA SATUAN'!$N$7:$N$1492,0),0))</f>
        <v/>
      </c>
      <c r="D1015" s="560">
        <f ca="1">SUMIFS(RAB!$F$14:$F$142,RAB!$C$14:$C$142,C1015)</f>
        <v>0</v>
      </c>
      <c r="E1015" s="471">
        <f t="shared" ca="1" si="37"/>
        <v>0</v>
      </c>
      <c r="F1015" s="471">
        <f ca="1">IF(D1015=0,0,SUM($E$713:E1015))</f>
        <v>0</v>
      </c>
    </row>
    <row r="1016" spans="2:6">
      <c r="B1016" s="559">
        <v>303</v>
      </c>
      <c r="C1016" s="560" t="str">
        <f ca="1">IF(ISERROR(OFFSET('HARGA SATUAN'!$C$6,MATCH(B1016,'HARGA SATUAN'!$N$7:$N$1492,0),0)),"",OFFSET('HARGA SATUAN'!$C$6,MATCH(B1016,'HARGA SATUAN'!$N$7:$N$1492,0),0))</f>
        <v/>
      </c>
      <c r="D1016" s="560">
        <f ca="1">SUMIFS(RAB!$F$14:$F$142,RAB!$C$14:$C$142,C1016)</f>
        <v>0</v>
      </c>
      <c r="E1016" s="471">
        <f t="shared" ca="1" si="37"/>
        <v>0</v>
      </c>
      <c r="F1016" s="471">
        <f ca="1">IF(D1016=0,0,SUM($E$713:E1016))</f>
        <v>0</v>
      </c>
    </row>
    <row r="1017" spans="2:6">
      <c r="B1017" s="559">
        <v>304</v>
      </c>
      <c r="C1017" s="560" t="str">
        <f ca="1">IF(ISERROR(OFFSET('HARGA SATUAN'!$C$6,MATCH(B1017,'HARGA SATUAN'!$N$7:$N$1492,0),0)),"",OFFSET('HARGA SATUAN'!$C$6,MATCH(B1017,'HARGA SATUAN'!$N$7:$N$1492,0),0))</f>
        <v/>
      </c>
      <c r="D1017" s="560">
        <f ca="1">SUMIFS(RAB!$F$14:$F$142,RAB!$C$14:$C$142,C1017)</f>
        <v>0</v>
      </c>
      <c r="E1017" s="471">
        <f t="shared" ca="1" si="37"/>
        <v>0</v>
      </c>
      <c r="F1017" s="471">
        <f ca="1">IF(D1017=0,0,SUM($E$713:E1017))</f>
        <v>0</v>
      </c>
    </row>
    <row r="1018" spans="2:6">
      <c r="B1018" s="559">
        <v>305</v>
      </c>
      <c r="C1018" s="560" t="str">
        <f ca="1">IF(ISERROR(OFFSET('HARGA SATUAN'!$C$6,MATCH(B1018,'HARGA SATUAN'!$N$7:$N$1492,0),0)),"",OFFSET('HARGA SATUAN'!$C$6,MATCH(B1018,'HARGA SATUAN'!$N$7:$N$1492,0),0))</f>
        <v/>
      </c>
      <c r="D1018" s="560">
        <f ca="1">SUMIFS(RAB!$F$14:$F$142,RAB!$C$14:$C$142,C1018)</f>
        <v>0</v>
      </c>
      <c r="E1018" s="471">
        <f t="shared" ca="1" si="37"/>
        <v>0</v>
      </c>
      <c r="F1018" s="471">
        <f ca="1">IF(D1018=0,0,SUM($E$713:E1018))</f>
        <v>0</v>
      </c>
    </row>
    <row r="1019" spans="2:6">
      <c r="B1019" s="559">
        <v>306</v>
      </c>
      <c r="C1019" s="560" t="str">
        <f ca="1">IF(ISERROR(OFFSET('HARGA SATUAN'!$C$6,MATCH(B1019,'HARGA SATUAN'!$N$7:$N$1492,0),0)),"",OFFSET('HARGA SATUAN'!$C$6,MATCH(B1019,'HARGA SATUAN'!$N$7:$N$1492,0),0))</f>
        <v/>
      </c>
      <c r="D1019" s="560">
        <f ca="1">SUMIFS(RAB!$F$14:$F$142,RAB!$C$14:$C$142,C1019)</f>
        <v>0</v>
      </c>
      <c r="E1019" s="471">
        <f t="shared" ca="1" si="37"/>
        <v>0</v>
      </c>
      <c r="F1019" s="471">
        <f ca="1">IF(D1019=0,0,SUM($E$713:E1019))</f>
        <v>0</v>
      </c>
    </row>
    <row r="1020" spans="2:6">
      <c r="B1020" s="559">
        <v>307</v>
      </c>
      <c r="C1020" s="560" t="str">
        <f ca="1">IF(ISERROR(OFFSET('HARGA SATUAN'!$C$6,MATCH(B1020,'HARGA SATUAN'!$N$7:$N$1492,0),0)),"",OFFSET('HARGA SATUAN'!$C$6,MATCH(B1020,'HARGA SATUAN'!$N$7:$N$1492,0),0))</f>
        <v/>
      </c>
      <c r="D1020" s="560">
        <f ca="1">SUMIFS(RAB!$F$14:$F$142,RAB!$C$14:$C$142,C1020)</f>
        <v>0</v>
      </c>
      <c r="E1020" s="471">
        <f t="shared" ca="1" si="37"/>
        <v>0</v>
      </c>
      <c r="F1020" s="471">
        <f ca="1">IF(D1020=0,0,SUM($E$713:E1020))</f>
        <v>0</v>
      </c>
    </row>
    <row r="1021" spans="2:6">
      <c r="B1021" s="559">
        <v>308</v>
      </c>
      <c r="C1021" s="560" t="str">
        <f ca="1">IF(ISERROR(OFFSET('HARGA SATUAN'!$C$6,MATCH(B1021,'HARGA SATUAN'!$N$7:$N$1492,0),0)),"",OFFSET('HARGA SATUAN'!$C$6,MATCH(B1021,'HARGA SATUAN'!$N$7:$N$1492,0),0))</f>
        <v/>
      </c>
      <c r="D1021" s="560">
        <f ca="1">SUMIFS(RAB!$F$14:$F$142,RAB!$C$14:$C$142,C1021)</f>
        <v>0</v>
      </c>
      <c r="E1021" s="471">
        <f t="shared" ca="1" si="37"/>
        <v>0</v>
      </c>
      <c r="F1021" s="471">
        <f ca="1">IF(D1021=0,0,SUM($E$713:E1021))</f>
        <v>0</v>
      </c>
    </row>
    <row r="1022" spans="2:6">
      <c r="B1022" s="559">
        <v>309</v>
      </c>
      <c r="C1022" s="560" t="str">
        <f ca="1">IF(ISERROR(OFFSET('HARGA SATUAN'!$C$6,MATCH(B1022,'HARGA SATUAN'!$N$7:$N$1492,0),0)),"",OFFSET('HARGA SATUAN'!$C$6,MATCH(B1022,'HARGA SATUAN'!$N$7:$N$1492,0),0))</f>
        <v/>
      </c>
      <c r="D1022" s="560">
        <f ca="1">SUMIFS(RAB!$F$14:$F$142,RAB!$C$14:$C$142,C1022)</f>
        <v>0</v>
      </c>
      <c r="E1022" s="471">
        <f t="shared" ca="1" si="37"/>
        <v>0</v>
      </c>
      <c r="F1022" s="471">
        <f ca="1">IF(D1022=0,0,SUM($E$713:E1022))</f>
        <v>0</v>
      </c>
    </row>
    <row r="1023" spans="2:6">
      <c r="B1023" s="559">
        <v>310</v>
      </c>
      <c r="C1023" s="560" t="str">
        <f ca="1">IF(ISERROR(OFFSET('HARGA SATUAN'!$C$6,MATCH(B1023,'HARGA SATUAN'!$N$7:$N$1492,0),0)),"",OFFSET('HARGA SATUAN'!$C$6,MATCH(B1023,'HARGA SATUAN'!$N$7:$N$1492,0),0))</f>
        <v/>
      </c>
      <c r="D1023" s="560">
        <f ca="1">SUMIFS(RAB!$F$14:$F$142,RAB!$C$14:$C$142,C1023)</f>
        <v>0</v>
      </c>
      <c r="E1023" s="471">
        <f t="shared" ca="1" si="37"/>
        <v>0</v>
      </c>
      <c r="F1023" s="471">
        <f ca="1">IF(D1023=0,0,SUM($E$713:E1023))</f>
        <v>0</v>
      </c>
    </row>
    <row r="1024" spans="2:6">
      <c r="B1024" s="559">
        <v>311</v>
      </c>
      <c r="C1024" s="560" t="str">
        <f ca="1">IF(ISERROR(OFFSET('HARGA SATUAN'!$C$6,MATCH(B1024,'HARGA SATUAN'!$N$7:$N$1492,0),0)),"",OFFSET('HARGA SATUAN'!$C$6,MATCH(B1024,'HARGA SATUAN'!$N$7:$N$1492,0),0))</f>
        <v/>
      </c>
      <c r="D1024" s="560">
        <f ca="1">SUMIFS(RAB!$F$14:$F$142,RAB!$C$14:$C$142,C1024)</f>
        <v>0</v>
      </c>
      <c r="E1024" s="471">
        <f t="shared" ca="1" si="37"/>
        <v>0</v>
      </c>
      <c r="F1024" s="471">
        <f ca="1">IF(D1024=0,0,SUM($E$713:E1024))</f>
        <v>0</v>
      </c>
    </row>
    <row r="1025" spans="2:6">
      <c r="B1025" s="559">
        <v>312</v>
      </c>
      <c r="C1025" s="560" t="str">
        <f ca="1">IF(ISERROR(OFFSET('HARGA SATUAN'!$C$6,MATCH(B1025,'HARGA SATUAN'!$N$7:$N$1492,0),0)),"",OFFSET('HARGA SATUAN'!$C$6,MATCH(B1025,'HARGA SATUAN'!$N$7:$N$1492,0),0))</f>
        <v/>
      </c>
      <c r="D1025" s="560">
        <f ca="1">SUMIFS(RAB!$F$14:$F$142,RAB!$C$14:$C$142,C1025)</f>
        <v>0</v>
      </c>
      <c r="E1025" s="471">
        <f t="shared" ca="1" si="37"/>
        <v>0</v>
      </c>
      <c r="F1025" s="471">
        <f ca="1">IF(D1025=0,0,SUM($E$713:E1025))</f>
        <v>0</v>
      </c>
    </row>
    <row r="1026" spans="2:6">
      <c r="B1026" s="559">
        <v>313</v>
      </c>
      <c r="C1026" s="560" t="str">
        <f ca="1">IF(ISERROR(OFFSET('HARGA SATUAN'!$C$6,MATCH(B1026,'HARGA SATUAN'!$N$7:$N$1492,0),0)),"",OFFSET('HARGA SATUAN'!$C$6,MATCH(B1026,'HARGA SATUAN'!$N$7:$N$1492,0),0))</f>
        <v/>
      </c>
      <c r="D1026" s="560">
        <f ca="1">SUMIFS(RAB!$F$14:$F$142,RAB!$C$14:$C$142,C1026)</f>
        <v>0</v>
      </c>
      <c r="E1026" s="471">
        <f t="shared" ca="1" si="37"/>
        <v>0</v>
      </c>
      <c r="F1026" s="471">
        <f ca="1">IF(D1026=0,0,SUM($E$713:E1026))</f>
        <v>0</v>
      </c>
    </row>
    <row r="1027" spans="2:6">
      <c r="B1027" s="559">
        <v>314</v>
      </c>
      <c r="C1027" s="560" t="str">
        <f ca="1">IF(ISERROR(OFFSET('HARGA SATUAN'!$C$6,MATCH(B1027,'HARGA SATUAN'!$N$7:$N$1492,0),0)),"",OFFSET('HARGA SATUAN'!$C$6,MATCH(B1027,'HARGA SATUAN'!$N$7:$N$1492,0),0))</f>
        <v/>
      </c>
      <c r="D1027" s="560">
        <f ca="1">SUMIFS(RAB!$F$14:$F$142,RAB!$C$14:$C$142,C1027)</f>
        <v>0</v>
      </c>
      <c r="E1027" s="471">
        <f t="shared" ca="1" si="37"/>
        <v>0</v>
      </c>
      <c r="F1027" s="471">
        <f ca="1">IF(D1027=0,0,SUM($E$713:E1027))</f>
        <v>0</v>
      </c>
    </row>
    <row r="1028" spans="2:6">
      <c r="B1028" s="559">
        <v>315</v>
      </c>
      <c r="C1028" s="560" t="str">
        <f ca="1">IF(ISERROR(OFFSET('HARGA SATUAN'!$C$6,MATCH(B1028,'HARGA SATUAN'!$N$7:$N$1492,0),0)),"",OFFSET('HARGA SATUAN'!$C$6,MATCH(B1028,'HARGA SATUAN'!$N$7:$N$1492,0),0))</f>
        <v/>
      </c>
      <c r="D1028" s="560">
        <f ca="1">SUMIFS(RAB!$F$14:$F$142,RAB!$C$14:$C$142,C1028)</f>
        <v>0</v>
      </c>
      <c r="E1028" s="471">
        <f t="shared" ca="1" si="37"/>
        <v>0</v>
      </c>
      <c r="F1028" s="471">
        <f ca="1">IF(D1028=0,0,SUM($E$713:E1028))</f>
        <v>0</v>
      </c>
    </row>
    <row r="1029" spans="2:6">
      <c r="B1029" s="559">
        <v>316</v>
      </c>
      <c r="C1029" s="560" t="str">
        <f ca="1">IF(ISERROR(OFFSET('HARGA SATUAN'!$C$6,MATCH(B1029,'HARGA SATUAN'!$N$7:$N$1492,0),0)),"",OFFSET('HARGA SATUAN'!$C$6,MATCH(B1029,'HARGA SATUAN'!$N$7:$N$1492,0),0))</f>
        <v/>
      </c>
      <c r="D1029" s="560">
        <f ca="1">SUMIFS(RAB!$F$14:$F$142,RAB!$C$14:$C$142,C1029)</f>
        <v>0</v>
      </c>
      <c r="E1029" s="471">
        <f t="shared" ca="1" si="37"/>
        <v>0</v>
      </c>
      <c r="F1029" s="471">
        <f ca="1">IF(D1029=0,0,SUM($E$713:E1029))</f>
        <v>0</v>
      </c>
    </row>
    <row r="1030" spans="2:6">
      <c r="B1030" s="559">
        <v>317</v>
      </c>
      <c r="C1030" s="560" t="str">
        <f ca="1">IF(ISERROR(OFFSET('HARGA SATUAN'!$C$6,MATCH(B1030,'HARGA SATUAN'!$N$7:$N$1492,0),0)),"",OFFSET('HARGA SATUAN'!$C$6,MATCH(B1030,'HARGA SATUAN'!$N$7:$N$1492,0),0))</f>
        <v/>
      </c>
      <c r="D1030" s="560">
        <f ca="1">SUMIFS(RAB!$F$14:$F$142,RAB!$C$14:$C$142,C1030)</f>
        <v>0</v>
      </c>
      <c r="E1030" s="471">
        <f t="shared" ca="1" si="37"/>
        <v>0</v>
      </c>
      <c r="F1030" s="471">
        <f ca="1">IF(D1030=0,0,SUM($E$713:E1030))</f>
        <v>0</v>
      </c>
    </row>
    <row r="1031" spans="2:6">
      <c r="B1031" s="559">
        <v>318</v>
      </c>
      <c r="C1031" s="560" t="str">
        <f ca="1">IF(ISERROR(OFFSET('HARGA SATUAN'!$C$6,MATCH(B1031,'HARGA SATUAN'!$N$7:$N$1492,0),0)),"",OFFSET('HARGA SATUAN'!$C$6,MATCH(B1031,'HARGA SATUAN'!$N$7:$N$1492,0),0))</f>
        <v/>
      </c>
      <c r="D1031" s="560">
        <f ca="1">SUMIFS(RAB!$F$14:$F$142,RAB!$C$14:$C$142,C1031)</f>
        <v>0</v>
      </c>
      <c r="E1031" s="471">
        <f t="shared" ca="1" si="37"/>
        <v>0</v>
      </c>
      <c r="F1031" s="471">
        <f ca="1">IF(D1031=0,0,SUM($E$713:E1031))</f>
        <v>0</v>
      </c>
    </row>
    <row r="1032" spans="2:6">
      <c r="B1032" s="559">
        <v>319</v>
      </c>
      <c r="C1032" s="560" t="str">
        <f ca="1">IF(ISERROR(OFFSET('HARGA SATUAN'!$C$6,MATCH(B1032,'HARGA SATUAN'!$N$7:$N$1492,0),0)),"",OFFSET('HARGA SATUAN'!$C$6,MATCH(B1032,'HARGA SATUAN'!$N$7:$N$1492,0),0))</f>
        <v/>
      </c>
      <c r="D1032" s="560">
        <f ca="1">SUMIFS(RAB!$F$14:$F$142,RAB!$C$14:$C$142,C1032)</f>
        <v>0</v>
      </c>
      <c r="E1032" s="471">
        <f t="shared" ca="1" si="37"/>
        <v>0</v>
      </c>
      <c r="F1032" s="471">
        <f ca="1">IF(D1032=0,0,SUM($E$713:E1032))</f>
        <v>0</v>
      </c>
    </row>
    <row r="1033" spans="2:6">
      <c r="B1033" s="559">
        <v>320</v>
      </c>
      <c r="C1033" s="560" t="str">
        <f ca="1">IF(ISERROR(OFFSET('HARGA SATUAN'!$C$6,MATCH(B1033,'HARGA SATUAN'!$N$7:$N$1492,0),0)),"",OFFSET('HARGA SATUAN'!$C$6,MATCH(B1033,'HARGA SATUAN'!$N$7:$N$1492,0),0))</f>
        <v/>
      </c>
      <c r="D1033" s="560">
        <f ca="1">SUMIFS(RAB!$F$14:$F$142,RAB!$C$14:$C$142,C1033)</f>
        <v>0</v>
      </c>
      <c r="E1033" s="471">
        <f t="shared" ca="1" si="37"/>
        <v>0</v>
      </c>
      <c r="F1033" s="471">
        <f ca="1">IF(D1033=0,0,SUM($E$713:E1033))</f>
        <v>0</v>
      </c>
    </row>
    <row r="1034" spans="2:6">
      <c r="B1034" s="559">
        <v>321</v>
      </c>
      <c r="C1034" s="560" t="str">
        <f ca="1">IF(ISERROR(OFFSET('HARGA SATUAN'!$C$6,MATCH(B1034,'HARGA SATUAN'!$N$7:$N$1492,0),0)),"",OFFSET('HARGA SATUAN'!$C$6,MATCH(B1034,'HARGA SATUAN'!$N$7:$N$1492,0),0))</f>
        <v/>
      </c>
      <c r="D1034" s="560">
        <f ca="1">SUMIFS(RAB!$F$14:$F$142,RAB!$C$14:$C$142,C1034)</f>
        <v>0</v>
      </c>
      <c r="E1034" s="471">
        <f t="shared" ca="1" si="37"/>
        <v>0</v>
      </c>
      <c r="F1034" s="471">
        <f ca="1">IF(D1034=0,0,SUM($E$713:E1034))</f>
        <v>0</v>
      </c>
    </row>
    <row r="1035" spans="2:6">
      <c r="B1035" s="559">
        <v>322</v>
      </c>
      <c r="C1035" s="560" t="str">
        <f ca="1">IF(ISERROR(OFFSET('HARGA SATUAN'!$C$6,MATCH(B1035,'HARGA SATUAN'!$N$7:$N$1492,0),0)),"",OFFSET('HARGA SATUAN'!$C$6,MATCH(B1035,'HARGA SATUAN'!$N$7:$N$1492,0),0))</f>
        <v/>
      </c>
      <c r="D1035" s="560">
        <f ca="1">SUMIFS(RAB!$F$14:$F$142,RAB!$C$14:$C$142,C1035)</f>
        <v>0</v>
      </c>
      <c r="E1035" s="471">
        <f t="shared" ref="E1035:E1098" ca="1" si="38">IF(D1035=0,0,1)</f>
        <v>0</v>
      </c>
      <c r="F1035" s="471">
        <f ca="1">IF(D1035=0,0,SUM($E$713:E1035))</f>
        <v>0</v>
      </c>
    </row>
    <row r="1036" spans="2:6">
      <c r="B1036" s="559">
        <v>323</v>
      </c>
      <c r="C1036" s="560" t="str">
        <f ca="1">IF(ISERROR(OFFSET('HARGA SATUAN'!$C$6,MATCH(B1036,'HARGA SATUAN'!$N$7:$N$1492,0),0)),"",OFFSET('HARGA SATUAN'!$C$6,MATCH(B1036,'HARGA SATUAN'!$N$7:$N$1492,0),0))</f>
        <v/>
      </c>
      <c r="D1036" s="560">
        <f ca="1">SUMIFS(RAB!$F$14:$F$142,RAB!$C$14:$C$142,C1036)</f>
        <v>0</v>
      </c>
      <c r="E1036" s="471">
        <f t="shared" ca="1" si="38"/>
        <v>0</v>
      </c>
      <c r="F1036" s="471">
        <f ca="1">IF(D1036=0,0,SUM($E$713:E1036))</f>
        <v>0</v>
      </c>
    </row>
    <row r="1037" spans="2:6">
      <c r="B1037" s="559">
        <v>324</v>
      </c>
      <c r="C1037" s="560" t="str">
        <f ca="1">IF(ISERROR(OFFSET('HARGA SATUAN'!$C$6,MATCH(B1037,'HARGA SATUAN'!$N$7:$N$1492,0),0)),"",OFFSET('HARGA SATUAN'!$C$6,MATCH(B1037,'HARGA SATUAN'!$N$7:$N$1492,0),0))</f>
        <v/>
      </c>
      <c r="D1037" s="560">
        <f ca="1">SUMIFS(RAB!$F$14:$F$142,RAB!$C$14:$C$142,C1037)</f>
        <v>0</v>
      </c>
      <c r="E1037" s="471">
        <f t="shared" ca="1" si="38"/>
        <v>0</v>
      </c>
      <c r="F1037" s="471">
        <f ca="1">IF(D1037=0,0,SUM($E$713:E1037))</f>
        <v>0</v>
      </c>
    </row>
    <row r="1038" spans="2:6">
      <c r="B1038" s="559">
        <v>325</v>
      </c>
      <c r="C1038" s="560" t="str">
        <f ca="1">IF(ISERROR(OFFSET('HARGA SATUAN'!$C$6,MATCH(B1038,'HARGA SATUAN'!$N$7:$N$1492,0),0)),"",OFFSET('HARGA SATUAN'!$C$6,MATCH(B1038,'HARGA SATUAN'!$N$7:$N$1492,0),0))</f>
        <v/>
      </c>
      <c r="D1038" s="560">
        <f ca="1">SUMIFS(RAB!$F$14:$F$142,RAB!$C$14:$C$142,C1038)</f>
        <v>0</v>
      </c>
      <c r="E1038" s="471">
        <f t="shared" ca="1" si="38"/>
        <v>0</v>
      </c>
      <c r="F1038" s="471">
        <f ca="1">IF(D1038=0,0,SUM($E$713:E1038))</f>
        <v>0</v>
      </c>
    </row>
    <row r="1039" spans="2:6">
      <c r="B1039" s="559">
        <v>326</v>
      </c>
      <c r="C1039" s="560" t="str">
        <f ca="1">IF(ISERROR(OFFSET('HARGA SATUAN'!$C$6,MATCH(B1039,'HARGA SATUAN'!$N$7:$N$1492,0),0)),"",OFFSET('HARGA SATUAN'!$C$6,MATCH(B1039,'HARGA SATUAN'!$N$7:$N$1492,0),0))</f>
        <v/>
      </c>
      <c r="D1039" s="560">
        <f ca="1">SUMIFS(RAB!$F$14:$F$142,RAB!$C$14:$C$142,C1039)</f>
        <v>0</v>
      </c>
      <c r="E1039" s="471">
        <f t="shared" ca="1" si="38"/>
        <v>0</v>
      </c>
      <c r="F1039" s="471">
        <f ca="1">IF(D1039=0,0,SUM($E$713:E1039))</f>
        <v>0</v>
      </c>
    </row>
    <row r="1040" spans="2:6">
      <c r="B1040" s="559">
        <v>327</v>
      </c>
      <c r="C1040" s="560" t="str">
        <f ca="1">IF(ISERROR(OFFSET('HARGA SATUAN'!$C$6,MATCH(B1040,'HARGA SATUAN'!$N$7:$N$1492,0),0)),"",OFFSET('HARGA SATUAN'!$C$6,MATCH(B1040,'HARGA SATUAN'!$N$7:$N$1492,0),0))</f>
        <v/>
      </c>
      <c r="D1040" s="560">
        <f ca="1">SUMIFS(RAB!$F$14:$F$142,RAB!$C$14:$C$142,C1040)</f>
        <v>0</v>
      </c>
      <c r="E1040" s="471">
        <f t="shared" ca="1" si="38"/>
        <v>0</v>
      </c>
      <c r="F1040" s="471">
        <f ca="1">IF(D1040=0,0,SUM($E$713:E1040))</f>
        <v>0</v>
      </c>
    </row>
    <row r="1041" spans="2:6">
      <c r="B1041" s="559">
        <v>328</v>
      </c>
      <c r="C1041" s="560" t="str">
        <f ca="1">IF(ISERROR(OFFSET('HARGA SATUAN'!$C$6,MATCH(B1041,'HARGA SATUAN'!$N$7:$N$1492,0),0)),"",OFFSET('HARGA SATUAN'!$C$6,MATCH(B1041,'HARGA SATUAN'!$N$7:$N$1492,0),0))</f>
        <v/>
      </c>
      <c r="D1041" s="560">
        <f ca="1">SUMIFS(RAB!$F$14:$F$142,RAB!$C$14:$C$142,C1041)</f>
        <v>0</v>
      </c>
      <c r="E1041" s="471">
        <f t="shared" ca="1" si="38"/>
        <v>0</v>
      </c>
      <c r="F1041" s="471">
        <f ca="1">IF(D1041=0,0,SUM($E$713:E1041))</f>
        <v>0</v>
      </c>
    </row>
    <row r="1042" spans="2:6">
      <c r="B1042" s="559">
        <v>329</v>
      </c>
      <c r="C1042" s="560" t="str">
        <f ca="1">IF(ISERROR(OFFSET('HARGA SATUAN'!$C$6,MATCH(B1042,'HARGA SATUAN'!$N$7:$N$1492,0),0)),"",OFFSET('HARGA SATUAN'!$C$6,MATCH(B1042,'HARGA SATUAN'!$N$7:$N$1492,0),0))</f>
        <v/>
      </c>
      <c r="D1042" s="560">
        <f ca="1">SUMIFS(RAB!$F$14:$F$142,RAB!$C$14:$C$142,C1042)</f>
        <v>0</v>
      </c>
      <c r="E1042" s="471">
        <f t="shared" ca="1" si="38"/>
        <v>0</v>
      </c>
      <c r="F1042" s="471">
        <f ca="1">IF(D1042=0,0,SUM($E$713:E1042))</f>
        <v>0</v>
      </c>
    </row>
    <row r="1043" spans="2:6">
      <c r="B1043" s="559">
        <v>330</v>
      </c>
      <c r="C1043" s="560" t="str">
        <f ca="1">IF(ISERROR(OFFSET('HARGA SATUAN'!$C$6,MATCH(B1043,'HARGA SATUAN'!$N$7:$N$1492,0),0)),"",OFFSET('HARGA SATUAN'!$C$6,MATCH(B1043,'HARGA SATUAN'!$N$7:$N$1492,0),0))</f>
        <v/>
      </c>
      <c r="D1043" s="560">
        <f ca="1">SUMIFS(RAB!$F$14:$F$142,RAB!$C$14:$C$142,C1043)</f>
        <v>0</v>
      </c>
      <c r="E1043" s="471">
        <f t="shared" ca="1" si="38"/>
        <v>0</v>
      </c>
      <c r="F1043" s="471">
        <f ca="1">IF(D1043=0,0,SUM($E$713:E1043))</f>
        <v>0</v>
      </c>
    </row>
    <row r="1044" spans="2:6">
      <c r="B1044" s="559">
        <v>331</v>
      </c>
      <c r="C1044" s="560" t="str">
        <f ca="1">IF(ISERROR(OFFSET('HARGA SATUAN'!$C$6,MATCH(B1044,'HARGA SATUAN'!$N$7:$N$1492,0),0)),"",OFFSET('HARGA SATUAN'!$C$6,MATCH(B1044,'HARGA SATUAN'!$N$7:$N$1492,0),0))</f>
        <v/>
      </c>
      <c r="D1044" s="560">
        <f ca="1">SUMIFS(RAB!$F$14:$F$142,RAB!$C$14:$C$142,C1044)</f>
        <v>0</v>
      </c>
      <c r="E1044" s="471">
        <f t="shared" ca="1" si="38"/>
        <v>0</v>
      </c>
      <c r="F1044" s="471">
        <f ca="1">IF(D1044=0,0,SUM($E$713:E1044))</f>
        <v>0</v>
      </c>
    </row>
    <row r="1045" spans="2:6">
      <c r="B1045" s="559">
        <v>332</v>
      </c>
      <c r="C1045" s="560" t="str">
        <f ca="1">IF(ISERROR(OFFSET('HARGA SATUAN'!$C$6,MATCH(B1045,'HARGA SATUAN'!$N$7:$N$1492,0),0)),"",OFFSET('HARGA SATUAN'!$C$6,MATCH(B1045,'HARGA SATUAN'!$N$7:$N$1492,0),0))</f>
        <v/>
      </c>
      <c r="D1045" s="560">
        <f ca="1">SUMIFS(RAB!$F$14:$F$142,RAB!$C$14:$C$142,C1045)</f>
        <v>0</v>
      </c>
      <c r="E1045" s="471">
        <f t="shared" ca="1" si="38"/>
        <v>0</v>
      </c>
      <c r="F1045" s="471">
        <f ca="1">IF(D1045=0,0,SUM($E$713:E1045))</f>
        <v>0</v>
      </c>
    </row>
    <row r="1046" spans="2:6">
      <c r="B1046" s="559">
        <v>333</v>
      </c>
      <c r="C1046" s="560" t="str">
        <f ca="1">IF(ISERROR(OFFSET('HARGA SATUAN'!$C$6,MATCH(B1046,'HARGA SATUAN'!$N$7:$N$1492,0),0)),"",OFFSET('HARGA SATUAN'!$C$6,MATCH(B1046,'HARGA SATUAN'!$N$7:$N$1492,0),0))</f>
        <v/>
      </c>
      <c r="D1046" s="560">
        <f ca="1">SUMIFS(RAB!$F$14:$F$142,RAB!$C$14:$C$142,C1046)</f>
        <v>0</v>
      </c>
      <c r="E1046" s="471">
        <f t="shared" ca="1" si="38"/>
        <v>0</v>
      </c>
      <c r="F1046" s="471">
        <f ca="1">IF(D1046=0,0,SUM($E$713:E1046))</f>
        <v>0</v>
      </c>
    </row>
    <row r="1047" spans="2:6">
      <c r="B1047" s="559">
        <v>334</v>
      </c>
      <c r="C1047" s="560" t="str">
        <f ca="1">IF(ISERROR(OFFSET('HARGA SATUAN'!$C$6,MATCH(B1047,'HARGA SATUAN'!$N$7:$N$1492,0),0)),"",OFFSET('HARGA SATUAN'!$C$6,MATCH(B1047,'HARGA SATUAN'!$N$7:$N$1492,0),0))</f>
        <v/>
      </c>
      <c r="D1047" s="560">
        <f ca="1">SUMIFS(RAB!$F$14:$F$142,RAB!$C$14:$C$142,C1047)</f>
        <v>0</v>
      </c>
      <c r="E1047" s="471">
        <f t="shared" ca="1" si="38"/>
        <v>0</v>
      </c>
      <c r="F1047" s="471">
        <f ca="1">IF(D1047=0,0,SUM($E$713:E1047))</f>
        <v>0</v>
      </c>
    </row>
    <row r="1048" spans="2:6">
      <c r="B1048" s="559">
        <v>335</v>
      </c>
      <c r="C1048" s="560" t="str">
        <f ca="1">IF(ISERROR(OFFSET('HARGA SATUAN'!$C$6,MATCH(B1048,'HARGA SATUAN'!$N$7:$N$1492,0),0)),"",OFFSET('HARGA SATUAN'!$C$6,MATCH(B1048,'HARGA SATUAN'!$N$7:$N$1492,0),0))</f>
        <v/>
      </c>
      <c r="D1048" s="560">
        <f ca="1">SUMIFS(RAB!$F$14:$F$142,RAB!$C$14:$C$142,C1048)</f>
        <v>0</v>
      </c>
      <c r="E1048" s="471">
        <f t="shared" ca="1" si="38"/>
        <v>0</v>
      </c>
      <c r="F1048" s="471">
        <f ca="1">IF(D1048=0,0,SUM($E$713:E1048))</f>
        <v>0</v>
      </c>
    </row>
    <row r="1049" spans="2:6">
      <c r="B1049" s="559">
        <v>336</v>
      </c>
      <c r="C1049" s="560" t="str">
        <f ca="1">IF(ISERROR(OFFSET('HARGA SATUAN'!$C$6,MATCH(B1049,'HARGA SATUAN'!$N$7:$N$1492,0),0)),"",OFFSET('HARGA SATUAN'!$C$6,MATCH(B1049,'HARGA SATUAN'!$N$7:$N$1492,0),0))</f>
        <v/>
      </c>
      <c r="D1049" s="560">
        <f ca="1">SUMIFS(RAB!$F$14:$F$142,RAB!$C$14:$C$142,C1049)</f>
        <v>0</v>
      </c>
      <c r="E1049" s="471">
        <f t="shared" ca="1" si="38"/>
        <v>0</v>
      </c>
      <c r="F1049" s="471">
        <f ca="1">IF(D1049=0,0,SUM($E$713:E1049))</f>
        <v>0</v>
      </c>
    </row>
    <row r="1050" spans="2:6">
      <c r="B1050" s="559">
        <v>337</v>
      </c>
      <c r="C1050" s="560" t="str">
        <f ca="1">IF(ISERROR(OFFSET('HARGA SATUAN'!$C$6,MATCH(B1050,'HARGA SATUAN'!$N$7:$N$1492,0),0)),"",OFFSET('HARGA SATUAN'!$C$6,MATCH(B1050,'HARGA SATUAN'!$N$7:$N$1492,0),0))</f>
        <v/>
      </c>
      <c r="D1050" s="560">
        <f ca="1">SUMIFS(RAB!$F$14:$F$142,RAB!$C$14:$C$142,C1050)</f>
        <v>0</v>
      </c>
      <c r="E1050" s="471">
        <f t="shared" ca="1" si="38"/>
        <v>0</v>
      </c>
      <c r="F1050" s="471">
        <f ca="1">IF(D1050=0,0,SUM($E$713:E1050))</f>
        <v>0</v>
      </c>
    </row>
    <row r="1051" spans="2:6">
      <c r="B1051" s="559">
        <v>338</v>
      </c>
      <c r="C1051" s="560" t="str">
        <f ca="1">IF(ISERROR(OFFSET('HARGA SATUAN'!$C$6,MATCH(B1051,'HARGA SATUAN'!$N$7:$N$1492,0),0)),"",OFFSET('HARGA SATUAN'!$C$6,MATCH(B1051,'HARGA SATUAN'!$N$7:$N$1492,0),0))</f>
        <v/>
      </c>
      <c r="D1051" s="560">
        <f ca="1">SUMIFS(RAB!$F$14:$F$142,RAB!$C$14:$C$142,C1051)</f>
        <v>0</v>
      </c>
      <c r="E1051" s="471">
        <f t="shared" ca="1" si="38"/>
        <v>0</v>
      </c>
      <c r="F1051" s="471">
        <f ca="1">IF(D1051=0,0,SUM($E$713:E1051))</f>
        <v>0</v>
      </c>
    </row>
    <row r="1052" spans="2:6">
      <c r="B1052" s="559">
        <v>339</v>
      </c>
      <c r="C1052" s="560" t="str">
        <f ca="1">IF(ISERROR(OFFSET('HARGA SATUAN'!$C$6,MATCH(B1052,'HARGA SATUAN'!$N$7:$N$1492,0),0)),"",OFFSET('HARGA SATUAN'!$C$6,MATCH(B1052,'HARGA SATUAN'!$N$7:$N$1492,0),0))</f>
        <v/>
      </c>
      <c r="D1052" s="560">
        <f ca="1">SUMIFS(RAB!$F$14:$F$142,RAB!$C$14:$C$142,C1052)</f>
        <v>0</v>
      </c>
      <c r="E1052" s="471">
        <f t="shared" ca="1" si="38"/>
        <v>0</v>
      </c>
      <c r="F1052" s="471">
        <f ca="1">IF(D1052=0,0,SUM($E$713:E1052))</f>
        <v>0</v>
      </c>
    </row>
    <row r="1053" spans="2:6">
      <c r="B1053" s="559">
        <v>340</v>
      </c>
      <c r="C1053" s="560" t="str">
        <f ca="1">IF(ISERROR(OFFSET('HARGA SATUAN'!$C$6,MATCH(B1053,'HARGA SATUAN'!$N$7:$N$1492,0),0)),"",OFFSET('HARGA SATUAN'!$C$6,MATCH(B1053,'HARGA SATUAN'!$N$7:$N$1492,0),0))</f>
        <v/>
      </c>
      <c r="D1053" s="560">
        <f ca="1">SUMIFS(RAB!$F$14:$F$142,RAB!$C$14:$C$142,C1053)</f>
        <v>0</v>
      </c>
      <c r="E1053" s="471">
        <f t="shared" ca="1" si="38"/>
        <v>0</v>
      </c>
      <c r="F1053" s="471">
        <f ca="1">IF(D1053=0,0,SUM($E$713:E1053))</f>
        <v>0</v>
      </c>
    </row>
    <row r="1054" spans="2:6">
      <c r="B1054" s="559">
        <v>341</v>
      </c>
      <c r="C1054" s="560" t="str">
        <f ca="1">IF(ISERROR(OFFSET('HARGA SATUAN'!$C$6,MATCH(B1054,'HARGA SATUAN'!$N$7:$N$1492,0),0)),"",OFFSET('HARGA SATUAN'!$C$6,MATCH(B1054,'HARGA SATUAN'!$N$7:$N$1492,0),0))</f>
        <v/>
      </c>
      <c r="D1054" s="560">
        <f ca="1">SUMIFS(RAB!$F$14:$F$142,RAB!$C$14:$C$142,C1054)</f>
        <v>0</v>
      </c>
      <c r="E1054" s="471">
        <f t="shared" ca="1" si="38"/>
        <v>0</v>
      </c>
      <c r="F1054" s="471">
        <f ca="1">IF(D1054=0,0,SUM($E$713:E1054))</f>
        <v>0</v>
      </c>
    </row>
    <row r="1055" spans="2:6">
      <c r="B1055" s="559">
        <v>342</v>
      </c>
      <c r="C1055" s="560" t="str">
        <f ca="1">IF(ISERROR(OFFSET('HARGA SATUAN'!$C$6,MATCH(B1055,'HARGA SATUAN'!$N$7:$N$1492,0),0)),"",OFFSET('HARGA SATUAN'!$C$6,MATCH(B1055,'HARGA SATUAN'!$N$7:$N$1492,0),0))</f>
        <v/>
      </c>
      <c r="D1055" s="560">
        <f ca="1">SUMIFS(RAB!$F$14:$F$142,RAB!$C$14:$C$142,C1055)</f>
        <v>0</v>
      </c>
      <c r="E1055" s="471">
        <f t="shared" ca="1" si="38"/>
        <v>0</v>
      </c>
      <c r="F1055" s="471">
        <f ca="1">IF(D1055=0,0,SUM($E$713:E1055))</f>
        <v>0</v>
      </c>
    </row>
    <row r="1056" spans="2:6">
      <c r="B1056" s="559">
        <v>343</v>
      </c>
      <c r="C1056" s="560" t="str">
        <f ca="1">IF(ISERROR(OFFSET('HARGA SATUAN'!$C$6,MATCH(B1056,'HARGA SATUAN'!$N$7:$N$1492,0),0)),"",OFFSET('HARGA SATUAN'!$C$6,MATCH(B1056,'HARGA SATUAN'!$N$7:$N$1492,0),0))</f>
        <v/>
      </c>
      <c r="D1056" s="560">
        <f ca="1">SUMIFS(RAB!$F$14:$F$142,RAB!$C$14:$C$142,C1056)</f>
        <v>0</v>
      </c>
      <c r="E1056" s="471">
        <f t="shared" ca="1" si="38"/>
        <v>0</v>
      </c>
      <c r="F1056" s="471">
        <f ca="1">IF(D1056=0,0,SUM($E$713:E1056))</f>
        <v>0</v>
      </c>
    </row>
    <row r="1057" spans="2:6">
      <c r="B1057" s="559">
        <v>344</v>
      </c>
      <c r="C1057" s="560" t="str">
        <f ca="1">IF(ISERROR(OFFSET('HARGA SATUAN'!$C$6,MATCH(B1057,'HARGA SATUAN'!$N$7:$N$1492,0),0)),"",OFFSET('HARGA SATUAN'!$C$6,MATCH(B1057,'HARGA SATUAN'!$N$7:$N$1492,0),0))</f>
        <v/>
      </c>
      <c r="D1057" s="560">
        <f ca="1">SUMIFS(RAB!$F$14:$F$142,RAB!$C$14:$C$142,C1057)</f>
        <v>0</v>
      </c>
      <c r="E1057" s="471">
        <f t="shared" ca="1" si="38"/>
        <v>0</v>
      </c>
      <c r="F1057" s="471">
        <f ca="1">IF(D1057=0,0,SUM($E$713:E1057))</f>
        <v>0</v>
      </c>
    </row>
    <row r="1058" spans="2:6">
      <c r="B1058" s="559">
        <v>345</v>
      </c>
      <c r="C1058" s="560" t="str">
        <f ca="1">IF(ISERROR(OFFSET('HARGA SATUAN'!$C$6,MATCH(B1058,'HARGA SATUAN'!$N$7:$N$1492,0),0)),"",OFFSET('HARGA SATUAN'!$C$6,MATCH(B1058,'HARGA SATUAN'!$N$7:$N$1492,0),0))</f>
        <v/>
      </c>
      <c r="D1058" s="560">
        <f ca="1">SUMIFS(RAB!$F$14:$F$142,RAB!$C$14:$C$142,C1058)</f>
        <v>0</v>
      </c>
      <c r="E1058" s="471">
        <f t="shared" ca="1" si="38"/>
        <v>0</v>
      </c>
      <c r="F1058" s="471">
        <f ca="1">IF(D1058=0,0,SUM($E$713:E1058))</f>
        <v>0</v>
      </c>
    </row>
    <row r="1059" spans="2:6">
      <c r="B1059" s="559">
        <v>346</v>
      </c>
      <c r="C1059" s="560" t="str">
        <f ca="1">IF(ISERROR(OFFSET('HARGA SATUAN'!$C$6,MATCH(B1059,'HARGA SATUAN'!$N$7:$N$1492,0),0)),"",OFFSET('HARGA SATUAN'!$C$6,MATCH(B1059,'HARGA SATUAN'!$N$7:$N$1492,0),0))</f>
        <v/>
      </c>
      <c r="D1059" s="560">
        <f ca="1">SUMIFS(RAB!$F$14:$F$142,RAB!$C$14:$C$142,C1059)</f>
        <v>0</v>
      </c>
      <c r="E1059" s="471">
        <f t="shared" ca="1" si="38"/>
        <v>0</v>
      </c>
      <c r="F1059" s="471">
        <f ca="1">IF(D1059=0,0,SUM($E$713:E1059))</f>
        <v>0</v>
      </c>
    </row>
    <row r="1060" spans="2:6">
      <c r="B1060" s="559">
        <v>347</v>
      </c>
      <c r="C1060" s="560" t="str">
        <f ca="1">IF(ISERROR(OFFSET('HARGA SATUAN'!$C$6,MATCH(B1060,'HARGA SATUAN'!$N$7:$N$1492,0),0)),"",OFFSET('HARGA SATUAN'!$C$6,MATCH(B1060,'HARGA SATUAN'!$N$7:$N$1492,0),0))</f>
        <v/>
      </c>
      <c r="D1060" s="560">
        <f ca="1">SUMIFS(RAB!$F$14:$F$142,RAB!$C$14:$C$142,C1060)</f>
        <v>0</v>
      </c>
      <c r="E1060" s="471">
        <f t="shared" ca="1" si="38"/>
        <v>0</v>
      </c>
      <c r="F1060" s="471">
        <f ca="1">IF(D1060=0,0,SUM($E$713:E1060))</f>
        <v>0</v>
      </c>
    </row>
    <row r="1061" spans="2:6">
      <c r="B1061" s="559">
        <v>348</v>
      </c>
      <c r="C1061" s="560" t="str">
        <f ca="1">IF(ISERROR(OFFSET('HARGA SATUAN'!$C$6,MATCH(B1061,'HARGA SATUAN'!$N$7:$N$1492,0),0)),"",OFFSET('HARGA SATUAN'!$C$6,MATCH(B1061,'HARGA SATUAN'!$N$7:$N$1492,0),0))</f>
        <v/>
      </c>
      <c r="D1061" s="560">
        <f ca="1">SUMIFS(RAB!$F$14:$F$142,RAB!$C$14:$C$142,C1061)</f>
        <v>0</v>
      </c>
      <c r="E1061" s="471">
        <f t="shared" ca="1" si="38"/>
        <v>0</v>
      </c>
      <c r="F1061" s="471">
        <f ca="1">IF(D1061=0,0,SUM($E$713:E1061))</f>
        <v>0</v>
      </c>
    </row>
    <row r="1062" spans="2:6">
      <c r="B1062" s="559">
        <v>349</v>
      </c>
      <c r="C1062" s="560" t="str">
        <f ca="1">IF(ISERROR(OFFSET('HARGA SATUAN'!$C$6,MATCH(B1062,'HARGA SATUAN'!$N$7:$N$1492,0),0)),"",OFFSET('HARGA SATUAN'!$C$6,MATCH(B1062,'HARGA SATUAN'!$N$7:$N$1492,0),0))</f>
        <v/>
      </c>
      <c r="D1062" s="560">
        <f ca="1">SUMIFS(RAB!$F$14:$F$142,RAB!$C$14:$C$142,C1062)</f>
        <v>0</v>
      </c>
      <c r="E1062" s="471">
        <f t="shared" ca="1" si="38"/>
        <v>0</v>
      </c>
      <c r="F1062" s="471">
        <f ca="1">IF(D1062=0,0,SUM($E$713:E1062))</f>
        <v>0</v>
      </c>
    </row>
    <row r="1063" spans="2:6">
      <c r="B1063" s="559">
        <v>350</v>
      </c>
      <c r="C1063" s="560" t="str">
        <f ca="1">IF(ISERROR(OFFSET('HARGA SATUAN'!$C$6,MATCH(B1063,'HARGA SATUAN'!$N$7:$N$1492,0),0)),"",OFFSET('HARGA SATUAN'!$C$6,MATCH(B1063,'HARGA SATUAN'!$N$7:$N$1492,0),0))</f>
        <v/>
      </c>
      <c r="D1063" s="560">
        <f ca="1">SUMIFS(RAB!$F$14:$F$142,RAB!$C$14:$C$142,C1063)</f>
        <v>0</v>
      </c>
      <c r="E1063" s="471">
        <f t="shared" ca="1" si="38"/>
        <v>0</v>
      </c>
      <c r="F1063" s="471">
        <f ca="1">IF(D1063=0,0,SUM($E$713:E1063))</f>
        <v>0</v>
      </c>
    </row>
    <row r="1064" spans="2:6">
      <c r="B1064" s="559">
        <v>351</v>
      </c>
      <c r="C1064" s="560" t="str">
        <f ca="1">IF(ISERROR(OFFSET('HARGA SATUAN'!$C$6,MATCH(B1064,'HARGA SATUAN'!$N$7:$N$1492,0),0)),"",OFFSET('HARGA SATUAN'!$C$6,MATCH(B1064,'HARGA SATUAN'!$N$7:$N$1492,0),0))</f>
        <v/>
      </c>
      <c r="D1064" s="560">
        <f ca="1">SUMIFS(RAB!$F$14:$F$142,RAB!$C$14:$C$142,C1064)</f>
        <v>0</v>
      </c>
      <c r="E1064" s="471">
        <f t="shared" ca="1" si="38"/>
        <v>0</v>
      </c>
      <c r="F1064" s="471">
        <f ca="1">IF(D1064=0,0,SUM($E$713:E1064))</f>
        <v>0</v>
      </c>
    </row>
    <row r="1065" spans="2:6">
      <c r="B1065" s="559">
        <v>352</v>
      </c>
      <c r="C1065" s="560" t="str">
        <f ca="1">IF(ISERROR(OFFSET('HARGA SATUAN'!$C$6,MATCH(B1065,'HARGA SATUAN'!$N$7:$N$1492,0),0)),"",OFFSET('HARGA SATUAN'!$C$6,MATCH(B1065,'HARGA SATUAN'!$N$7:$N$1492,0),0))</f>
        <v/>
      </c>
      <c r="D1065" s="560">
        <f ca="1">SUMIFS(RAB!$F$14:$F$142,RAB!$C$14:$C$142,C1065)</f>
        <v>0</v>
      </c>
      <c r="E1065" s="471">
        <f t="shared" ca="1" si="38"/>
        <v>0</v>
      </c>
      <c r="F1065" s="471">
        <f ca="1">IF(D1065=0,0,SUM($E$713:E1065))</f>
        <v>0</v>
      </c>
    </row>
    <row r="1066" spans="2:6">
      <c r="B1066" s="559">
        <v>353</v>
      </c>
      <c r="C1066" s="560" t="str">
        <f ca="1">IF(ISERROR(OFFSET('HARGA SATUAN'!$C$6,MATCH(B1066,'HARGA SATUAN'!$N$7:$N$1492,0),0)),"",OFFSET('HARGA SATUAN'!$C$6,MATCH(B1066,'HARGA SATUAN'!$N$7:$N$1492,0),0))</f>
        <v/>
      </c>
      <c r="D1066" s="560">
        <f ca="1">SUMIFS(RAB!$F$14:$F$142,RAB!$C$14:$C$142,C1066)</f>
        <v>0</v>
      </c>
      <c r="E1066" s="471">
        <f t="shared" ca="1" si="38"/>
        <v>0</v>
      </c>
      <c r="F1066" s="471">
        <f ca="1">IF(D1066=0,0,SUM($E$713:E1066))</f>
        <v>0</v>
      </c>
    </row>
    <row r="1067" spans="2:6">
      <c r="B1067" s="559">
        <v>354</v>
      </c>
      <c r="C1067" s="560" t="str">
        <f ca="1">IF(ISERROR(OFFSET('HARGA SATUAN'!$C$6,MATCH(B1067,'HARGA SATUAN'!$N$7:$N$1492,0),0)),"",OFFSET('HARGA SATUAN'!$C$6,MATCH(B1067,'HARGA SATUAN'!$N$7:$N$1492,0),0))</f>
        <v/>
      </c>
      <c r="D1067" s="560">
        <f ca="1">SUMIFS(RAB!$F$14:$F$142,RAB!$C$14:$C$142,C1067)</f>
        <v>0</v>
      </c>
      <c r="E1067" s="471">
        <f t="shared" ca="1" si="38"/>
        <v>0</v>
      </c>
      <c r="F1067" s="471">
        <f ca="1">IF(D1067=0,0,SUM($E$713:E1067))</f>
        <v>0</v>
      </c>
    </row>
    <row r="1068" spans="2:6">
      <c r="B1068" s="559">
        <v>355</v>
      </c>
      <c r="C1068" s="560" t="str">
        <f ca="1">IF(ISERROR(OFFSET('HARGA SATUAN'!$C$6,MATCH(B1068,'HARGA SATUAN'!$N$7:$N$1492,0),0)),"",OFFSET('HARGA SATUAN'!$C$6,MATCH(B1068,'HARGA SATUAN'!$N$7:$N$1492,0),0))</f>
        <v/>
      </c>
      <c r="D1068" s="560">
        <f ca="1">SUMIFS(RAB!$F$14:$F$142,RAB!$C$14:$C$142,C1068)</f>
        <v>0</v>
      </c>
      <c r="E1068" s="471">
        <f t="shared" ca="1" si="38"/>
        <v>0</v>
      </c>
      <c r="F1068" s="471">
        <f ca="1">IF(D1068=0,0,SUM($E$713:E1068))</f>
        <v>0</v>
      </c>
    </row>
    <row r="1069" spans="2:6">
      <c r="B1069" s="559">
        <v>356</v>
      </c>
      <c r="C1069" s="560" t="str">
        <f ca="1">IF(ISERROR(OFFSET('HARGA SATUAN'!$C$6,MATCH(B1069,'HARGA SATUAN'!$N$7:$N$1492,0),0)),"",OFFSET('HARGA SATUAN'!$C$6,MATCH(B1069,'HARGA SATUAN'!$N$7:$N$1492,0),0))</f>
        <v/>
      </c>
      <c r="D1069" s="560">
        <f ca="1">SUMIFS(RAB!$F$14:$F$142,RAB!$C$14:$C$142,C1069)</f>
        <v>0</v>
      </c>
      <c r="E1069" s="471">
        <f t="shared" ca="1" si="38"/>
        <v>0</v>
      </c>
      <c r="F1069" s="471">
        <f ca="1">IF(D1069=0,0,SUM($E$713:E1069))</f>
        <v>0</v>
      </c>
    </row>
    <row r="1070" spans="2:6">
      <c r="B1070" s="559">
        <v>357</v>
      </c>
      <c r="C1070" s="560" t="str">
        <f ca="1">IF(ISERROR(OFFSET('HARGA SATUAN'!$C$6,MATCH(B1070,'HARGA SATUAN'!$N$7:$N$1492,0),0)),"",OFFSET('HARGA SATUAN'!$C$6,MATCH(B1070,'HARGA SATUAN'!$N$7:$N$1492,0),0))</f>
        <v/>
      </c>
      <c r="D1070" s="560">
        <f ca="1">SUMIFS(RAB!$F$14:$F$142,RAB!$C$14:$C$142,C1070)</f>
        <v>0</v>
      </c>
      <c r="E1070" s="471">
        <f t="shared" ca="1" si="38"/>
        <v>0</v>
      </c>
      <c r="F1070" s="471">
        <f ca="1">IF(D1070=0,0,SUM($E$713:E1070))</f>
        <v>0</v>
      </c>
    </row>
    <row r="1071" spans="2:6">
      <c r="B1071" s="559">
        <v>358</v>
      </c>
      <c r="C1071" s="560" t="str">
        <f ca="1">IF(ISERROR(OFFSET('HARGA SATUAN'!$C$6,MATCH(B1071,'HARGA SATUAN'!$N$7:$N$1492,0),0)),"",OFFSET('HARGA SATUAN'!$C$6,MATCH(B1071,'HARGA SATUAN'!$N$7:$N$1492,0),0))</f>
        <v/>
      </c>
      <c r="D1071" s="560">
        <f ca="1">SUMIFS(RAB!$F$14:$F$142,RAB!$C$14:$C$142,C1071)</f>
        <v>0</v>
      </c>
      <c r="E1071" s="471">
        <f t="shared" ca="1" si="38"/>
        <v>0</v>
      </c>
      <c r="F1071" s="471">
        <f ca="1">IF(D1071=0,0,SUM($E$713:E1071))</f>
        <v>0</v>
      </c>
    </row>
    <row r="1072" spans="2:6">
      <c r="B1072" s="559">
        <v>359</v>
      </c>
      <c r="C1072" s="560" t="str">
        <f ca="1">IF(ISERROR(OFFSET('HARGA SATUAN'!$C$6,MATCH(B1072,'HARGA SATUAN'!$N$7:$N$1492,0),0)),"",OFFSET('HARGA SATUAN'!$C$6,MATCH(B1072,'HARGA SATUAN'!$N$7:$N$1492,0),0))</f>
        <v/>
      </c>
      <c r="D1072" s="560">
        <f ca="1">SUMIFS(RAB!$F$14:$F$142,RAB!$C$14:$C$142,C1072)</f>
        <v>0</v>
      </c>
      <c r="E1072" s="471">
        <f t="shared" ca="1" si="38"/>
        <v>0</v>
      </c>
      <c r="F1072" s="471">
        <f ca="1">IF(D1072=0,0,SUM($E$713:E1072))</f>
        <v>0</v>
      </c>
    </row>
    <row r="1073" spans="2:6">
      <c r="B1073" s="559">
        <v>360</v>
      </c>
      <c r="C1073" s="560" t="str">
        <f ca="1">IF(ISERROR(OFFSET('HARGA SATUAN'!$C$6,MATCH(B1073,'HARGA SATUAN'!$N$7:$N$1492,0),0)),"",OFFSET('HARGA SATUAN'!$C$6,MATCH(B1073,'HARGA SATUAN'!$N$7:$N$1492,0),0))</f>
        <v/>
      </c>
      <c r="D1073" s="560">
        <f ca="1">SUMIFS(RAB!$F$14:$F$142,RAB!$C$14:$C$142,C1073)</f>
        <v>0</v>
      </c>
      <c r="E1073" s="471">
        <f t="shared" ca="1" si="38"/>
        <v>0</v>
      </c>
      <c r="F1073" s="471">
        <f ca="1">IF(D1073=0,0,SUM($E$713:E1073))</f>
        <v>0</v>
      </c>
    </row>
    <row r="1074" spans="2:6">
      <c r="B1074" s="559">
        <v>361</v>
      </c>
      <c r="C1074" s="560" t="str">
        <f ca="1">IF(ISERROR(OFFSET('HARGA SATUAN'!$C$6,MATCH(B1074,'HARGA SATUAN'!$N$7:$N$1492,0),0)),"",OFFSET('HARGA SATUAN'!$C$6,MATCH(B1074,'HARGA SATUAN'!$N$7:$N$1492,0),0))</f>
        <v/>
      </c>
      <c r="D1074" s="560">
        <f ca="1">SUMIFS(RAB!$F$14:$F$142,RAB!$C$14:$C$142,C1074)</f>
        <v>0</v>
      </c>
      <c r="E1074" s="471">
        <f t="shared" ca="1" si="38"/>
        <v>0</v>
      </c>
      <c r="F1074" s="471">
        <f ca="1">IF(D1074=0,0,SUM($E$713:E1074))</f>
        <v>0</v>
      </c>
    </row>
    <row r="1075" spans="2:6">
      <c r="B1075" s="559">
        <v>362</v>
      </c>
      <c r="C1075" s="560" t="str">
        <f ca="1">IF(ISERROR(OFFSET('HARGA SATUAN'!$C$6,MATCH(B1075,'HARGA SATUAN'!$N$7:$N$1492,0),0)),"",OFFSET('HARGA SATUAN'!$C$6,MATCH(B1075,'HARGA SATUAN'!$N$7:$N$1492,0),0))</f>
        <v/>
      </c>
      <c r="D1075" s="560">
        <f ca="1">SUMIFS(RAB!$F$14:$F$142,RAB!$C$14:$C$142,C1075)</f>
        <v>0</v>
      </c>
      <c r="E1075" s="471">
        <f t="shared" ca="1" si="38"/>
        <v>0</v>
      </c>
      <c r="F1075" s="471">
        <f ca="1">IF(D1075=0,0,SUM($E$713:E1075))</f>
        <v>0</v>
      </c>
    </row>
    <row r="1076" spans="2:6">
      <c r="B1076" s="559">
        <v>363</v>
      </c>
      <c r="C1076" s="560" t="str">
        <f ca="1">IF(ISERROR(OFFSET('HARGA SATUAN'!$C$6,MATCH(B1076,'HARGA SATUAN'!$N$7:$N$1492,0),0)),"",OFFSET('HARGA SATUAN'!$C$6,MATCH(B1076,'HARGA SATUAN'!$N$7:$N$1492,0),0))</f>
        <v/>
      </c>
      <c r="D1076" s="560">
        <f ca="1">SUMIFS(RAB!$F$14:$F$142,RAB!$C$14:$C$142,C1076)</f>
        <v>0</v>
      </c>
      <c r="E1076" s="471">
        <f t="shared" ca="1" si="38"/>
        <v>0</v>
      </c>
      <c r="F1076" s="471">
        <f ca="1">IF(D1076=0,0,SUM($E$713:E1076))</f>
        <v>0</v>
      </c>
    </row>
    <row r="1077" spans="2:6">
      <c r="B1077" s="559">
        <v>364</v>
      </c>
      <c r="C1077" s="560" t="str">
        <f ca="1">IF(ISERROR(OFFSET('HARGA SATUAN'!$C$6,MATCH(B1077,'HARGA SATUAN'!$N$7:$N$1492,0),0)),"",OFFSET('HARGA SATUAN'!$C$6,MATCH(B1077,'HARGA SATUAN'!$N$7:$N$1492,0),0))</f>
        <v/>
      </c>
      <c r="D1077" s="560">
        <f ca="1">SUMIFS(RAB!$F$14:$F$142,RAB!$C$14:$C$142,C1077)</f>
        <v>0</v>
      </c>
      <c r="E1077" s="471">
        <f t="shared" ca="1" si="38"/>
        <v>0</v>
      </c>
      <c r="F1077" s="471">
        <f ca="1">IF(D1077=0,0,SUM($E$713:E1077))</f>
        <v>0</v>
      </c>
    </row>
    <row r="1078" spans="2:6">
      <c r="B1078" s="559">
        <v>365</v>
      </c>
      <c r="C1078" s="560" t="str">
        <f ca="1">IF(ISERROR(OFFSET('HARGA SATUAN'!$C$6,MATCH(B1078,'HARGA SATUAN'!$N$7:$N$1492,0),0)),"",OFFSET('HARGA SATUAN'!$C$6,MATCH(B1078,'HARGA SATUAN'!$N$7:$N$1492,0),0))</f>
        <v/>
      </c>
      <c r="D1078" s="560">
        <f ca="1">SUMIFS(RAB!$F$14:$F$142,RAB!$C$14:$C$142,C1078)</f>
        <v>0</v>
      </c>
      <c r="E1078" s="471">
        <f t="shared" ca="1" si="38"/>
        <v>0</v>
      </c>
      <c r="F1078" s="471">
        <f ca="1">IF(D1078=0,0,SUM($E$713:E1078))</f>
        <v>0</v>
      </c>
    </row>
    <row r="1079" spans="2:6">
      <c r="B1079" s="559">
        <v>366</v>
      </c>
      <c r="C1079" s="560" t="str">
        <f ca="1">IF(ISERROR(OFFSET('HARGA SATUAN'!$C$6,MATCH(B1079,'HARGA SATUAN'!$N$7:$N$1492,0),0)),"",OFFSET('HARGA SATUAN'!$C$6,MATCH(B1079,'HARGA SATUAN'!$N$7:$N$1492,0),0))</f>
        <v/>
      </c>
      <c r="D1079" s="560">
        <f ca="1">SUMIFS(RAB!$F$14:$F$142,RAB!$C$14:$C$142,C1079)</f>
        <v>0</v>
      </c>
      <c r="E1079" s="471">
        <f t="shared" ca="1" si="38"/>
        <v>0</v>
      </c>
      <c r="F1079" s="471">
        <f ca="1">IF(D1079=0,0,SUM($E$713:E1079))</f>
        <v>0</v>
      </c>
    </row>
    <row r="1080" spans="2:6">
      <c r="B1080" s="559">
        <v>367</v>
      </c>
      <c r="C1080" s="560" t="str">
        <f ca="1">IF(ISERROR(OFFSET('HARGA SATUAN'!$C$6,MATCH(B1080,'HARGA SATUAN'!$N$7:$N$1492,0),0)),"",OFFSET('HARGA SATUAN'!$C$6,MATCH(B1080,'HARGA SATUAN'!$N$7:$N$1492,0),0))</f>
        <v/>
      </c>
      <c r="D1080" s="560">
        <f ca="1">SUMIFS(RAB!$F$14:$F$142,RAB!$C$14:$C$142,C1080)</f>
        <v>0</v>
      </c>
      <c r="E1080" s="471">
        <f t="shared" ca="1" si="38"/>
        <v>0</v>
      </c>
      <c r="F1080" s="471">
        <f ca="1">IF(D1080=0,0,SUM($E$713:E1080))</f>
        <v>0</v>
      </c>
    </row>
    <row r="1081" spans="2:6">
      <c r="B1081" s="559">
        <v>368</v>
      </c>
      <c r="C1081" s="560" t="str">
        <f ca="1">IF(ISERROR(OFFSET('HARGA SATUAN'!$C$6,MATCH(B1081,'HARGA SATUAN'!$N$7:$N$1492,0),0)),"",OFFSET('HARGA SATUAN'!$C$6,MATCH(B1081,'HARGA SATUAN'!$N$7:$N$1492,0),0))</f>
        <v/>
      </c>
      <c r="D1081" s="560">
        <f ca="1">SUMIFS(RAB!$F$14:$F$142,RAB!$C$14:$C$142,C1081)</f>
        <v>0</v>
      </c>
      <c r="E1081" s="471">
        <f t="shared" ca="1" si="38"/>
        <v>0</v>
      </c>
      <c r="F1081" s="471">
        <f ca="1">IF(D1081=0,0,SUM($E$713:E1081))</f>
        <v>0</v>
      </c>
    </row>
    <row r="1082" spans="2:6">
      <c r="B1082" s="559">
        <v>369</v>
      </c>
      <c r="C1082" s="560" t="str">
        <f ca="1">IF(ISERROR(OFFSET('HARGA SATUAN'!$C$6,MATCH(B1082,'HARGA SATUAN'!$N$7:$N$1492,0),0)),"",OFFSET('HARGA SATUAN'!$C$6,MATCH(B1082,'HARGA SATUAN'!$N$7:$N$1492,0),0))</f>
        <v/>
      </c>
      <c r="D1082" s="560">
        <f ca="1">SUMIFS(RAB!$F$14:$F$142,RAB!$C$14:$C$142,C1082)</f>
        <v>0</v>
      </c>
      <c r="E1082" s="471">
        <f t="shared" ca="1" si="38"/>
        <v>0</v>
      </c>
      <c r="F1082" s="471">
        <f ca="1">IF(D1082=0,0,SUM($E$713:E1082))</f>
        <v>0</v>
      </c>
    </row>
    <row r="1083" spans="2:6">
      <c r="B1083" s="559">
        <v>370</v>
      </c>
      <c r="C1083" s="560" t="str">
        <f ca="1">IF(ISERROR(OFFSET('HARGA SATUAN'!$C$6,MATCH(B1083,'HARGA SATUAN'!$N$7:$N$1492,0),0)),"",OFFSET('HARGA SATUAN'!$C$6,MATCH(B1083,'HARGA SATUAN'!$N$7:$N$1492,0),0))</f>
        <v/>
      </c>
      <c r="D1083" s="560">
        <f ca="1">SUMIFS(RAB!$F$14:$F$142,RAB!$C$14:$C$142,C1083)</f>
        <v>0</v>
      </c>
      <c r="E1083" s="471">
        <f t="shared" ca="1" si="38"/>
        <v>0</v>
      </c>
      <c r="F1083" s="471">
        <f ca="1">IF(D1083=0,0,SUM($E$713:E1083))</f>
        <v>0</v>
      </c>
    </row>
    <row r="1084" spans="2:6">
      <c r="B1084" s="559">
        <v>371</v>
      </c>
      <c r="C1084" s="560" t="str">
        <f ca="1">IF(ISERROR(OFFSET('HARGA SATUAN'!$C$6,MATCH(B1084,'HARGA SATUAN'!$N$7:$N$1492,0),0)),"",OFFSET('HARGA SATUAN'!$C$6,MATCH(B1084,'HARGA SATUAN'!$N$7:$N$1492,0),0))</f>
        <v/>
      </c>
      <c r="D1084" s="560">
        <f ca="1">SUMIFS(RAB!$F$14:$F$142,RAB!$C$14:$C$142,C1084)</f>
        <v>0</v>
      </c>
      <c r="E1084" s="471">
        <f t="shared" ca="1" si="38"/>
        <v>0</v>
      </c>
      <c r="F1084" s="471">
        <f ca="1">IF(D1084=0,0,SUM($E$713:E1084))</f>
        <v>0</v>
      </c>
    </row>
    <row r="1085" spans="2:6">
      <c r="B1085" s="559">
        <v>372</v>
      </c>
      <c r="C1085" s="560" t="str">
        <f ca="1">IF(ISERROR(OFFSET('HARGA SATUAN'!$C$6,MATCH(B1085,'HARGA SATUAN'!$N$7:$N$1492,0),0)),"",OFFSET('HARGA SATUAN'!$C$6,MATCH(B1085,'HARGA SATUAN'!$N$7:$N$1492,0),0))</f>
        <v/>
      </c>
      <c r="D1085" s="560">
        <f ca="1">SUMIFS(RAB!$F$14:$F$142,RAB!$C$14:$C$142,C1085)</f>
        <v>0</v>
      </c>
      <c r="E1085" s="471">
        <f t="shared" ca="1" si="38"/>
        <v>0</v>
      </c>
      <c r="F1085" s="471">
        <f ca="1">IF(D1085=0,0,SUM($E$713:E1085))</f>
        <v>0</v>
      </c>
    </row>
    <row r="1086" spans="2:6">
      <c r="B1086" s="559">
        <v>373</v>
      </c>
      <c r="C1086" s="560" t="str">
        <f ca="1">IF(ISERROR(OFFSET('HARGA SATUAN'!$C$6,MATCH(B1086,'HARGA SATUAN'!$N$7:$N$1492,0),0)),"",OFFSET('HARGA SATUAN'!$C$6,MATCH(B1086,'HARGA SATUAN'!$N$7:$N$1492,0),0))</f>
        <v/>
      </c>
      <c r="D1086" s="560">
        <f ca="1">SUMIFS(RAB!$F$14:$F$142,RAB!$C$14:$C$142,C1086)</f>
        <v>0</v>
      </c>
      <c r="E1086" s="471">
        <f t="shared" ca="1" si="38"/>
        <v>0</v>
      </c>
      <c r="F1086" s="471">
        <f ca="1">IF(D1086=0,0,SUM($E$713:E1086))</f>
        <v>0</v>
      </c>
    </row>
    <row r="1087" spans="2:6">
      <c r="B1087" s="559">
        <v>374</v>
      </c>
      <c r="C1087" s="560" t="str">
        <f ca="1">IF(ISERROR(OFFSET('HARGA SATUAN'!$C$6,MATCH(B1087,'HARGA SATUAN'!$N$7:$N$1492,0),0)),"",OFFSET('HARGA SATUAN'!$C$6,MATCH(B1087,'HARGA SATUAN'!$N$7:$N$1492,0),0))</f>
        <v/>
      </c>
      <c r="D1087" s="560">
        <f ca="1">SUMIFS(RAB!$F$14:$F$142,RAB!$C$14:$C$142,C1087)</f>
        <v>0</v>
      </c>
      <c r="E1087" s="471">
        <f t="shared" ca="1" si="38"/>
        <v>0</v>
      </c>
      <c r="F1087" s="471">
        <f ca="1">IF(D1087=0,0,SUM($E$713:E1087))</f>
        <v>0</v>
      </c>
    </row>
    <row r="1088" spans="2:6">
      <c r="B1088" s="559">
        <v>375</v>
      </c>
      <c r="C1088" s="560" t="str">
        <f ca="1">IF(ISERROR(OFFSET('HARGA SATUAN'!$C$6,MATCH(B1088,'HARGA SATUAN'!$N$7:$N$1492,0),0)),"",OFFSET('HARGA SATUAN'!$C$6,MATCH(B1088,'HARGA SATUAN'!$N$7:$N$1492,0),0))</f>
        <v/>
      </c>
      <c r="D1088" s="560">
        <f ca="1">SUMIFS(RAB!$F$14:$F$142,RAB!$C$14:$C$142,C1088)</f>
        <v>0</v>
      </c>
      <c r="E1088" s="471">
        <f t="shared" ca="1" si="38"/>
        <v>0</v>
      </c>
      <c r="F1088" s="471">
        <f ca="1">IF(D1088=0,0,SUM($E$713:E1088))</f>
        <v>0</v>
      </c>
    </row>
    <row r="1089" spans="2:6">
      <c r="B1089" s="559">
        <v>376</v>
      </c>
      <c r="C1089" s="560" t="str">
        <f ca="1">IF(ISERROR(OFFSET('HARGA SATUAN'!$C$6,MATCH(B1089,'HARGA SATUAN'!$N$7:$N$1492,0),0)),"",OFFSET('HARGA SATUAN'!$C$6,MATCH(B1089,'HARGA SATUAN'!$N$7:$N$1492,0),0))</f>
        <v/>
      </c>
      <c r="D1089" s="560">
        <f ca="1">SUMIFS(RAB!$F$14:$F$142,RAB!$C$14:$C$142,C1089)</f>
        <v>0</v>
      </c>
      <c r="E1089" s="471">
        <f t="shared" ca="1" si="38"/>
        <v>0</v>
      </c>
      <c r="F1089" s="471">
        <f ca="1">IF(D1089=0,0,SUM($E$713:E1089))</f>
        <v>0</v>
      </c>
    </row>
    <row r="1090" spans="2:6">
      <c r="B1090" s="559">
        <v>377</v>
      </c>
      <c r="C1090" s="560" t="str">
        <f ca="1">IF(ISERROR(OFFSET('HARGA SATUAN'!$C$6,MATCH(B1090,'HARGA SATUAN'!$N$7:$N$1492,0),0)),"",OFFSET('HARGA SATUAN'!$C$6,MATCH(B1090,'HARGA SATUAN'!$N$7:$N$1492,0),0))</f>
        <v/>
      </c>
      <c r="D1090" s="560">
        <f ca="1">SUMIFS(RAB!$F$14:$F$142,RAB!$C$14:$C$142,C1090)</f>
        <v>0</v>
      </c>
      <c r="E1090" s="471">
        <f t="shared" ca="1" si="38"/>
        <v>0</v>
      </c>
      <c r="F1090" s="471">
        <f ca="1">IF(D1090=0,0,SUM($E$713:E1090))</f>
        <v>0</v>
      </c>
    </row>
    <row r="1091" spans="2:6">
      <c r="B1091" s="559">
        <v>378</v>
      </c>
      <c r="C1091" s="560" t="str">
        <f ca="1">IF(ISERROR(OFFSET('HARGA SATUAN'!$C$6,MATCH(B1091,'HARGA SATUAN'!$N$7:$N$1492,0),0)),"",OFFSET('HARGA SATUAN'!$C$6,MATCH(B1091,'HARGA SATUAN'!$N$7:$N$1492,0),0))</f>
        <v/>
      </c>
      <c r="D1091" s="560">
        <f ca="1">SUMIFS(RAB!$F$14:$F$142,RAB!$C$14:$C$142,C1091)</f>
        <v>0</v>
      </c>
      <c r="E1091" s="471">
        <f t="shared" ca="1" si="38"/>
        <v>0</v>
      </c>
      <c r="F1091" s="471">
        <f ca="1">IF(D1091=0,0,SUM($E$713:E1091))</f>
        <v>0</v>
      </c>
    </row>
    <row r="1092" spans="2:6">
      <c r="B1092" s="559">
        <v>379</v>
      </c>
      <c r="C1092" s="560" t="str">
        <f ca="1">IF(ISERROR(OFFSET('HARGA SATUAN'!$C$6,MATCH(B1092,'HARGA SATUAN'!$N$7:$N$1492,0),0)),"",OFFSET('HARGA SATUAN'!$C$6,MATCH(B1092,'HARGA SATUAN'!$N$7:$N$1492,0),0))</f>
        <v/>
      </c>
      <c r="D1092" s="560">
        <f ca="1">SUMIFS(RAB!$F$14:$F$142,RAB!$C$14:$C$142,C1092)</f>
        <v>0</v>
      </c>
      <c r="E1092" s="471">
        <f t="shared" ca="1" si="38"/>
        <v>0</v>
      </c>
      <c r="F1092" s="471">
        <f ca="1">IF(D1092=0,0,SUM($E$713:E1092))</f>
        <v>0</v>
      </c>
    </row>
    <row r="1093" spans="2:6">
      <c r="B1093" s="559">
        <v>380</v>
      </c>
      <c r="C1093" s="560" t="str">
        <f ca="1">IF(ISERROR(OFFSET('HARGA SATUAN'!$C$6,MATCH(B1093,'HARGA SATUAN'!$N$7:$N$1492,0),0)),"",OFFSET('HARGA SATUAN'!$C$6,MATCH(B1093,'HARGA SATUAN'!$N$7:$N$1492,0),0))</f>
        <v/>
      </c>
      <c r="D1093" s="560">
        <f ca="1">SUMIFS(RAB!$F$14:$F$142,RAB!$C$14:$C$142,C1093)</f>
        <v>0</v>
      </c>
      <c r="E1093" s="471">
        <f t="shared" ca="1" si="38"/>
        <v>0</v>
      </c>
      <c r="F1093" s="471">
        <f ca="1">IF(D1093=0,0,SUM($E$713:E1093))</f>
        <v>0</v>
      </c>
    </row>
    <row r="1094" spans="2:6">
      <c r="B1094" s="559">
        <v>381</v>
      </c>
      <c r="C1094" s="560" t="str">
        <f ca="1">IF(ISERROR(OFFSET('HARGA SATUAN'!$C$6,MATCH(B1094,'HARGA SATUAN'!$N$7:$N$1492,0),0)),"",OFFSET('HARGA SATUAN'!$C$6,MATCH(B1094,'HARGA SATUAN'!$N$7:$N$1492,0),0))</f>
        <v/>
      </c>
      <c r="D1094" s="560">
        <f ca="1">SUMIFS(RAB!$F$14:$F$142,RAB!$C$14:$C$142,C1094)</f>
        <v>0</v>
      </c>
      <c r="E1094" s="471">
        <f t="shared" ca="1" si="38"/>
        <v>0</v>
      </c>
      <c r="F1094" s="471">
        <f ca="1">IF(D1094=0,0,SUM($E$713:E1094))</f>
        <v>0</v>
      </c>
    </row>
    <row r="1095" spans="2:6">
      <c r="B1095" s="559">
        <v>382</v>
      </c>
      <c r="C1095" s="560" t="str">
        <f ca="1">IF(ISERROR(OFFSET('HARGA SATUAN'!$C$6,MATCH(B1095,'HARGA SATUAN'!$N$7:$N$1492,0),0)),"",OFFSET('HARGA SATUAN'!$C$6,MATCH(B1095,'HARGA SATUAN'!$N$7:$N$1492,0),0))</f>
        <v/>
      </c>
      <c r="D1095" s="560">
        <f ca="1">SUMIFS(RAB!$F$14:$F$142,RAB!$C$14:$C$142,C1095)</f>
        <v>0</v>
      </c>
      <c r="E1095" s="471">
        <f t="shared" ca="1" si="38"/>
        <v>0</v>
      </c>
      <c r="F1095" s="471">
        <f ca="1">IF(D1095=0,0,SUM($E$713:E1095))</f>
        <v>0</v>
      </c>
    </row>
    <row r="1096" spans="2:6">
      <c r="B1096" s="559">
        <v>383</v>
      </c>
      <c r="C1096" s="560" t="str">
        <f ca="1">IF(ISERROR(OFFSET('HARGA SATUAN'!$C$6,MATCH(B1096,'HARGA SATUAN'!$N$7:$N$1492,0),0)),"",OFFSET('HARGA SATUAN'!$C$6,MATCH(B1096,'HARGA SATUAN'!$N$7:$N$1492,0),0))</f>
        <v/>
      </c>
      <c r="D1096" s="560">
        <f ca="1">SUMIFS(RAB!$F$14:$F$142,RAB!$C$14:$C$142,C1096)</f>
        <v>0</v>
      </c>
      <c r="E1096" s="471">
        <f t="shared" ca="1" si="38"/>
        <v>0</v>
      </c>
      <c r="F1096" s="471">
        <f ca="1">IF(D1096=0,0,SUM($E$713:E1096))</f>
        <v>0</v>
      </c>
    </row>
    <row r="1097" spans="2:6">
      <c r="B1097" s="559">
        <v>384</v>
      </c>
      <c r="C1097" s="560" t="str">
        <f ca="1">IF(ISERROR(OFFSET('HARGA SATUAN'!$C$6,MATCH(B1097,'HARGA SATUAN'!$N$7:$N$1492,0),0)),"",OFFSET('HARGA SATUAN'!$C$6,MATCH(B1097,'HARGA SATUAN'!$N$7:$N$1492,0),0))</f>
        <v/>
      </c>
      <c r="D1097" s="560">
        <f ca="1">SUMIFS(RAB!$F$14:$F$142,RAB!$C$14:$C$142,C1097)</f>
        <v>0</v>
      </c>
      <c r="E1097" s="471">
        <f t="shared" ca="1" si="38"/>
        <v>0</v>
      </c>
      <c r="F1097" s="471">
        <f ca="1">IF(D1097=0,0,SUM($E$713:E1097))</f>
        <v>0</v>
      </c>
    </row>
    <row r="1098" spans="2:6">
      <c r="B1098" s="559">
        <v>385</v>
      </c>
      <c r="C1098" s="560" t="str">
        <f ca="1">IF(ISERROR(OFFSET('HARGA SATUAN'!$C$6,MATCH(B1098,'HARGA SATUAN'!$N$7:$N$1492,0),0)),"",OFFSET('HARGA SATUAN'!$C$6,MATCH(B1098,'HARGA SATUAN'!$N$7:$N$1492,0),0))</f>
        <v/>
      </c>
      <c r="D1098" s="560">
        <f ca="1">SUMIFS(RAB!$F$14:$F$142,RAB!$C$14:$C$142,C1098)</f>
        <v>0</v>
      </c>
      <c r="E1098" s="471">
        <f t="shared" ca="1" si="38"/>
        <v>0</v>
      </c>
      <c r="F1098" s="471">
        <f ca="1">IF(D1098=0,0,SUM($E$713:E1098))</f>
        <v>0</v>
      </c>
    </row>
    <row r="1099" spans="2:6">
      <c r="B1099" s="559">
        <v>386</v>
      </c>
      <c r="C1099" s="560" t="str">
        <f ca="1">IF(ISERROR(OFFSET('HARGA SATUAN'!$C$6,MATCH(B1099,'HARGA SATUAN'!$N$7:$N$1492,0),0)),"",OFFSET('HARGA SATUAN'!$C$6,MATCH(B1099,'HARGA SATUAN'!$N$7:$N$1492,0),0))</f>
        <v/>
      </c>
      <c r="D1099" s="560">
        <f ca="1">SUMIFS(RAB!$F$14:$F$142,RAB!$C$14:$C$142,C1099)</f>
        <v>0</v>
      </c>
      <c r="E1099" s="471">
        <f t="shared" ref="E1099:E1162" ca="1" si="39">IF(D1099=0,0,1)</f>
        <v>0</v>
      </c>
      <c r="F1099" s="471">
        <f ca="1">IF(D1099=0,0,SUM($E$713:E1099))</f>
        <v>0</v>
      </c>
    </row>
    <row r="1100" spans="2:6">
      <c r="B1100" s="559">
        <v>387</v>
      </c>
      <c r="C1100" s="560" t="str">
        <f ca="1">IF(ISERROR(OFFSET('HARGA SATUAN'!$C$6,MATCH(B1100,'HARGA SATUAN'!$N$7:$N$1492,0),0)),"",OFFSET('HARGA SATUAN'!$C$6,MATCH(B1100,'HARGA SATUAN'!$N$7:$N$1492,0),0))</f>
        <v/>
      </c>
      <c r="D1100" s="560">
        <f ca="1">SUMIFS(RAB!$F$14:$F$142,RAB!$C$14:$C$142,C1100)</f>
        <v>0</v>
      </c>
      <c r="E1100" s="471">
        <f t="shared" ca="1" si="39"/>
        <v>0</v>
      </c>
      <c r="F1100" s="471">
        <f ca="1">IF(D1100=0,0,SUM($E$713:E1100))</f>
        <v>0</v>
      </c>
    </row>
    <row r="1101" spans="2:6">
      <c r="B1101" s="559">
        <v>388</v>
      </c>
      <c r="C1101" s="560" t="str">
        <f ca="1">IF(ISERROR(OFFSET('HARGA SATUAN'!$C$6,MATCH(B1101,'HARGA SATUAN'!$N$7:$N$1492,0),0)),"",OFFSET('HARGA SATUAN'!$C$6,MATCH(B1101,'HARGA SATUAN'!$N$7:$N$1492,0),0))</f>
        <v/>
      </c>
      <c r="D1101" s="560">
        <f ca="1">SUMIFS(RAB!$F$14:$F$142,RAB!$C$14:$C$142,C1101)</f>
        <v>0</v>
      </c>
      <c r="E1101" s="471">
        <f t="shared" ca="1" si="39"/>
        <v>0</v>
      </c>
      <c r="F1101" s="471">
        <f ca="1">IF(D1101=0,0,SUM($E$713:E1101))</f>
        <v>0</v>
      </c>
    </row>
    <row r="1102" spans="2:6">
      <c r="B1102" s="559">
        <v>389</v>
      </c>
      <c r="C1102" s="560" t="str">
        <f ca="1">IF(ISERROR(OFFSET('HARGA SATUAN'!$C$6,MATCH(B1102,'HARGA SATUAN'!$N$7:$N$1492,0),0)),"",OFFSET('HARGA SATUAN'!$C$6,MATCH(B1102,'HARGA SATUAN'!$N$7:$N$1492,0),0))</f>
        <v/>
      </c>
      <c r="D1102" s="560">
        <f ca="1">SUMIFS(RAB!$F$14:$F$142,RAB!$C$14:$C$142,C1102)</f>
        <v>0</v>
      </c>
      <c r="E1102" s="471">
        <f t="shared" ca="1" si="39"/>
        <v>0</v>
      </c>
      <c r="F1102" s="471">
        <f ca="1">IF(D1102=0,0,SUM($E$713:E1102))</f>
        <v>0</v>
      </c>
    </row>
    <row r="1103" spans="2:6">
      <c r="B1103" s="559">
        <v>390</v>
      </c>
      <c r="C1103" s="560" t="str">
        <f ca="1">IF(ISERROR(OFFSET('HARGA SATUAN'!$C$6,MATCH(B1103,'HARGA SATUAN'!$N$7:$N$1492,0),0)),"",OFFSET('HARGA SATUAN'!$C$6,MATCH(B1103,'HARGA SATUAN'!$N$7:$N$1492,0),0))</f>
        <v/>
      </c>
      <c r="D1103" s="560">
        <f ca="1">SUMIFS(RAB!$F$14:$F$142,RAB!$C$14:$C$142,C1103)</f>
        <v>0</v>
      </c>
      <c r="E1103" s="471">
        <f t="shared" ca="1" si="39"/>
        <v>0</v>
      </c>
      <c r="F1103" s="471">
        <f ca="1">IF(D1103=0,0,SUM($E$713:E1103))</f>
        <v>0</v>
      </c>
    </row>
    <row r="1104" spans="2:6">
      <c r="B1104" s="559">
        <v>391</v>
      </c>
      <c r="C1104" s="560" t="str">
        <f ca="1">IF(ISERROR(OFFSET('HARGA SATUAN'!$C$6,MATCH(B1104,'HARGA SATUAN'!$N$7:$N$1492,0),0)),"",OFFSET('HARGA SATUAN'!$C$6,MATCH(B1104,'HARGA SATUAN'!$N$7:$N$1492,0),0))</f>
        <v/>
      </c>
      <c r="D1104" s="560">
        <f ca="1">SUMIFS(RAB!$F$14:$F$142,RAB!$C$14:$C$142,C1104)</f>
        <v>0</v>
      </c>
      <c r="E1104" s="471">
        <f t="shared" ca="1" si="39"/>
        <v>0</v>
      </c>
      <c r="F1104" s="471">
        <f ca="1">IF(D1104=0,0,SUM($E$713:E1104))</f>
        <v>0</v>
      </c>
    </row>
    <row r="1105" spans="2:6">
      <c r="B1105" s="559">
        <v>392</v>
      </c>
      <c r="C1105" s="560" t="str">
        <f ca="1">IF(ISERROR(OFFSET('HARGA SATUAN'!$C$6,MATCH(B1105,'HARGA SATUAN'!$N$7:$N$1492,0),0)),"",OFFSET('HARGA SATUAN'!$C$6,MATCH(B1105,'HARGA SATUAN'!$N$7:$N$1492,0),0))</f>
        <v/>
      </c>
      <c r="D1105" s="560">
        <f ca="1">SUMIFS(RAB!$F$14:$F$142,RAB!$C$14:$C$142,C1105)</f>
        <v>0</v>
      </c>
      <c r="E1105" s="471">
        <f t="shared" ca="1" si="39"/>
        <v>0</v>
      </c>
      <c r="F1105" s="471">
        <f ca="1">IF(D1105=0,0,SUM($E$713:E1105))</f>
        <v>0</v>
      </c>
    </row>
    <row r="1106" spans="2:6">
      <c r="B1106" s="559">
        <v>393</v>
      </c>
      <c r="C1106" s="560" t="str">
        <f ca="1">IF(ISERROR(OFFSET('HARGA SATUAN'!$C$6,MATCH(B1106,'HARGA SATUAN'!$N$7:$N$1492,0),0)),"",OFFSET('HARGA SATUAN'!$C$6,MATCH(B1106,'HARGA SATUAN'!$N$7:$N$1492,0),0))</f>
        <v/>
      </c>
      <c r="D1106" s="560">
        <f ca="1">SUMIFS(RAB!$F$14:$F$142,RAB!$C$14:$C$142,C1106)</f>
        <v>0</v>
      </c>
      <c r="E1106" s="471">
        <f t="shared" ca="1" si="39"/>
        <v>0</v>
      </c>
      <c r="F1106" s="471">
        <f ca="1">IF(D1106=0,0,SUM($E$713:E1106))</f>
        <v>0</v>
      </c>
    </row>
    <row r="1107" spans="2:6">
      <c r="B1107" s="559">
        <v>394</v>
      </c>
      <c r="C1107" s="560" t="str">
        <f ca="1">IF(ISERROR(OFFSET('HARGA SATUAN'!$C$6,MATCH(B1107,'HARGA SATUAN'!$N$7:$N$1492,0),0)),"",OFFSET('HARGA SATUAN'!$C$6,MATCH(B1107,'HARGA SATUAN'!$N$7:$N$1492,0),0))</f>
        <v/>
      </c>
      <c r="D1107" s="560">
        <f ca="1">SUMIFS(RAB!$F$14:$F$142,RAB!$C$14:$C$142,C1107)</f>
        <v>0</v>
      </c>
      <c r="E1107" s="471">
        <f t="shared" ca="1" si="39"/>
        <v>0</v>
      </c>
      <c r="F1107" s="471">
        <f ca="1">IF(D1107=0,0,SUM($E$713:E1107))</f>
        <v>0</v>
      </c>
    </row>
    <row r="1108" spans="2:6">
      <c r="B1108" s="559">
        <v>395</v>
      </c>
      <c r="C1108" s="560" t="str">
        <f ca="1">IF(ISERROR(OFFSET('HARGA SATUAN'!$C$6,MATCH(B1108,'HARGA SATUAN'!$N$7:$N$1492,0),0)),"",OFFSET('HARGA SATUAN'!$C$6,MATCH(B1108,'HARGA SATUAN'!$N$7:$N$1492,0),0))</f>
        <v/>
      </c>
      <c r="D1108" s="560">
        <f ca="1">SUMIFS(RAB!$F$14:$F$142,RAB!$C$14:$C$142,C1108)</f>
        <v>0</v>
      </c>
      <c r="E1108" s="471">
        <f t="shared" ca="1" si="39"/>
        <v>0</v>
      </c>
      <c r="F1108" s="471">
        <f ca="1">IF(D1108=0,0,SUM($E$713:E1108))</f>
        <v>0</v>
      </c>
    </row>
    <row r="1109" spans="2:6">
      <c r="B1109" s="559">
        <v>396</v>
      </c>
      <c r="C1109" s="560" t="str">
        <f ca="1">IF(ISERROR(OFFSET('HARGA SATUAN'!$C$6,MATCH(B1109,'HARGA SATUAN'!$N$7:$N$1492,0),0)),"",OFFSET('HARGA SATUAN'!$C$6,MATCH(B1109,'HARGA SATUAN'!$N$7:$N$1492,0),0))</f>
        <v/>
      </c>
      <c r="D1109" s="560">
        <f ca="1">SUMIFS(RAB!$F$14:$F$142,RAB!$C$14:$C$142,C1109)</f>
        <v>0</v>
      </c>
      <c r="E1109" s="471">
        <f t="shared" ca="1" si="39"/>
        <v>0</v>
      </c>
      <c r="F1109" s="471">
        <f ca="1">IF(D1109=0,0,SUM($E$713:E1109))</f>
        <v>0</v>
      </c>
    </row>
    <row r="1110" spans="2:6">
      <c r="B1110" s="559">
        <v>397</v>
      </c>
      <c r="C1110" s="560" t="str">
        <f ca="1">IF(ISERROR(OFFSET('HARGA SATUAN'!$C$6,MATCH(B1110,'HARGA SATUAN'!$N$7:$N$1492,0),0)),"",OFFSET('HARGA SATUAN'!$C$6,MATCH(B1110,'HARGA SATUAN'!$N$7:$N$1492,0),0))</f>
        <v/>
      </c>
      <c r="D1110" s="560">
        <f ca="1">SUMIFS(RAB!$F$14:$F$142,RAB!$C$14:$C$142,C1110)</f>
        <v>0</v>
      </c>
      <c r="E1110" s="471">
        <f t="shared" ca="1" si="39"/>
        <v>0</v>
      </c>
      <c r="F1110" s="471">
        <f ca="1">IF(D1110=0,0,SUM($E$713:E1110))</f>
        <v>0</v>
      </c>
    </row>
    <row r="1111" spans="2:6">
      <c r="B1111" s="559">
        <v>398</v>
      </c>
      <c r="C1111" s="560" t="str">
        <f ca="1">IF(ISERROR(OFFSET('HARGA SATUAN'!$C$6,MATCH(B1111,'HARGA SATUAN'!$N$7:$N$1492,0),0)),"",OFFSET('HARGA SATUAN'!$C$6,MATCH(B1111,'HARGA SATUAN'!$N$7:$N$1492,0),0))</f>
        <v/>
      </c>
      <c r="D1111" s="560">
        <f ca="1">SUMIFS(RAB!$F$14:$F$142,RAB!$C$14:$C$142,C1111)</f>
        <v>0</v>
      </c>
      <c r="E1111" s="471">
        <f t="shared" ca="1" si="39"/>
        <v>0</v>
      </c>
      <c r="F1111" s="471">
        <f ca="1">IF(D1111=0,0,SUM($E$713:E1111))</f>
        <v>0</v>
      </c>
    </row>
    <row r="1112" spans="2:6">
      <c r="B1112" s="559">
        <v>399</v>
      </c>
      <c r="C1112" s="560" t="str">
        <f ca="1">IF(ISERROR(OFFSET('HARGA SATUAN'!$C$6,MATCH(B1112,'HARGA SATUAN'!$N$7:$N$1492,0),0)),"",OFFSET('HARGA SATUAN'!$C$6,MATCH(B1112,'HARGA SATUAN'!$N$7:$N$1492,0),0))</f>
        <v/>
      </c>
      <c r="D1112" s="560">
        <f ca="1">SUMIFS(RAB!$F$14:$F$142,RAB!$C$14:$C$142,C1112)</f>
        <v>0</v>
      </c>
      <c r="E1112" s="471">
        <f t="shared" ca="1" si="39"/>
        <v>0</v>
      </c>
      <c r="F1112" s="471">
        <f ca="1">IF(D1112=0,0,SUM($E$713:E1112))</f>
        <v>0</v>
      </c>
    </row>
    <row r="1113" spans="2:6">
      <c r="B1113" s="559">
        <v>400</v>
      </c>
      <c r="C1113" s="560" t="str">
        <f ca="1">IF(ISERROR(OFFSET('HARGA SATUAN'!$C$6,MATCH(B1113,'HARGA SATUAN'!$N$7:$N$1492,0),0)),"",OFFSET('HARGA SATUAN'!$C$6,MATCH(B1113,'HARGA SATUAN'!$N$7:$N$1492,0),0))</f>
        <v/>
      </c>
      <c r="D1113" s="560">
        <f ca="1">SUMIFS(RAB!$F$14:$F$142,RAB!$C$14:$C$142,C1113)</f>
        <v>0</v>
      </c>
      <c r="E1113" s="471">
        <f t="shared" ca="1" si="39"/>
        <v>0</v>
      </c>
      <c r="F1113" s="471">
        <f ca="1">IF(D1113=0,0,SUM($E$713:E1113))</f>
        <v>0</v>
      </c>
    </row>
    <row r="1114" spans="2:6">
      <c r="B1114" s="559">
        <v>401</v>
      </c>
      <c r="C1114" s="560" t="str">
        <f ca="1">IF(ISERROR(OFFSET('HARGA SATUAN'!$C$6,MATCH(B1114,'HARGA SATUAN'!$N$7:$N$1492,0),0)),"",OFFSET('HARGA SATUAN'!$C$6,MATCH(B1114,'HARGA SATUAN'!$N$7:$N$1492,0),0))</f>
        <v/>
      </c>
      <c r="D1114" s="560">
        <f ca="1">SUMIFS(RAB!$F$14:$F$142,RAB!$C$14:$C$142,C1114)</f>
        <v>0</v>
      </c>
      <c r="E1114" s="471">
        <f t="shared" ca="1" si="39"/>
        <v>0</v>
      </c>
      <c r="F1114" s="471">
        <f ca="1">IF(D1114=0,0,SUM($E$713:E1114))</f>
        <v>0</v>
      </c>
    </row>
    <row r="1115" spans="2:6">
      <c r="B1115" s="559">
        <v>402</v>
      </c>
      <c r="C1115" s="560" t="str">
        <f ca="1">IF(ISERROR(OFFSET('HARGA SATUAN'!$C$6,MATCH(B1115,'HARGA SATUAN'!$N$7:$N$1492,0),0)),"",OFFSET('HARGA SATUAN'!$C$6,MATCH(B1115,'HARGA SATUAN'!$N$7:$N$1492,0),0))</f>
        <v/>
      </c>
      <c r="D1115" s="560">
        <f ca="1">SUMIFS(RAB!$F$14:$F$142,RAB!$C$14:$C$142,C1115)</f>
        <v>0</v>
      </c>
      <c r="E1115" s="471">
        <f t="shared" ca="1" si="39"/>
        <v>0</v>
      </c>
      <c r="F1115" s="471">
        <f ca="1">IF(D1115=0,0,SUM($E$713:E1115))</f>
        <v>0</v>
      </c>
    </row>
    <row r="1116" spans="2:6">
      <c r="B1116" s="559">
        <v>403</v>
      </c>
      <c r="C1116" s="560" t="str">
        <f ca="1">IF(ISERROR(OFFSET('HARGA SATUAN'!$C$6,MATCH(B1116,'HARGA SATUAN'!$N$7:$N$1492,0),0)),"",OFFSET('HARGA SATUAN'!$C$6,MATCH(B1116,'HARGA SATUAN'!$N$7:$N$1492,0),0))</f>
        <v/>
      </c>
      <c r="D1116" s="560">
        <f ca="1">SUMIFS(RAB!$F$14:$F$142,RAB!$C$14:$C$142,C1116)</f>
        <v>0</v>
      </c>
      <c r="E1116" s="471">
        <f t="shared" ca="1" si="39"/>
        <v>0</v>
      </c>
      <c r="F1116" s="471">
        <f ca="1">IF(D1116=0,0,SUM($E$713:E1116))</f>
        <v>0</v>
      </c>
    </row>
    <row r="1117" spans="2:6">
      <c r="B1117" s="559">
        <v>404</v>
      </c>
      <c r="C1117" s="560" t="str">
        <f ca="1">IF(ISERROR(OFFSET('HARGA SATUAN'!$C$6,MATCH(B1117,'HARGA SATUAN'!$N$7:$N$1492,0),0)),"",OFFSET('HARGA SATUAN'!$C$6,MATCH(B1117,'HARGA SATUAN'!$N$7:$N$1492,0),0))</f>
        <v/>
      </c>
      <c r="D1117" s="560">
        <f ca="1">SUMIFS(RAB!$F$14:$F$142,RAB!$C$14:$C$142,C1117)</f>
        <v>0</v>
      </c>
      <c r="E1117" s="471">
        <f t="shared" ca="1" si="39"/>
        <v>0</v>
      </c>
      <c r="F1117" s="471">
        <f ca="1">IF(D1117=0,0,SUM($E$713:E1117))</f>
        <v>0</v>
      </c>
    </row>
    <row r="1118" spans="2:6">
      <c r="B1118" s="559">
        <v>405</v>
      </c>
      <c r="C1118" s="560" t="str">
        <f ca="1">IF(ISERROR(OFFSET('HARGA SATUAN'!$C$6,MATCH(B1118,'HARGA SATUAN'!$N$7:$N$1492,0),0)),"",OFFSET('HARGA SATUAN'!$C$6,MATCH(B1118,'HARGA SATUAN'!$N$7:$N$1492,0),0))</f>
        <v/>
      </c>
      <c r="D1118" s="560">
        <f ca="1">SUMIFS(RAB!$F$14:$F$142,RAB!$C$14:$C$142,C1118)</f>
        <v>0</v>
      </c>
      <c r="E1118" s="471">
        <f t="shared" ca="1" si="39"/>
        <v>0</v>
      </c>
      <c r="F1118" s="471">
        <f ca="1">IF(D1118=0,0,SUM($E$713:E1118))</f>
        <v>0</v>
      </c>
    </row>
    <row r="1119" spans="2:6">
      <c r="B1119" s="559">
        <v>406</v>
      </c>
      <c r="C1119" s="560" t="str">
        <f ca="1">IF(ISERROR(OFFSET('HARGA SATUAN'!$C$6,MATCH(B1119,'HARGA SATUAN'!$N$7:$N$1492,0),0)),"",OFFSET('HARGA SATUAN'!$C$6,MATCH(B1119,'HARGA SATUAN'!$N$7:$N$1492,0),0))</f>
        <v/>
      </c>
      <c r="D1119" s="560">
        <f ca="1">SUMIFS(RAB!$F$14:$F$142,RAB!$C$14:$C$142,C1119)</f>
        <v>0</v>
      </c>
      <c r="E1119" s="471">
        <f t="shared" ca="1" si="39"/>
        <v>0</v>
      </c>
      <c r="F1119" s="471">
        <f ca="1">IF(D1119=0,0,SUM($E$713:E1119))</f>
        <v>0</v>
      </c>
    </row>
    <row r="1120" spans="2:6">
      <c r="B1120" s="559">
        <v>407</v>
      </c>
      <c r="C1120" s="560" t="str">
        <f ca="1">IF(ISERROR(OFFSET('HARGA SATUAN'!$C$6,MATCH(B1120,'HARGA SATUAN'!$N$7:$N$1492,0),0)),"",OFFSET('HARGA SATUAN'!$C$6,MATCH(B1120,'HARGA SATUAN'!$N$7:$N$1492,0),0))</f>
        <v/>
      </c>
      <c r="D1120" s="560">
        <f ca="1">SUMIFS(RAB!$F$14:$F$142,RAB!$C$14:$C$142,C1120)</f>
        <v>0</v>
      </c>
      <c r="E1120" s="471">
        <f t="shared" ca="1" si="39"/>
        <v>0</v>
      </c>
      <c r="F1120" s="471">
        <f ca="1">IF(D1120=0,0,SUM($E$713:E1120))</f>
        <v>0</v>
      </c>
    </row>
    <row r="1121" spans="2:6">
      <c r="B1121" s="559">
        <v>408</v>
      </c>
      <c r="C1121" s="560" t="str">
        <f ca="1">IF(ISERROR(OFFSET('HARGA SATUAN'!$C$6,MATCH(B1121,'HARGA SATUAN'!$N$7:$N$1492,0),0)),"",OFFSET('HARGA SATUAN'!$C$6,MATCH(B1121,'HARGA SATUAN'!$N$7:$N$1492,0),0))</f>
        <v/>
      </c>
      <c r="D1121" s="560">
        <f ca="1">SUMIFS(RAB!$F$14:$F$142,RAB!$C$14:$C$142,C1121)</f>
        <v>0</v>
      </c>
      <c r="E1121" s="471">
        <f t="shared" ca="1" si="39"/>
        <v>0</v>
      </c>
      <c r="F1121" s="471">
        <f ca="1">IF(D1121=0,0,SUM($E$713:E1121))</f>
        <v>0</v>
      </c>
    </row>
    <row r="1122" spans="2:6">
      <c r="B1122" s="559">
        <v>409</v>
      </c>
      <c r="C1122" s="560" t="str">
        <f ca="1">IF(ISERROR(OFFSET('HARGA SATUAN'!$C$6,MATCH(B1122,'HARGA SATUAN'!$N$7:$N$1492,0),0)),"",OFFSET('HARGA SATUAN'!$C$6,MATCH(B1122,'HARGA SATUAN'!$N$7:$N$1492,0),0))</f>
        <v/>
      </c>
      <c r="D1122" s="560">
        <f ca="1">SUMIFS(RAB!$F$14:$F$142,RAB!$C$14:$C$142,C1122)</f>
        <v>0</v>
      </c>
      <c r="E1122" s="471">
        <f t="shared" ca="1" si="39"/>
        <v>0</v>
      </c>
      <c r="F1122" s="471">
        <f ca="1">IF(D1122=0,0,SUM($E$713:E1122))</f>
        <v>0</v>
      </c>
    </row>
    <row r="1123" spans="2:6">
      <c r="B1123" s="559">
        <v>410</v>
      </c>
      <c r="C1123" s="560" t="str">
        <f ca="1">IF(ISERROR(OFFSET('HARGA SATUAN'!$C$6,MATCH(B1123,'HARGA SATUAN'!$N$7:$N$1492,0),0)),"",OFFSET('HARGA SATUAN'!$C$6,MATCH(B1123,'HARGA SATUAN'!$N$7:$N$1492,0),0))</f>
        <v/>
      </c>
      <c r="D1123" s="560">
        <f ca="1">SUMIFS(RAB!$F$14:$F$142,RAB!$C$14:$C$142,C1123)</f>
        <v>0</v>
      </c>
      <c r="E1123" s="471">
        <f t="shared" ca="1" si="39"/>
        <v>0</v>
      </c>
      <c r="F1123" s="471">
        <f ca="1">IF(D1123=0,0,SUM($E$713:E1123))</f>
        <v>0</v>
      </c>
    </row>
    <row r="1124" spans="2:6">
      <c r="B1124" s="559">
        <v>411</v>
      </c>
      <c r="C1124" s="560" t="str">
        <f ca="1">IF(ISERROR(OFFSET('HARGA SATUAN'!$C$6,MATCH(B1124,'HARGA SATUAN'!$N$7:$N$1492,0),0)),"",OFFSET('HARGA SATUAN'!$C$6,MATCH(B1124,'HARGA SATUAN'!$N$7:$N$1492,0),0))</f>
        <v/>
      </c>
      <c r="D1124" s="560">
        <f ca="1">SUMIFS(RAB!$F$14:$F$142,RAB!$C$14:$C$142,C1124)</f>
        <v>0</v>
      </c>
      <c r="E1124" s="471">
        <f t="shared" ca="1" si="39"/>
        <v>0</v>
      </c>
      <c r="F1124" s="471">
        <f ca="1">IF(D1124=0,0,SUM($E$713:E1124))</f>
        <v>0</v>
      </c>
    </row>
    <row r="1125" spans="2:6">
      <c r="B1125" s="559">
        <v>412</v>
      </c>
      <c r="C1125" s="560" t="str">
        <f ca="1">IF(ISERROR(OFFSET('HARGA SATUAN'!$C$6,MATCH(B1125,'HARGA SATUAN'!$N$7:$N$1492,0),0)),"",OFFSET('HARGA SATUAN'!$C$6,MATCH(B1125,'HARGA SATUAN'!$N$7:$N$1492,0),0))</f>
        <v/>
      </c>
      <c r="D1125" s="560">
        <f ca="1">SUMIFS(RAB!$F$14:$F$142,RAB!$C$14:$C$142,C1125)</f>
        <v>0</v>
      </c>
      <c r="E1125" s="471">
        <f t="shared" ca="1" si="39"/>
        <v>0</v>
      </c>
      <c r="F1125" s="471">
        <f ca="1">IF(D1125=0,0,SUM($E$713:E1125))</f>
        <v>0</v>
      </c>
    </row>
    <row r="1126" spans="2:6">
      <c r="B1126" s="559">
        <v>413</v>
      </c>
      <c r="C1126" s="560" t="str">
        <f ca="1">IF(ISERROR(OFFSET('HARGA SATUAN'!$C$6,MATCH(B1126,'HARGA SATUAN'!$N$7:$N$1492,0),0)),"",OFFSET('HARGA SATUAN'!$C$6,MATCH(B1126,'HARGA SATUAN'!$N$7:$N$1492,0),0))</f>
        <v/>
      </c>
      <c r="D1126" s="560">
        <f ca="1">SUMIFS(RAB!$F$14:$F$142,RAB!$C$14:$C$142,C1126)</f>
        <v>0</v>
      </c>
      <c r="E1126" s="471">
        <f t="shared" ca="1" si="39"/>
        <v>0</v>
      </c>
      <c r="F1126" s="471">
        <f ca="1">IF(D1126=0,0,SUM($E$713:E1126))</f>
        <v>0</v>
      </c>
    </row>
    <row r="1127" spans="2:6">
      <c r="B1127" s="559">
        <v>414</v>
      </c>
      <c r="C1127" s="560" t="str">
        <f ca="1">IF(ISERROR(OFFSET('HARGA SATUAN'!$C$6,MATCH(B1127,'HARGA SATUAN'!$N$7:$N$1492,0),0)),"",OFFSET('HARGA SATUAN'!$C$6,MATCH(B1127,'HARGA SATUAN'!$N$7:$N$1492,0),0))</f>
        <v/>
      </c>
      <c r="D1127" s="560">
        <f ca="1">SUMIFS(RAB!$F$14:$F$142,RAB!$C$14:$C$142,C1127)</f>
        <v>0</v>
      </c>
      <c r="E1127" s="471">
        <f t="shared" ca="1" si="39"/>
        <v>0</v>
      </c>
      <c r="F1127" s="471">
        <f ca="1">IF(D1127=0,0,SUM($E$713:E1127))</f>
        <v>0</v>
      </c>
    </row>
    <row r="1128" spans="2:6">
      <c r="B1128" s="559">
        <v>415</v>
      </c>
      <c r="C1128" s="560" t="str">
        <f ca="1">IF(ISERROR(OFFSET('HARGA SATUAN'!$C$6,MATCH(B1128,'HARGA SATUAN'!$N$7:$N$1492,0),0)),"",OFFSET('HARGA SATUAN'!$C$6,MATCH(B1128,'HARGA SATUAN'!$N$7:$N$1492,0),0))</f>
        <v/>
      </c>
      <c r="D1128" s="560">
        <f ca="1">SUMIFS(RAB!$F$14:$F$142,RAB!$C$14:$C$142,C1128)</f>
        <v>0</v>
      </c>
      <c r="E1128" s="471">
        <f t="shared" ca="1" si="39"/>
        <v>0</v>
      </c>
      <c r="F1128" s="471">
        <f ca="1">IF(D1128=0,0,SUM($E$713:E1128))</f>
        <v>0</v>
      </c>
    </row>
    <row r="1129" spans="2:6">
      <c r="B1129" s="559">
        <v>416</v>
      </c>
      <c r="C1129" s="560" t="str">
        <f ca="1">IF(ISERROR(OFFSET('HARGA SATUAN'!$C$6,MATCH(B1129,'HARGA SATUAN'!$N$7:$N$1492,0),0)),"",OFFSET('HARGA SATUAN'!$C$6,MATCH(B1129,'HARGA SATUAN'!$N$7:$N$1492,0),0))</f>
        <v/>
      </c>
      <c r="D1129" s="560">
        <f ca="1">SUMIFS(RAB!$F$14:$F$142,RAB!$C$14:$C$142,C1129)</f>
        <v>0</v>
      </c>
      <c r="E1129" s="471">
        <f t="shared" ca="1" si="39"/>
        <v>0</v>
      </c>
      <c r="F1129" s="471">
        <f ca="1">IF(D1129=0,0,SUM($E$713:E1129))</f>
        <v>0</v>
      </c>
    </row>
    <row r="1130" spans="2:6">
      <c r="B1130" s="559">
        <v>417</v>
      </c>
      <c r="C1130" s="560" t="str">
        <f ca="1">IF(ISERROR(OFFSET('HARGA SATUAN'!$C$6,MATCH(B1130,'HARGA SATUAN'!$N$7:$N$1492,0),0)),"",OFFSET('HARGA SATUAN'!$C$6,MATCH(B1130,'HARGA SATUAN'!$N$7:$N$1492,0),0))</f>
        <v/>
      </c>
      <c r="D1130" s="560">
        <f ca="1">SUMIFS(RAB!$F$14:$F$142,RAB!$C$14:$C$142,C1130)</f>
        <v>0</v>
      </c>
      <c r="E1130" s="471">
        <f t="shared" ca="1" si="39"/>
        <v>0</v>
      </c>
      <c r="F1130" s="471">
        <f ca="1">IF(D1130=0,0,SUM($E$713:E1130))</f>
        <v>0</v>
      </c>
    </row>
    <row r="1131" spans="2:6">
      <c r="B1131" s="559">
        <v>418</v>
      </c>
      <c r="C1131" s="560" t="str">
        <f ca="1">IF(ISERROR(OFFSET('HARGA SATUAN'!$C$6,MATCH(B1131,'HARGA SATUAN'!$N$7:$N$1492,0),0)),"",OFFSET('HARGA SATUAN'!$C$6,MATCH(B1131,'HARGA SATUAN'!$N$7:$N$1492,0),0))</f>
        <v/>
      </c>
      <c r="D1131" s="560">
        <f ca="1">SUMIFS(RAB!$F$14:$F$142,RAB!$C$14:$C$142,C1131)</f>
        <v>0</v>
      </c>
      <c r="E1131" s="471">
        <f t="shared" ca="1" si="39"/>
        <v>0</v>
      </c>
      <c r="F1131" s="471">
        <f ca="1">IF(D1131=0,0,SUM($E$713:E1131))</f>
        <v>0</v>
      </c>
    </row>
    <row r="1132" spans="2:6">
      <c r="B1132" s="559">
        <v>419</v>
      </c>
      <c r="C1132" s="560" t="str">
        <f ca="1">IF(ISERROR(OFFSET('HARGA SATUAN'!$C$6,MATCH(B1132,'HARGA SATUAN'!$N$7:$N$1492,0),0)),"",OFFSET('HARGA SATUAN'!$C$6,MATCH(B1132,'HARGA SATUAN'!$N$7:$N$1492,0),0))</f>
        <v/>
      </c>
      <c r="D1132" s="560">
        <f ca="1">SUMIFS(RAB!$F$14:$F$142,RAB!$C$14:$C$142,C1132)</f>
        <v>0</v>
      </c>
      <c r="E1132" s="471">
        <f t="shared" ca="1" si="39"/>
        <v>0</v>
      </c>
      <c r="F1132" s="471">
        <f ca="1">IF(D1132=0,0,SUM($E$713:E1132))</f>
        <v>0</v>
      </c>
    </row>
    <row r="1133" spans="2:6">
      <c r="B1133" s="559">
        <v>420</v>
      </c>
      <c r="C1133" s="560" t="str">
        <f ca="1">IF(ISERROR(OFFSET('HARGA SATUAN'!$C$6,MATCH(B1133,'HARGA SATUAN'!$N$7:$N$1492,0),0)),"",OFFSET('HARGA SATUAN'!$C$6,MATCH(B1133,'HARGA SATUAN'!$N$7:$N$1492,0),0))</f>
        <v/>
      </c>
      <c r="D1133" s="560">
        <f ca="1">SUMIFS(RAB!$F$14:$F$142,RAB!$C$14:$C$142,C1133)</f>
        <v>0</v>
      </c>
      <c r="E1133" s="471">
        <f t="shared" ca="1" si="39"/>
        <v>0</v>
      </c>
      <c r="F1133" s="471">
        <f ca="1">IF(D1133=0,0,SUM($E$713:E1133))</f>
        <v>0</v>
      </c>
    </row>
    <row r="1134" spans="2:6">
      <c r="B1134" s="559">
        <v>421</v>
      </c>
      <c r="C1134" s="560" t="str">
        <f ca="1">IF(ISERROR(OFFSET('HARGA SATUAN'!$C$6,MATCH(B1134,'HARGA SATUAN'!$N$7:$N$1492,0),0)),"",OFFSET('HARGA SATUAN'!$C$6,MATCH(B1134,'HARGA SATUAN'!$N$7:$N$1492,0),0))</f>
        <v/>
      </c>
      <c r="D1134" s="560">
        <f ca="1">SUMIFS(RAB!$F$14:$F$142,RAB!$C$14:$C$142,C1134)</f>
        <v>0</v>
      </c>
      <c r="E1134" s="471">
        <f t="shared" ca="1" si="39"/>
        <v>0</v>
      </c>
      <c r="F1134" s="471">
        <f ca="1">IF(D1134=0,0,SUM($E$713:E1134))</f>
        <v>0</v>
      </c>
    </row>
    <row r="1135" spans="2:6">
      <c r="B1135" s="559">
        <v>422</v>
      </c>
      <c r="C1135" s="560" t="str">
        <f ca="1">IF(ISERROR(OFFSET('HARGA SATUAN'!$C$6,MATCH(B1135,'HARGA SATUAN'!$N$7:$N$1492,0),0)),"",OFFSET('HARGA SATUAN'!$C$6,MATCH(B1135,'HARGA SATUAN'!$N$7:$N$1492,0),0))</f>
        <v/>
      </c>
      <c r="D1135" s="560">
        <f ca="1">SUMIFS(RAB!$F$14:$F$142,RAB!$C$14:$C$142,C1135)</f>
        <v>0</v>
      </c>
      <c r="E1135" s="471">
        <f t="shared" ca="1" si="39"/>
        <v>0</v>
      </c>
      <c r="F1135" s="471">
        <f ca="1">IF(D1135=0,0,SUM($E$713:E1135))</f>
        <v>0</v>
      </c>
    </row>
    <row r="1136" spans="2:6">
      <c r="B1136" s="559">
        <v>423</v>
      </c>
      <c r="C1136" s="560" t="str">
        <f ca="1">IF(ISERROR(OFFSET('HARGA SATUAN'!$C$6,MATCH(B1136,'HARGA SATUAN'!$N$7:$N$1492,0),0)),"",OFFSET('HARGA SATUAN'!$C$6,MATCH(B1136,'HARGA SATUAN'!$N$7:$N$1492,0),0))</f>
        <v/>
      </c>
      <c r="D1136" s="560">
        <f ca="1">SUMIFS(RAB!$F$14:$F$142,RAB!$C$14:$C$142,C1136)</f>
        <v>0</v>
      </c>
      <c r="E1136" s="471">
        <f t="shared" ca="1" si="39"/>
        <v>0</v>
      </c>
      <c r="F1136" s="471">
        <f ca="1">IF(D1136=0,0,SUM($E$713:E1136))</f>
        <v>0</v>
      </c>
    </row>
    <row r="1137" spans="2:6">
      <c r="B1137" s="559">
        <v>424</v>
      </c>
      <c r="C1137" s="560" t="str">
        <f ca="1">IF(ISERROR(OFFSET('HARGA SATUAN'!$C$6,MATCH(B1137,'HARGA SATUAN'!$N$7:$N$1492,0),0)),"",OFFSET('HARGA SATUAN'!$C$6,MATCH(B1137,'HARGA SATUAN'!$N$7:$N$1492,0),0))</f>
        <v/>
      </c>
      <c r="D1137" s="560">
        <f ca="1">SUMIFS(RAB!$F$14:$F$142,RAB!$C$14:$C$142,C1137)</f>
        <v>0</v>
      </c>
      <c r="E1137" s="471">
        <f t="shared" ca="1" si="39"/>
        <v>0</v>
      </c>
      <c r="F1137" s="471">
        <f ca="1">IF(D1137=0,0,SUM($E$713:E1137))</f>
        <v>0</v>
      </c>
    </row>
    <row r="1138" spans="2:6">
      <c r="B1138" s="559">
        <v>425</v>
      </c>
      <c r="C1138" s="560" t="str">
        <f ca="1">IF(ISERROR(OFFSET('HARGA SATUAN'!$C$6,MATCH(B1138,'HARGA SATUAN'!$N$7:$N$1492,0),0)),"",OFFSET('HARGA SATUAN'!$C$6,MATCH(B1138,'HARGA SATUAN'!$N$7:$N$1492,0),0))</f>
        <v/>
      </c>
      <c r="D1138" s="560">
        <f ca="1">SUMIFS(RAB!$F$14:$F$142,RAB!$C$14:$C$142,C1138)</f>
        <v>0</v>
      </c>
      <c r="E1138" s="471">
        <f t="shared" ca="1" si="39"/>
        <v>0</v>
      </c>
      <c r="F1138" s="471">
        <f ca="1">IF(D1138=0,0,SUM($E$713:E1138))</f>
        <v>0</v>
      </c>
    </row>
    <row r="1139" spans="2:6">
      <c r="B1139" s="559">
        <v>426</v>
      </c>
      <c r="C1139" s="560" t="str">
        <f ca="1">IF(ISERROR(OFFSET('HARGA SATUAN'!$C$6,MATCH(B1139,'HARGA SATUAN'!$N$7:$N$1492,0),0)),"",OFFSET('HARGA SATUAN'!$C$6,MATCH(B1139,'HARGA SATUAN'!$N$7:$N$1492,0),0))</f>
        <v/>
      </c>
      <c r="D1139" s="560">
        <f ca="1">SUMIFS(RAB!$F$14:$F$142,RAB!$C$14:$C$142,C1139)</f>
        <v>0</v>
      </c>
      <c r="E1139" s="471">
        <f t="shared" ca="1" si="39"/>
        <v>0</v>
      </c>
      <c r="F1139" s="471">
        <f ca="1">IF(D1139=0,0,SUM($E$713:E1139))</f>
        <v>0</v>
      </c>
    </row>
    <row r="1140" spans="2:6">
      <c r="B1140" s="559">
        <v>427</v>
      </c>
      <c r="C1140" s="560" t="str">
        <f ca="1">IF(ISERROR(OFFSET('HARGA SATUAN'!$C$6,MATCH(B1140,'HARGA SATUAN'!$N$7:$N$1492,0),0)),"",OFFSET('HARGA SATUAN'!$C$6,MATCH(B1140,'HARGA SATUAN'!$N$7:$N$1492,0),0))</f>
        <v/>
      </c>
      <c r="D1140" s="560">
        <f ca="1">SUMIFS(RAB!$F$14:$F$142,RAB!$C$14:$C$142,C1140)</f>
        <v>0</v>
      </c>
      <c r="E1140" s="471">
        <f t="shared" ca="1" si="39"/>
        <v>0</v>
      </c>
      <c r="F1140" s="471">
        <f ca="1">IF(D1140=0,0,SUM($E$713:E1140))</f>
        <v>0</v>
      </c>
    </row>
    <row r="1141" spans="2:6">
      <c r="B1141" s="559">
        <v>428</v>
      </c>
      <c r="C1141" s="560" t="str">
        <f ca="1">IF(ISERROR(OFFSET('HARGA SATUAN'!$C$6,MATCH(B1141,'HARGA SATUAN'!$N$7:$N$1492,0),0)),"",OFFSET('HARGA SATUAN'!$C$6,MATCH(B1141,'HARGA SATUAN'!$N$7:$N$1492,0),0))</f>
        <v/>
      </c>
      <c r="D1141" s="560">
        <f ca="1">SUMIFS(RAB!$F$14:$F$142,RAB!$C$14:$C$142,C1141)</f>
        <v>0</v>
      </c>
      <c r="E1141" s="471">
        <f t="shared" ca="1" si="39"/>
        <v>0</v>
      </c>
      <c r="F1141" s="471">
        <f ca="1">IF(D1141=0,0,SUM($E$713:E1141))</f>
        <v>0</v>
      </c>
    </row>
    <row r="1142" spans="2:6">
      <c r="B1142" s="559">
        <v>429</v>
      </c>
      <c r="C1142" s="560" t="str">
        <f ca="1">IF(ISERROR(OFFSET('HARGA SATUAN'!$C$6,MATCH(B1142,'HARGA SATUAN'!$N$7:$N$1492,0),0)),"",OFFSET('HARGA SATUAN'!$C$6,MATCH(B1142,'HARGA SATUAN'!$N$7:$N$1492,0),0))</f>
        <v/>
      </c>
      <c r="D1142" s="560">
        <f ca="1">SUMIFS(RAB!$F$14:$F$142,RAB!$C$14:$C$142,C1142)</f>
        <v>0</v>
      </c>
      <c r="E1142" s="471">
        <f t="shared" ca="1" si="39"/>
        <v>0</v>
      </c>
      <c r="F1142" s="471">
        <f ca="1">IF(D1142=0,0,SUM($E$713:E1142))</f>
        <v>0</v>
      </c>
    </row>
    <row r="1143" spans="2:6">
      <c r="B1143" s="559">
        <v>430</v>
      </c>
      <c r="C1143" s="560" t="str">
        <f ca="1">IF(ISERROR(OFFSET('HARGA SATUAN'!$C$6,MATCH(B1143,'HARGA SATUAN'!$N$7:$N$1492,0),0)),"",OFFSET('HARGA SATUAN'!$C$6,MATCH(B1143,'HARGA SATUAN'!$N$7:$N$1492,0),0))</f>
        <v/>
      </c>
      <c r="D1143" s="560">
        <f ca="1">SUMIFS(RAB!$F$14:$F$142,RAB!$C$14:$C$142,C1143)</f>
        <v>0</v>
      </c>
      <c r="E1143" s="471">
        <f t="shared" ca="1" si="39"/>
        <v>0</v>
      </c>
      <c r="F1143" s="471">
        <f ca="1">IF(D1143=0,0,SUM($E$713:E1143))</f>
        <v>0</v>
      </c>
    </row>
    <row r="1144" spans="2:6">
      <c r="B1144" s="559">
        <v>431</v>
      </c>
      <c r="C1144" s="560" t="str">
        <f ca="1">IF(ISERROR(OFFSET('HARGA SATUAN'!$C$6,MATCH(B1144,'HARGA SATUAN'!$N$7:$N$1492,0),0)),"",OFFSET('HARGA SATUAN'!$C$6,MATCH(B1144,'HARGA SATUAN'!$N$7:$N$1492,0),0))</f>
        <v/>
      </c>
      <c r="D1144" s="560">
        <f ca="1">SUMIFS(RAB!$F$14:$F$142,RAB!$C$14:$C$142,C1144)</f>
        <v>0</v>
      </c>
      <c r="E1144" s="471">
        <f t="shared" ca="1" si="39"/>
        <v>0</v>
      </c>
      <c r="F1144" s="471">
        <f ca="1">IF(D1144=0,0,SUM($E$713:E1144))</f>
        <v>0</v>
      </c>
    </row>
    <row r="1145" spans="2:6">
      <c r="B1145" s="559">
        <v>432</v>
      </c>
      <c r="C1145" s="560" t="str">
        <f ca="1">IF(ISERROR(OFFSET('HARGA SATUAN'!$C$6,MATCH(B1145,'HARGA SATUAN'!$N$7:$N$1492,0),0)),"",OFFSET('HARGA SATUAN'!$C$6,MATCH(B1145,'HARGA SATUAN'!$N$7:$N$1492,0),0))</f>
        <v/>
      </c>
      <c r="D1145" s="560">
        <f ca="1">SUMIFS(RAB!$F$14:$F$142,RAB!$C$14:$C$142,C1145)</f>
        <v>0</v>
      </c>
      <c r="E1145" s="471">
        <f t="shared" ca="1" si="39"/>
        <v>0</v>
      </c>
      <c r="F1145" s="471">
        <f ca="1">IF(D1145=0,0,SUM($E$713:E1145))</f>
        <v>0</v>
      </c>
    </row>
    <row r="1146" spans="2:6">
      <c r="B1146" s="559">
        <v>433</v>
      </c>
      <c r="C1146" s="560" t="str">
        <f ca="1">IF(ISERROR(OFFSET('HARGA SATUAN'!$C$6,MATCH(B1146,'HARGA SATUAN'!$N$7:$N$1492,0),0)),"",OFFSET('HARGA SATUAN'!$C$6,MATCH(B1146,'HARGA SATUAN'!$N$7:$N$1492,0),0))</f>
        <v/>
      </c>
      <c r="D1146" s="560">
        <f ca="1">SUMIFS(RAB!$F$14:$F$142,RAB!$C$14:$C$142,C1146)</f>
        <v>0</v>
      </c>
      <c r="E1146" s="471">
        <f t="shared" ca="1" si="39"/>
        <v>0</v>
      </c>
      <c r="F1146" s="471">
        <f ca="1">IF(D1146=0,0,SUM($E$713:E1146))</f>
        <v>0</v>
      </c>
    </row>
    <row r="1147" spans="2:6">
      <c r="B1147" s="559">
        <v>434</v>
      </c>
      <c r="C1147" s="560" t="str">
        <f ca="1">IF(ISERROR(OFFSET('HARGA SATUAN'!$C$6,MATCH(B1147,'HARGA SATUAN'!$N$7:$N$1492,0),0)),"",OFFSET('HARGA SATUAN'!$C$6,MATCH(B1147,'HARGA SATUAN'!$N$7:$N$1492,0),0))</f>
        <v/>
      </c>
      <c r="D1147" s="560">
        <f ca="1">SUMIFS(RAB!$F$14:$F$142,RAB!$C$14:$C$142,C1147)</f>
        <v>0</v>
      </c>
      <c r="E1147" s="471">
        <f t="shared" ca="1" si="39"/>
        <v>0</v>
      </c>
      <c r="F1147" s="471">
        <f ca="1">IF(D1147=0,0,SUM($E$713:E1147))</f>
        <v>0</v>
      </c>
    </row>
    <row r="1148" spans="2:6">
      <c r="B1148" s="559">
        <v>435</v>
      </c>
      <c r="C1148" s="560" t="str">
        <f ca="1">IF(ISERROR(OFFSET('HARGA SATUAN'!$C$6,MATCH(B1148,'HARGA SATUAN'!$N$7:$N$1492,0),0)),"",OFFSET('HARGA SATUAN'!$C$6,MATCH(B1148,'HARGA SATUAN'!$N$7:$N$1492,0),0))</f>
        <v/>
      </c>
      <c r="D1148" s="560">
        <f ca="1">SUMIFS(RAB!$F$14:$F$142,RAB!$C$14:$C$142,C1148)</f>
        <v>0</v>
      </c>
      <c r="E1148" s="471">
        <f t="shared" ca="1" si="39"/>
        <v>0</v>
      </c>
      <c r="F1148" s="471">
        <f ca="1">IF(D1148=0,0,SUM($E$713:E1148))</f>
        <v>0</v>
      </c>
    </row>
    <row r="1149" spans="2:6">
      <c r="B1149" s="559">
        <v>436</v>
      </c>
      <c r="C1149" s="560" t="str">
        <f ca="1">IF(ISERROR(OFFSET('HARGA SATUAN'!$C$6,MATCH(B1149,'HARGA SATUAN'!$N$7:$N$1492,0),0)),"",OFFSET('HARGA SATUAN'!$C$6,MATCH(B1149,'HARGA SATUAN'!$N$7:$N$1492,0),0))</f>
        <v/>
      </c>
      <c r="D1149" s="560">
        <f ca="1">SUMIFS(RAB!$F$14:$F$142,RAB!$C$14:$C$142,C1149)</f>
        <v>0</v>
      </c>
      <c r="E1149" s="471">
        <f t="shared" ca="1" si="39"/>
        <v>0</v>
      </c>
      <c r="F1149" s="471">
        <f ca="1">IF(D1149=0,0,SUM($E$713:E1149))</f>
        <v>0</v>
      </c>
    </row>
    <row r="1150" spans="2:6">
      <c r="B1150" s="559">
        <v>437</v>
      </c>
      <c r="C1150" s="560" t="str">
        <f ca="1">IF(ISERROR(OFFSET('HARGA SATUAN'!$C$6,MATCH(B1150,'HARGA SATUAN'!$N$7:$N$1492,0),0)),"",OFFSET('HARGA SATUAN'!$C$6,MATCH(B1150,'HARGA SATUAN'!$N$7:$N$1492,0),0))</f>
        <v/>
      </c>
      <c r="D1150" s="560">
        <f ca="1">SUMIFS(RAB!$F$14:$F$142,RAB!$C$14:$C$142,C1150)</f>
        <v>0</v>
      </c>
      <c r="E1150" s="471">
        <f t="shared" ca="1" si="39"/>
        <v>0</v>
      </c>
      <c r="F1150" s="471">
        <f ca="1">IF(D1150=0,0,SUM($E$713:E1150))</f>
        <v>0</v>
      </c>
    </row>
    <row r="1151" spans="2:6">
      <c r="B1151" s="559">
        <v>438</v>
      </c>
      <c r="C1151" s="560" t="str">
        <f ca="1">IF(ISERROR(OFFSET('HARGA SATUAN'!$C$6,MATCH(B1151,'HARGA SATUAN'!$N$7:$N$1492,0),0)),"",OFFSET('HARGA SATUAN'!$C$6,MATCH(B1151,'HARGA SATUAN'!$N$7:$N$1492,0),0))</f>
        <v/>
      </c>
      <c r="D1151" s="560">
        <f ca="1">SUMIFS(RAB!$F$14:$F$142,RAB!$C$14:$C$142,C1151)</f>
        <v>0</v>
      </c>
      <c r="E1151" s="471">
        <f t="shared" ca="1" si="39"/>
        <v>0</v>
      </c>
      <c r="F1151" s="471">
        <f ca="1">IF(D1151=0,0,SUM($E$713:E1151))</f>
        <v>0</v>
      </c>
    </row>
    <row r="1152" spans="2:6">
      <c r="B1152" s="559">
        <v>439</v>
      </c>
      <c r="C1152" s="560" t="str">
        <f ca="1">IF(ISERROR(OFFSET('HARGA SATUAN'!$C$6,MATCH(B1152,'HARGA SATUAN'!$N$7:$N$1492,0),0)),"",OFFSET('HARGA SATUAN'!$C$6,MATCH(B1152,'HARGA SATUAN'!$N$7:$N$1492,0),0))</f>
        <v/>
      </c>
      <c r="D1152" s="560">
        <f ca="1">SUMIFS(RAB!$F$14:$F$142,RAB!$C$14:$C$142,C1152)</f>
        <v>0</v>
      </c>
      <c r="E1152" s="471">
        <f t="shared" ca="1" si="39"/>
        <v>0</v>
      </c>
      <c r="F1152" s="471">
        <f ca="1">IF(D1152=0,0,SUM($E$713:E1152))</f>
        <v>0</v>
      </c>
    </row>
    <row r="1153" spans="2:6">
      <c r="B1153" s="559">
        <v>440</v>
      </c>
      <c r="C1153" s="560" t="str">
        <f ca="1">IF(ISERROR(OFFSET('HARGA SATUAN'!$C$6,MATCH(B1153,'HARGA SATUAN'!$N$7:$N$1492,0),0)),"",OFFSET('HARGA SATUAN'!$C$6,MATCH(B1153,'HARGA SATUAN'!$N$7:$N$1492,0),0))</f>
        <v/>
      </c>
      <c r="D1153" s="560">
        <f ca="1">SUMIFS(RAB!$F$14:$F$142,RAB!$C$14:$C$142,C1153)</f>
        <v>0</v>
      </c>
      <c r="E1153" s="471">
        <f t="shared" ca="1" si="39"/>
        <v>0</v>
      </c>
      <c r="F1153" s="471">
        <f ca="1">IF(D1153=0,0,SUM($E$713:E1153))</f>
        <v>0</v>
      </c>
    </row>
    <row r="1154" spans="2:6">
      <c r="B1154" s="559">
        <v>441</v>
      </c>
      <c r="C1154" s="560" t="str">
        <f ca="1">IF(ISERROR(OFFSET('HARGA SATUAN'!$C$6,MATCH(B1154,'HARGA SATUAN'!$N$7:$N$1492,0),0)),"",OFFSET('HARGA SATUAN'!$C$6,MATCH(B1154,'HARGA SATUAN'!$N$7:$N$1492,0),0))</f>
        <v/>
      </c>
      <c r="D1154" s="560">
        <f ca="1">SUMIFS(RAB!$F$14:$F$142,RAB!$C$14:$C$142,C1154)</f>
        <v>0</v>
      </c>
      <c r="E1154" s="471">
        <f t="shared" ca="1" si="39"/>
        <v>0</v>
      </c>
      <c r="F1154" s="471">
        <f ca="1">IF(D1154=0,0,SUM($E$713:E1154))</f>
        <v>0</v>
      </c>
    </row>
    <row r="1155" spans="2:6">
      <c r="B1155" s="559">
        <v>442</v>
      </c>
      <c r="C1155" s="560" t="str">
        <f ca="1">IF(ISERROR(OFFSET('HARGA SATUAN'!$C$6,MATCH(B1155,'HARGA SATUAN'!$N$7:$N$1492,0),0)),"",OFFSET('HARGA SATUAN'!$C$6,MATCH(B1155,'HARGA SATUAN'!$N$7:$N$1492,0),0))</f>
        <v/>
      </c>
      <c r="D1155" s="560">
        <f ca="1">SUMIFS(RAB!$F$14:$F$142,RAB!$C$14:$C$142,C1155)</f>
        <v>0</v>
      </c>
      <c r="E1155" s="471">
        <f t="shared" ca="1" si="39"/>
        <v>0</v>
      </c>
      <c r="F1155" s="471">
        <f ca="1">IF(D1155=0,0,SUM($E$713:E1155))</f>
        <v>0</v>
      </c>
    </row>
    <row r="1156" spans="2:6">
      <c r="B1156" s="559">
        <v>443</v>
      </c>
      <c r="C1156" s="560" t="str">
        <f ca="1">IF(ISERROR(OFFSET('HARGA SATUAN'!$C$6,MATCH(B1156,'HARGA SATUAN'!$N$7:$N$1492,0),0)),"",OFFSET('HARGA SATUAN'!$C$6,MATCH(B1156,'HARGA SATUAN'!$N$7:$N$1492,0),0))</f>
        <v/>
      </c>
      <c r="D1156" s="560">
        <f ca="1">SUMIFS(RAB!$F$14:$F$142,RAB!$C$14:$C$142,C1156)</f>
        <v>0</v>
      </c>
      <c r="E1156" s="471">
        <f t="shared" ca="1" si="39"/>
        <v>0</v>
      </c>
      <c r="F1156" s="471">
        <f ca="1">IF(D1156=0,0,SUM($E$713:E1156))</f>
        <v>0</v>
      </c>
    </row>
    <row r="1157" spans="2:6">
      <c r="B1157" s="559">
        <v>444</v>
      </c>
      <c r="C1157" s="560" t="str">
        <f ca="1">IF(ISERROR(OFFSET('HARGA SATUAN'!$C$6,MATCH(B1157,'HARGA SATUAN'!$N$7:$N$1492,0),0)),"",OFFSET('HARGA SATUAN'!$C$6,MATCH(B1157,'HARGA SATUAN'!$N$7:$N$1492,0),0))</f>
        <v/>
      </c>
      <c r="D1157" s="560">
        <f ca="1">SUMIFS(RAB!$F$14:$F$142,RAB!$C$14:$C$142,C1157)</f>
        <v>0</v>
      </c>
      <c r="E1157" s="471">
        <f t="shared" ca="1" si="39"/>
        <v>0</v>
      </c>
      <c r="F1157" s="471">
        <f ca="1">IF(D1157=0,0,SUM($E$713:E1157))</f>
        <v>0</v>
      </c>
    </row>
    <row r="1158" spans="2:6">
      <c r="B1158" s="559">
        <v>445</v>
      </c>
      <c r="C1158" s="560" t="str">
        <f ca="1">IF(ISERROR(OFFSET('HARGA SATUAN'!$C$6,MATCH(B1158,'HARGA SATUAN'!$N$7:$N$1492,0),0)),"",OFFSET('HARGA SATUAN'!$C$6,MATCH(B1158,'HARGA SATUAN'!$N$7:$N$1492,0),0))</f>
        <v/>
      </c>
      <c r="D1158" s="560">
        <f ca="1">SUMIFS(RAB!$F$14:$F$142,RAB!$C$14:$C$142,C1158)</f>
        <v>0</v>
      </c>
      <c r="E1158" s="471">
        <f t="shared" ca="1" si="39"/>
        <v>0</v>
      </c>
      <c r="F1158" s="471">
        <f ca="1">IF(D1158=0,0,SUM($E$713:E1158))</f>
        <v>0</v>
      </c>
    </row>
    <row r="1159" spans="2:6">
      <c r="B1159" s="559">
        <v>446</v>
      </c>
      <c r="C1159" s="560" t="str">
        <f ca="1">IF(ISERROR(OFFSET('HARGA SATUAN'!$C$6,MATCH(B1159,'HARGA SATUAN'!$N$7:$N$1492,0),0)),"",OFFSET('HARGA SATUAN'!$C$6,MATCH(B1159,'HARGA SATUAN'!$N$7:$N$1492,0),0))</f>
        <v/>
      </c>
      <c r="D1159" s="560">
        <f ca="1">SUMIFS(RAB!$F$14:$F$142,RAB!$C$14:$C$142,C1159)</f>
        <v>0</v>
      </c>
      <c r="E1159" s="471">
        <f t="shared" ca="1" si="39"/>
        <v>0</v>
      </c>
      <c r="F1159" s="471">
        <f ca="1">IF(D1159=0,0,SUM($E$713:E1159))</f>
        <v>0</v>
      </c>
    </row>
    <row r="1160" spans="2:6">
      <c r="B1160" s="559">
        <v>447</v>
      </c>
      <c r="C1160" s="560" t="str">
        <f ca="1">IF(ISERROR(OFFSET('HARGA SATUAN'!$C$6,MATCH(B1160,'HARGA SATUAN'!$N$7:$N$1492,0),0)),"",OFFSET('HARGA SATUAN'!$C$6,MATCH(B1160,'HARGA SATUAN'!$N$7:$N$1492,0),0))</f>
        <v/>
      </c>
      <c r="D1160" s="560">
        <f ca="1">SUMIFS(RAB!$F$14:$F$142,RAB!$C$14:$C$142,C1160)</f>
        <v>0</v>
      </c>
      <c r="E1160" s="471">
        <f t="shared" ca="1" si="39"/>
        <v>0</v>
      </c>
      <c r="F1160" s="471">
        <f ca="1">IF(D1160=0,0,SUM($E$713:E1160))</f>
        <v>0</v>
      </c>
    </row>
    <row r="1161" spans="2:6">
      <c r="B1161" s="559">
        <v>448</v>
      </c>
      <c r="C1161" s="560" t="str">
        <f ca="1">IF(ISERROR(OFFSET('HARGA SATUAN'!$C$6,MATCH(B1161,'HARGA SATUAN'!$N$7:$N$1492,0),0)),"",OFFSET('HARGA SATUAN'!$C$6,MATCH(B1161,'HARGA SATUAN'!$N$7:$N$1492,0),0))</f>
        <v/>
      </c>
      <c r="D1161" s="560">
        <f ca="1">SUMIFS(RAB!$F$14:$F$142,RAB!$C$14:$C$142,C1161)</f>
        <v>0</v>
      </c>
      <c r="E1161" s="471">
        <f t="shared" ca="1" si="39"/>
        <v>0</v>
      </c>
      <c r="F1161" s="471">
        <f ca="1">IF(D1161=0,0,SUM($E$713:E1161))</f>
        <v>0</v>
      </c>
    </row>
    <row r="1162" spans="2:6">
      <c r="B1162" s="559">
        <v>449</v>
      </c>
      <c r="C1162" s="560" t="str">
        <f ca="1">IF(ISERROR(OFFSET('HARGA SATUAN'!$C$6,MATCH(B1162,'HARGA SATUAN'!$N$7:$N$1492,0),0)),"",OFFSET('HARGA SATUAN'!$C$6,MATCH(B1162,'HARGA SATUAN'!$N$7:$N$1492,0),0))</f>
        <v/>
      </c>
      <c r="D1162" s="560">
        <f ca="1">SUMIFS(RAB!$F$14:$F$142,RAB!$C$14:$C$142,C1162)</f>
        <v>0</v>
      </c>
      <c r="E1162" s="471">
        <f t="shared" ca="1" si="39"/>
        <v>0</v>
      </c>
      <c r="F1162" s="471">
        <f ca="1">IF(D1162=0,0,SUM($E$713:E1162))</f>
        <v>0</v>
      </c>
    </row>
    <row r="1163" spans="2:6">
      <c r="B1163" s="559">
        <v>450</v>
      </c>
      <c r="C1163" s="560" t="str">
        <f ca="1">IF(ISERROR(OFFSET('HARGA SATUAN'!$C$6,MATCH(B1163,'HARGA SATUAN'!$N$7:$N$1492,0),0)),"",OFFSET('HARGA SATUAN'!$C$6,MATCH(B1163,'HARGA SATUAN'!$N$7:$N$1492,0),0))</f>
        <v/>
      </c>
      <c r="D1163" s="560">
        <f ca="1">SUMIFS(RAB!$F$14:$F$142,RAB!$C$14:$C$142,C1163)</f>
        <v>0</v>
      </c>
      <c r="E1163" s="471">
        <f t="shared" ref="E1163:E1226" ca="1" si="40">IF(D1163=0,0,1)</f>
        <v>0</v>
      </c>
      <c r="F1163" s="471">
        <f ca="1">IF(D1163=0,0,SUM($E$713:E1163))</f>
        <v>0</v>
      </c>
    </row>
    <row r="1164" spans="2:6">
      <c r="B1164" s="559">
        <v>451</v>
      </c>
      <c r="C1164" s="560" t="str">
        <f ca="1">IF(ISERROR(OFFSET('HARGA SATUAN'!$C$6,MATCH(B1164,'HARGA SATUAN'!$N$7:$N$1492,0),0)),"",OFFSET('HARGA SATUAN'!$C$6,MATCH(B1164,'HARGA SATUAN'!$N$7:$N$1492,0),0))</f>
        <v/>
      </c>
      <c r="D1164" s="560">
        <f ca="1">SUMIFS(RAB!$F$14:$F$142,RAB!$C$14:$C$142,C1164)</f>
        <v>0</v>
      </c>
      <c r="E1164" s="471">
        <f t="shared" ca="1" si="40"/>
        <v>0</v>
      </c>
      <c r="F1164" s="471">
        <f ca="1">IF(D1164=0,0,SUM($E$713:E1164))</f>
        <v>0</v>
      </c>
    </row>
    <row r="1165" spans="2:6">
      <c r="B1165" s="559">
        <v>452</v>
      </c>
      <c r="C1165" s="560" t="str">
        <f ca="1">IF(ISERROR(OFFSET('HARGA SATUAN'!$C$6,MATCH(B1165,'HARGA SATUAN'!$N$7:$N$1492,0),0)),"",OFFSET('HARGA SATUAN'!$C$6,MATCH(B1165,'HARGA SATUAN'!$N$7:$N$1492,0),0))</f>
        <v/>
      </c>
      <c r="D1165" s="560">
        <f ca="1">SUMIFS(RAB!$F$14:$F$142,RAB!$C$14:$C$142,C1165)</f>
        <v>0</v>
      </c>
      <c r="E1165" s="471">
        <f t="shared" ca="1" si="40"/>
        <v>0</v>
      </c>
      <c r="F1165" s="471">
        <f ca="1">IF(D1165=0,0,SUM($E$713:E1165))</f>
        <v>0</v>
      </c>
    </row>
    <row r="1166" spans="2:6">
      <c r="B1166" s="559">
        <v>453</v>
      </c>
      <c r="C1166" s="560" t="str">
        <f ca="1">IF(ISERROR(OFFSET('HARGA SATUAN'!$C$6,MATCH(B1166,'HARGA SATUAN'!$N$7:$N$1492,0),0)),"",OFFSET('HARGA SATUAN'!$C$6,MATCH(B1166,'HARGA SATUAN'!$N$7:$N$1492,0),0))</f>
        <v/>
      </c>
      <c r="D1166" s="560">
        <f ca="1">SUMIFS(RAB!$F$14:$F$142,RAB!$C$14:$C$142,C1166)</f>
        <v>0</v>
      </c>
      <c r="E1166" s="471">
        <f t="shared" ca="1" si="40"/>
        <v>0</v>
      </c>
      <c r="F1166" s="471">
        <f ca="1">IF(D1166=0,0,SUM($E$713:E1166))</f>
        <v>0</v>
      </c>
    </row>
    <row r="1167" spans="2:6">
      <c r="B1167" s="559">
        <v>454</v>
      </c>
      <c r="C1167" s="560" t="str">
        <f ca="1">IF(ISERROR(OFFSET('HARGA SATUAN'!$C$6,MATCH(B1167,'HARGA SATUAN'!$N$7:$N$1492,0),0)),"",OFFSET('HARGA SATUAN'!$C$6,MATCH(B1167,'HARGA SATUAN'!$N$7:$N$1492,0),0))</f>
        <v/>
      </c>
      <c r="D1167" s="560">
        <f ca="1">SUMIFS(RAB!$F$14:$F$142,RAB!$C$14:$C$142,C1167)</f>
        <v>0</v>
      </c>
      <c r="E1167" s="471">
        <f t="shared" ca="1" si="40"/>
        <v>0</v>
      </c>
      <c r="F1167" s="471">
        <f ca="1">IF(D1167=0,0,SUM($E$713:E1167))</f>
        <v>0</v>
      </c>
    </row>
    <row r="1168" spans="2:6">
      <c r="B1168" s="559">
        <v>455</v>
      </c>
      <c r="C1168" s="560" t="str">
        <f ca="1">IF(ISERROR(OFFSET('HARGA SATUAN'!$C$6,MATCH(B1168,'HARGA SATUAN'!$N$7:$N$1492,0),0)),"",OFFSET('HARGA SATUAN'!$C$6,MATCH(B1168,'HARGA SATUAN'!$N$7:$N$1492,0),0))</f>
        <v/>
      </c>
      <c r="D1168" s="560">
        <f ca="1">SUMIFS(RAB!$F$14:$F$142,RAB!$C$14:$C$142,C1168)</f>
        <v>0</v>
      </c>
      <c r="E1168" s="471">
        <f t="shared" ca="1" si="40"/>
        <v>0</v>
      </c>
      <c r="F1168" s="471">
        <f ca="1">IF(D1168=0,0,SUM($E$713:E1168))</f>
        <v>0</v>
      </c>
    </row>
    <row r="1169" spans="2:6">
      <c r="B1169" s="559">
        <v>456</v>
      </c>
      <c r="C1169" s="560" t="str">
        <f ca="1">IF(ISERROR(OFFSET('HARGA SATUAN'!$C$6,MATCH(B1169,'HARGA SATUAN'!$N$7:$N$1492,0),0)),"",OFFSET('HARGA SATUAN'!$C$6,MATCH(B1169,'HARGA SATUAN'!$N$7:$N$1492,0),0))</f>
        <v/>
      </c>
      <c r="D1169" s="560">
        <f ca="1">SUMIFS(RAB!$F$14:$F$142,RAB!$C$14:$C$142,C1169)</f>
        <v>0</v>
      </c>
      <c r="E1169" s="471">
        <f t="shared" ca="1" si="40"/>
        <v>0</v>
      </c>
      <c r="F1169" s="471">
        <f ca="1">IF(D1169=0,0,SUM($E$713:E1169))</f>
        <v>0</v>
      </c>
    </row>
    <row r="1170" spans="2:6">
      <c r="B1170" s="559">
        <v>457</v>
      </c>
      <c r="C1170" s="560" t="str">
        <f ca="1">IF(ISERROR(OFFSET('HARGA SATUAN'!$C$6,MATCH(B1170,'HARGA SATUAN'!$N$7:$N$1492,0),0)),"",OFFSET('HARGA SATUAN'!$C$6,MATCH(B1170,'HARGA SATUAN'!$N$7:$N$1492,0),0))</f>
        <v/>
      </c>
      <c r="D1170" s="560">
        <f ca="1">SUMIFS(RAB!$F$14:$F$142,RAB!$C$14:$C$142,C1170)</f>
        <v>0</v>
      </c>
      <c r="E1170" s="471">
        <f t="shared" ca="1" si="40"/>
        <v>0</v>
      </c>
      <c r="F1170" s="471">
        <f ca="1">IF(D1170=0,0,SUM($E$713:E1170))</f>
        <v>0</v>
      </c>
    </row>
    <row r="1171" spans="2:6">
      <c r="B1171" s="559">
        <v>458</v>
      </c>
      <c r="C1171" s="560" t="str">
        <f ca="1">IF(ISERROR(OFFSET('HARGA SATUAN'!$C$6,MATCH(B1171,'HARGA SATUAN'!$N$7:$N$1492,0),0)),"",OFFSET('HARGA SATUAN'!$C$6,MATCH(B1171,'HARGA SATUAN'!$N$7:$N$1492,0),0))</f>
        <v/>
      </c>
      <c r="D1171" s="560">
        <f ca="1">SUMIFS(RAB!$F$14:$F$142,RAB!$C$14:$C$142,C1171)</f>
        <v>0</v>
      </c>
      <c r="E1171" s="471">
        <f t="shared" ca="1" si="40"/>
        <v>0</v>
      </c>
      <c r="F1171" s="471">
        <f ca="1">IF(D1171=0,0,SUM($E$713:E1171))</f>
        <v>0</v>
      </c>
    </row>
    <row r="1172" spans="2:6">
      <c r="B1172" s="559">
        <v>459</v>
      </c>
      <c r="C1172" s="560" t="str">
        <f ca="1">IF(ISERROR(OFFSET('HARGA SATUAN'!$C$6,MATCH(B1172,'HARGA SATUAN'!$N$7:$N$1492,0),0)),"",OFFSET('HARGA SATUAN'!$C$6,MATCH(B1172,'HARGA SATUAN'!$N$7:$N$1492,0),0))</f>
        <v/>
      </c>
      <c r="D1172" s="560">
        <f ca="1">SUMIFS(RAB!$F$14:$F$142,RAB!$C$14:$C$142,C1172)</f>
        <v>0</v>
      </c>
      <c r="E1172" s="471">
        <f t="shared" ca="1" si="40"/>
        <v>0</v>
      </c>
      <c r="F1172" s="471">
        <f ca="1">IF(D1172=0,0,SUM($E$713:E1172))</f>
        <v>0</v>
      </c>
    </row>
    <row r="1173" spans="2:6">
      <c r="B1173" s="559">
        <v>460</v>
      </c>
      <c r="C1173" s="560" t="str">
        <f ca="1">IF(ISERROR(OFFSET('HARGA SATUAN'!$C$6,MATCH(B1173,'HARGA SATUAN'!$N$7:$N$1492,0),0)),"",OFFSET('HARGA SATUAN'!$C$6,MATCH(B1173,'HARGA SATUAN'!$N$7:$N$1492,0),0))</f>
        <v/>
      </c>
      <c r="D1173" s="560">
        <f ca="1">SUMIFS(RAB!$F$14:$F$142,RAB!$C$14:$C$142,C1173)</f>
        <v>0</v>
      </c>
      <c r="E1173" s="471">
        <f t="shared" ca="1" si="40"/>
        <v>0</v>
      </c>
      <c r="F1173" s="471">
        <f ca="1">IF(D1173=0,0,SUM($E$713:E1173))</f>
        <v>0</v>
      </c>
    </row>
    <row r="1174" spans="2:6">
      <c r="B1174" s="559">
        <v>461</v>
      </c>
      <c r="C1174" s="560" t="str">
        <f ca="1">IF(ISERROR(OFFSET('HARGA SATUAN'!$C$6,MATCH(B1174,'HARGA SATUAN'!$N$7:$N$1492,0),0)),"",OFFSET('HARGA SATUAN'!$C$6,MATCH(B1174,'HARGA SATUAN'!$N$7:$N$1492,0),0))</f>
        <v/>
      </c>
      <c r="D1174" s="560">
        <f ca="1">SUMIFS(RAB!$F$14:$F$142,RAB!$C$14:$C$142,C1174)</f>
        <v>0</v>
      </c>
      <c r="E1174" s="471">
        <f t="shared" ca="1" si="40"/>
        <v>0</v>
      </c>
      <c r="F1174" s="471">
        <f ca="1">IF(D1174=0,0,SUM($E$713:E1174))</f>
        <v>0</v>
      </c>
    </row>
    <row r="1175" spans="2:6">
      <c r="B1175" s="559">
        <v>462</v>
      </c>
      <c r="C1175" s="560" t="str">
        <f ca="1">IF(ISERROR(OFFSET('HARGA SATUAN'!$C$6,MATCH(B1175,'HARGA SATUAN'!$N$7:$N$1492,0),0)),"",OFFSET('HARGA SATUAN'!$C$6,MATCH(B1175,'HARGA SATUAN'!$N$7:$N$1492,0),0))</f>
        <v/>
      </c>
      <c r="D1175" s="560">
        <f ca="1">SUMIFS(RAB!$F$14:$F$142,RAB!$C$14:$C$142,C1175)</f>
        <v>0</v>
      </c>
      <c r="E1175" s="471">
        <f t="shared" ca="1" si="40"/>
        <v>0</v>
      </c>
      <c r="F1175" s="471">
        <f ca="1">IF(D1175=0,0,SUM($E$713:E1175))</f>
        <v>0</v>
      </c>
    </row>
    <row r="1176" spans="2:6">
      <c r="B1176" s="559">
        <v>463</v>
      </c>
      <c r="C1176" s="560" t="str">
        <f ca="1">IF(ISERROR(OFFSET('HARGA SATUAN'!$C$6,MATCH(B1176,'HARGA SATUAN'!$N$7:$N$1492,0),0)),"",OFFSET('HARGA SATUAN'!$C$6,MATCH(B1176,'HARGA SATUAN'!$N$7:$N$1492,0),0))</f>
        <v/>
      </c>
      <c r="D1176" s="560">
        <f ca="1">SUMIFS(RAB!$F$14:$F$142,RAB!$C$14:$C$142,C1176)</f>
        <v>0</v>
      </c>
      <c r="E1176" s="471">
        <f t="shared" ca="1" si="40"/>
        <v>0</v>
      </c>
      <c r="F1176" s="471">
        <f ca="1">IF(D1176=0,0,SUM($E$713:E1176))</f>
        <v>0</v>
      </c>
    </row>
    <row r="1177" spans="2:6">
      <c r="B1177" s="559">
        <v>464</v>
      </c>
      <c r="C1177" s="560" t="str">
        <f ca="1">IF(ISERROR(OFFSET('HARGA SATUAN'!$C$6,MATCH(B1177,'HARGA SATUAN'!$N$7:$N$1492,0),0)),"",OFFSET('HARGA SATUAN'!$C$6,MATCH(B1177,'HARGA SATUAN'!$N$7:$N$1492,0),0))</f>
        <v/>
      </c>
      <c r="D1177" s="560">
        <f ca="1">SUMIFS(RAB!$F$14:$F$142,RAB!$C$14:$C$142,C1177)</f>
        <v>0</v>
      </c>
      <c r="E1177" s="471">
        <f t="shared" ca="1" si="40"/>
        <v>0</v>
      </c>
      <c r="F1177" s="471">
        <f ca="1">IF(D1177=0,0,SUM($E$713:E1177))</f>
        <v>0</v>
      </c>
    </row>
    <row r="1178" spans="2:6">
      <c r="B1178" s="559">
        <v>465</v>
      </c>
      <c r="C1178" s="560" t="str">
        <f ca="1">IF(ISERROR(OFFSET('HARGA SATUAN'!$C$6,MATCH(B1178,'HARGA SATUAN'!$N$7:$N$1492,0),0)),"",OFFSET('HARGA SATUAN'!$C$6,MATCH(B1178,'HARGA SATUAN'!$N$7:$N$1492,0),0))</f>
        <v/>
      </c>
      <c r="D1178" s="560">
        <f ca="1">SUMIFS(RAB!$F$14:$F$142,RAB!$C$14:$C$142,C1178)</f>
        <v>0</v>
      </c>
      <c r="E1178" s="471">
        <f t="shared" ca="1" si="40"/>
        <v>0</v>
      </c>
      <c r="F1178" s="471">
        <f ca="1">IF(D1178=0,0,SUM($E$713:E1178))</f>
        <v>0</v>
      </c>
    </row>
    <row r="1179" spans="2:6">
      <c r="B1179" s="559">
        <v>466</v>
      </c>
      <c r="C1179" s="560" t="str">
        <f ca="1">IF(ISERROR(OFFSET('HARGA SATUAN'!$C$6,MATCH(B1179,'HARGA SATUAN'!$N$7:$N$1492,0),0)),"",OFFSET('HARGA SATUAN'!$C$6,MATCH(B1179,'HARGA SATUAN'!$N$7:$N$1492,0),0))</f>
        <v/>
      </c>
      <c r="D1179" s="560">
        <f ca="1">SUMIFS(RAB!$F$14:$F$142,RAB!$C$14:$C$142,C1179)</f>
        <v>0</v>
      </c>
      <c r="E1179" s="471">
        <f t="shared" ca="1" si="40"/>
        <v>0</v>
      </c>
      <c r="F1179" s="471">
        <f ca="1">IF(D1179=0,0,SUM($E$713:E1179))</f>
        <v>0</v>
      </c>
    </row>
    <row r="1180" spans="2:6">
      <c r="B1180" s="559">
        <v>467</v>
      </c>
      <c r="C1180" s="560" t="str">
        <f ca="1">IF(ISERROR(OFFSET('HARGA SATUAN'!$C$6,MATCH(B1180,'HARGA SATUAN'!$N$7:$N$1492,0),0)),"",OFFSET('HARGA SATUAN'!$C$6,MATCH(B1180,'HARGA SATUAN'!$N$7:$N$1492,0),0))</f>
        <v/>
      </c>
      <c r="D1180" s="560">
        <f ca="1">SUMIFS(RAB!$F$14:$F$142,RAB!$C$14:$C$142,C1180)</f>
        <v>0</v>
      </c>
      <c r="E1180" s="471">
        <f t="shared" ca="1" si="40"/>
        <v>0</v>
      </c>
      <c r="F1180" s="471">
        <f ca="1">IF(D1180=0,0,SUM($E$713:E1180))</f>
        <v>0</v>
      </c>
    </row>
    <row r="1181" spans="2:6">
      <c r="B1181" s="559">
        <v>468</v>
      </c>
      <c r="C1181" s="560" t="str">
        <f ca="1">IF(ISERROR(OFFSET('HARGA SATUAN'!$C$6,MATCH(B1181,'HARGA SATUAN'!$N$7:$N$1492,0),0)),"",OFFSET('HARGA SATUAN'!$C$6,MATCH(B1181,'HARGA SATUAN'!$N$7:$N$1492,0),0))</f>
        <v/>
      </c>
      <c r="D1181" s="560">
        <f ca="1">SUMIFS(RAB!$F$14:$F$142,RAB!$C$14:$C$142,C1181)</f>
        <v>0</v>
      </c>
      <c r="E1181" s="471">
        <f t="shared" ca="1" si="40"/>
        <v>0</v>
      </c>
      <c r="F1181" s="471">
        <f ca="1">IF(D1181=0,0,SUM($E$713:E1181))</f>
        <v>0</v>
      </c>
    </row>
    <row r="1182" spans="2:6">
      <c r="B1182" s="559">
        <v>469</v>
      </c>
      <c r="C1182" s="560" t="str">
        <f ca="1">IF(ISERROR(OFFSET('HARGA SATUAN'!$C$6,MATCH(B1182,'HARGA SATUAN'!$N$7:$N$1492,0),0)),"",OFFSET('HARGA SATUAN'!$C$6,MATCH(B1182,'HARGA SATUAN'!$N$7:$N$1492,0),0))</f>
        <v/>
      </c>
      <c r="D1182" s="560">
        <f ca="1">SUMIFS(RAB!$F$14:$F$142,RAB!$C$14:$C$142,C1182)</f>
        <v>0</v>
      </c>
      <c r="E1182" s="471">
        <f t="shared" ca="1" si="40"/>
        <v>0</v>
      </c>
      <c r="F1182" s="471">
        <f ca="1">IF(D1182=0,0,SUM($E$713:E1182))</f>
        <v>0</v>
      </c>
    </row>
    <row r="1183" spans="2:6">
      <c r="B1183" s="559">
        <v>470</v>
      </c>
      <c r="C1183" s="560" t="str">
        <f ca="1">IF(ISERROR(OFFSET('HARGA SATUAN'!$C$6,MATCH(B1183,'HARGA SATUAN'!$N$7:$N$1492,0),0)),"",OFFSET('HARGA SATUAN'!$C$6,MATCH(B1183,'HARGA SATUAN'!$N$7:$N$1492,0),0))</f>
        <v/>
      </c>
      <c r="D1183" s="560">
        <f ca="1">SUMIFS(RAB!$F$14:$F$142,RAB!$C$14:$C$142,C1183)</f>
        <v>0</v>
      </c>
      <c r="E1183" s="471">
        <f t="shared" ca="1" si="40"/>
        <v>0</v>
      </c>
      <c r="F1183" s="471">
        <f ca="1">IF(D1183=0,0,SUM($E$713:E1183))</f>
        <v>0</v>
      </c>
    </row>
    <row r="1184" spans="2:6">
      <c r="B1184" s="559">
        <v>471</v>
      </c>
      <c r="C1184" s="560" t="str">
        <f ca="1">IF(ISERROR(OFFSET('HARGA SATUAN'!$C$6,MATCH(B1184,'HARGA SATUAN'!$N$7:$N$1492,0),0)),"",OFFSET('HARGA SATUAN'!$C$6,MATCH(B1184,'HARGA SATUAN'!$N$7:$N$1492,0),0))</f>
        <v/>
      </c>
      <c r="D1184" s="560">
        <f ca="1">SUMIFS(RAB!$F$14:$F$142,RAB!$C$14:$C$142,C1184)</f>
        <v>0</v>
      </c>
      <c r="E1184" s="471">
        <f t="shared" ca="1" si="40"/>
        <v>0</v>
      </c>
      <c r="F1184" s="471">
        <f ca="1">IF(D1184=0,0,SUM($E$713:E1184))</f>
        <v>0</v>
      </c>
    </row>
    <row r="1185" spans="2:6">
      <c r="B1185" s="559">
        <v>472</v>
      </c>
      <c r="C1185" s="560" t="str">
        <f ca="1">IF(ISERROR(OFFSET('HARGA SATUAN'!$C$6,MATCH(B1185,'HARGA SATUAN'!$N$7:$N$1492,0),0)),"",OFFSET('HARGA SATUAN'!$C$6,MATCH(B1185,'HARGA SATUAN'!$N$7:$N$1492,0),0))</f>
        <v/>
      </c>
      <c r="D1185" s="560">
        <f ca="1">SUMIFS(RAB!$F$14:$F$142,RAB!$C$14:$C$142,C1185)</f>
        <v>0</v>
      </c>
      <c r="E1185" s="471">
        <f t="shared" ca="1" si="40"/>
        <v>0</v>
      </c>
      <c r="F1185" s="471">
        <f ca="1">IF(D1185=0,0,SUM($E$713:E1185))</f>
        <v>0</v>
      </c>
    </row>
    <row r="1186" spans="2:6">
      <c r="B1186" s="559">
        <v>473</v>
      </c>
      <c r="C1186" s="560" t="str">
        <f ca="1">IF(ISERROR(OFFSET('HARGA SATUAN'!$C$6,MATCH(B1186,'HARGA SATUAN'!$N$7:$N$1492,0),0)),"",OFFSET('HARGA SATUAN'!$C$6,MATCH(B1186,'HARGA SATUAN'!$N$7:$N$1492,0),0))</f>
        <v/>
      </c>
      <c r="D1186" s="560">
        <f ca="1">SUMIFS(RAB!$F$14:$F$142,RAB!$C$14:$C$142,C1186)</f>
        <v>0</v>
      </c>
      <c r="E1186" s="471">
        <f t="shared" ca="1" si="40"/>
        <v>0</v>
      </c>
      <c r="F1186" s="471">
        <f ca="1">IF(D1186=0,0,SUM($E$713:E1186))</f>
        <v>0</v>
      </c>
    </row>
    <row r="1187" spans="2:6">
      <c r="B1187" s="559">
        <v>474</v>
      </c>
      <c r="C1187" s="560" t="str">
        <f ca="1">IF(ISERROR(OFFSET('HARGA SATUAN'!$C$6,MATCH(B1187,'HARGA SATUAN'!$N$7:$N$1492,0),0)),"",OFFSET('HARGA SATUAN'!$C$6,MATCH(B1187,'HARGA SATUAN'!$N$7:$N$1492,0),0))</f>
        <v/>
      </c>
      <c r="D1187" s="560">
        <f ca="1">SUMIFS(RAB!$F$14:$F$142,RAB!$C$14:$C$142,C1187)</f>
        <v>0</v>
      </c>
      <c r="E1187" s="471">
        <f t="shared" ca="1" si="40"/>
        <v>0</v>
      </c>
      <c r="F1187" s="471">
        <f ca="1">IF(D1187=0,0,SUM($E$713:E1187))</f>
        <v>0</v>
      </c>
    </row>
    <row r="1188" spans="2:6">
      <c r="B1188" s="559">
        <v>475</v>
      </c>
      <c r="C1188" s="560" t="str">
        <f ca="1">IF(ISERROR(OFFSET('HARGA SATUAN'!$C$6,MATCH(B1188,'HARGA SATUAN'!$N$7:$N$1492,0),0)),"",OFFSET('HARGA SATUAN'!$C$6,MATCH(B1188,'HARGA SATUAN'!$N$7:$N$1492,0),0))</f>
        <v/>
      </c>
      <c r="D1188" s="560">
        <f ca="1">SUMIFS(RAB!$F$14:$F$142,RAB!$C$14:$C$142,C1188)</f>
        <v>0</v>
      </c>
      <c r="E1188" s="471">
        <f t="shared" ca="1" si="40"/>
        <v>0</v>
      </c>
      <c r="F1188" s="471">
        <f ca="1">IF(D1188=0,0,SUM($E$713:E1188))</f>
        <v>0</v>
      </c>
    </row>
    <row r="1189" spans="2:6">
      <c r="B1189" s="559">
        <v>476</v>
      </c>
      <c r="C1189" s="560" t="str">
        <f ca="1">IF(ISERROR(OFFSET('HARGA SATUAN'!$C$6,MATCH(B1189,'HARGA SATUAN'!$N$7:$N$1492,0),0)),"",OFFSET('HARGA SATUAN'!$C$6,MATCH(B1189,'HARGA SATUAN'!$N$7:$N$1492,0),0))</f>
        <v/>
      </c>
      <c r="D1189" s="560">
        <f ca="1">SUMIFS(RAB!$F$14:$F$142,RAB!$C$14:$C$142,C1189)</f>
        <v>0</v>
      </c>
      <c r="E1189" s="471">
        <f t="shared" ca="1" si="40"/>
        <v>0</v>
      </c>
      <c r="F1189" s="471">
        <f ca="1">IF(D1189=0,0,SUM($E$713:E1189))</f>
        <v>0</v>
      </c>
    </row>
    <row r="1190" spans="2:6">
      <c r="B1190" s="559">
        <v>477</v>
      </c>
      <c r="C1190" s="560" t="str">
        <f ca="1">IF(ISERROR(OFFSET('HARGA SATUAN'!$C$6,MATCH(B1190,'HARGA SATUAN'!$N$7:$N$1492,0),0)),"",OFFSET('HARGA SATUAN'!$C$6,MATCH(B1190,'HARGA SATUAN'!$N$7:$N$1492,0),0))</f>
        <v/>
      </c>
      <c r="D1190" s="560">
        <f ca="1">SUMIFS(RAB!$F$14:$F$142,RAB!$C$14:$C$142,C1190)</f>
        <v>0</v>
      </c>
      <c r="E1190" s="471">
        <f t="shared" ca="1" si="40"/>
        <v>0</v>
      </c>
      <c r="F1190" s="471">
        <f ca="1">IF(D1190=0,0,SUM($E$713:E1190))</f>
        <v>0</v>
      </c>
    </row>
    <row r="1191" spans="2:6">
      <c r="B1191" s="559">
        <v>478</v>
      </c>
      <c r="C1191" s="560" t="str">
        <f ca="1">IF(ISERROR(OFFSET('HARGA SATUAN'!$C$6,MATCH(B1191,'HARGA SATUAN'!$N$7:$N$1492,0),0)),"",OFFSET('HARGA SATUAN'!$C$6,MATCH(B1191,'HARGA SATUAN'!$N$7:$N$1492,0),0))</f>
        <v/>
      </c>
      <c r="D1191" s="560">
        <f ca="1">SUMIFS(RAB!$F$14:$F$142,RAB!$C$14:$C$142,C1191)</f>
        <v>0</v>
      </c>
      <c r="E1191" s="471">
        <f t="shared" ca="1" si="40"/>
        <v>0</v>
      </c>
      <c r="F1191" s="471">
        <f ca="1">IF(D1191=0,0,SUM($E$713:E1191))</f>
        <v>0</v>
      </c>
    </row>
    <row r="1192" spans="2:6">
      <c r="B1192" s="559">
        <v>479</v>
      </c>
      <c r="C1192" s="560" t="str">
        <f ca="1">IF(ISERROR(OFFSET('HARGA SATUAN'!$C$6,MATCH(B1192,'HARGA SATUAN'!$N$7:$N$1492,0),0)),"",OFFSET('HARGA SATUAN'!$C$6,MATCH(B1192,'HARGA SATUAN'!$N$7:$N$1492,0),0))</f>
        <v/>
      </c>
      <c r="D1192" s="560">
        <f ca="1">SUMIFS(RAB!$F$14:$F$142,RAB!$C$14:$C$142,C1192)</f>
        <v>0</v>
      </c>
      <c r="E1192" s="471">
        <f t="shared" ca="1" si="40"/>
        <v>0</v>
      </c>
      <c r="F1192" s="471">
        <f ca="1">IF(D1192=0,0,SUM($E$713:E1192))</f>
        <v>0</v>
      </c>
    </row>
    <row r="1193" spans="2:6">
      <c r="B1193" s="559">
        <v>480</v>
      </c>
      <c r="C1193" s="560" t="str">
        <f ca="1">IF(ISERROR(OFFSET('HARGA SATUAN'!$C$6,MATCH(B1193,'HARGA SATUAN'!$N$7:$N$1492,0),0)),"",OFFSET('HARGA SATUAN'!$C$6,MATCH(B1193,'HARGA SATUAN'!$N$7:$N$1492,0),0))</f>
        <v/>
      </c>
      <c r="D1193" s="560">
        <f ca="1">SUMIFS(RAB!$F$14:$F$142,RAB!$C$14:$C$142,C1193)</f>
        <v>0</v>
      </c>
      <c r="E1193" s="471">
        <f t="shared" ca="1" si="40"/>
        <v>0</v>
      </c>
      <c r="F1193" s="471">
        <f ca="1">IF(D1193=0,0,SUM($E$713:E1193))</f>
        <v>0</v>
      </c>
    </row>
    <row r="1194" spans="2:6">
      <c r="B1194" s="559">
        <v>481</v>
      </c>
      <c r="C1194" s="560" t="str">
        <f ca="1">IF(ISERROR(OFFSET('HARGA SATUAN'!$C$6,MATCH(B1194,'HARGA SATUAN'!$N$7:$N$1492,0),0)),"",OFFSET('HARGA SATUAN'!$C$6,MATCH(B1194,'HARGA SATUAN'!$N$7:$N$1492,0),0))</f>
        <v/>
      </c>
      <c r="D1194" s="560">
        <f ca="1">SUMIFS(RAB!$F$14:$F$142,RAB!$C$14:$C$142,C1194)</f>
        <v>0</v>
      </c>
      <c r="E1194" s="471">
        <f t="shared" ca="1" si="40"/>
        <v>0</v>
      </c>
      <c r="F1194" s="471">
        <f ca="1">IF(D1194=0,0,SUM($E$713:E1194))</f>
        <v>0</v>
      </c>
    </row>
    <row r="1195" spans="2:6">
      <c r="B1195" s="559">
        <v>482</v>
      </c>
      <c r="C1195" s="560" t="str">
        <f ca="1">IF(ISERROR(OFFSET('HARGA SATUAN'!$C$6,MATCH(B1195,'HARGA SATUAN'!$N$7:$N$1492,0),0)),"",OFFSET('HARGA SATUAN'!$C$6,MATCH(B1195,'HARGA SATUAN'!$N$7:$N$1492,0),0))</f>
        <v/>
      </c>
      <c r="D1195" s="560">
        <f ca="1">SUMIFS(RAB!$F$14:$F$142,RAB!$C$14:$C$142,C1195)</f>
        <v>0</v>
      </c>
      <c r="E1195" s="471">
        <f t="shared" ca="1" si="40"/>
        <v>0</v>
      </c>
      <c r="F1195" s="471">
        <f ca="1">IF(D1195=0,0,SUM($E$713:E1195))</f>
        <v>0</v>
      </c>
    </row>
    <row r="1196" spans="2:6">
      <c r="B1196" s="559">
        <v>483</v>
      </c>
      <c r="C1196" s="560" t="str">
        <f ca="1">IF(ISERROR(OFFSET('HARGA SATUAN'!$C$6,MATCH(B1196,'HARGA SATUAN'!$N$7:$N$1492,0),0)),"",OFFSET('HARGA SATUAN'!$C$6,MATCH(B1196,'HARGA SATUAN'!$N$7:$N$1492,0),0))</f>
        <v/>
      </c>
      <c r="D1196" s="560">
        <f ca="1">SUMIFS(RAB!$F$14:$F$142,RAB!$C$14:$C$142,C1196)</f>
        <v>0</v>
      </c>
      <c r="E1196" s="471">
        <f t="shared" ca="1" si="40"/>
        <v>0</v>
      </c>
      <c r="F1196" s="471">
        <f ca="1">IF(D1196=0,0,SUM($E$713:E1196))</f>
        <v>0</v>
      </c>
    </row>
    <row r="1197" spans="2:6">
      <c r="B1197" s="559">
        <v>484</v>
      </c>
      <c r="C1197" s="560" t="str">
        <f ca="1">IF(ISERROR(OFFSET('HARGA SATUAN'!$C$6,MATCH(B1197,'HARGA SATUAN'!$N$7:$N$1492,0),0)),"",OFFSET('HARGA SATUAN'!$C$6,MATCH(B1197,'HARGA SATUAN'!$N$7:$N$1492,0),0))</f>
        <v/>
      </c>
      <c r="D1197" s="560">
        <f ca="1">SUMIFS(RAB!$F$14:$F$142,RAB!$C$14:$C$142,C1197)</f>
        <v>0</v>
      </c>
      <c r="E1197" s="471">
        <f t="shared" ca="1" si="40"/>
        <v>0</v>
      </c>
      <c r="F1197" s="471">
        <f ca="1">IF(D1197=0,0,SUM($E$713:E1197))</f>
        <v>0</v>
      </c>
    </row>
    <row r="1198" spans="2:6">
      <c r="B1198" s="559">
        <v>485</v>
      </c>
      <c r="C1198" s="560" t="str">
        <f ca="1">IF(ISERROR(OFFSET('HARGA SATUAN'!$C$6,MATCH(B1198,'HARGA SATUAN'!$N$7:$N$1492,0),0)),"",OFFSET('HARGA SATUAN'!$C$6,MATCH(B1198,'HARGA SATUAN'!$N$7:$N$1492,0),0))</f>
        <v/>
      </c>
      <c r="D1198" s="560">
        <f ca="1">SUMIFS(RAB!$F$14:$F$142,RAB!$C$14:$C$142,C1198)</f>
        <v>0</v>
      </c>
      <c r="E1198" s="471">
        <f t="shared" ca="1" si="40"/>
        <v>0</v>
      </c>
      <c r="F1198" s="471">
        <f ca="1">IF(D1198=0,0,SUM($E$713:E1198))</f>
        <v>0</v>
      </c>
    </row>
    <row r="1199" spans="2:6">
      <c r="B1199" s="559">
        <v>486</v>
      </c>
      <c r="C1199" s="560" t="str">
        <f ca="1">IF(ISERROR(OFFSET('HARGA SATUAN'!$C$6,MATCH(B1199,'HARGA SATUAN'!$N$7:$N$1492,0),0)),"",OFFSET('HARGA SATUAN'!$C$6,MATCH(B1199,'HARGA SATUAN'!$N$7:$N$1492,0),0))</f>
        <v/>
      </c>
      <c r="D1199" s="560">
        <f ca="1">SUMIFS(RAB!$F$14:$F$142,RAB!$C$14:$C$142,C1199)</f>
        <v>0</v>
      </c>
      <c r="E1199" s="471">
        <f t="shared" ca="1" si="40"/>
        <v>0</v>
      </c>
      <c r="F1199" s="471">
        <f ca="1">IF(D1199=0,0,SUM($E$713:E1199))</f>
        <v>0</v>
      </c>
    </row>
    <row r="1200" spans="2:6">
      <c r="B1200" s="559">
        <v>487</v>
      </c>
      <c r="C1200" s="560" t="str">
        <f ca="1">IF(ISERROR(OFFSET('HARGA SATUAN'!$C$6,MATCH(B1200,'HARGA SATUAN'!$N$7:$N$1492,0),0)),"",OFFSET('HARGA SATUAN'!$C$6,MATCH(B1200,'HARGA SATUAN'!$N$7:$N$1492,0),0))</f>
        <v/>
      </c>
      <c r="D1200" s="560">
        <f ca="1">SUMIFS(RAB!$F$14:$F$142,RAB!$C$14:$C$142,C1200)</f>
        <v>0</v>
      </c>
      <c r="E1200" s="471">
        <f t="shared" ca="1" si="40"/>
        <v>0</v>
      </c>
      <c r="F1200" s="471">
        <f ca="1">IF(D1200=0,0,SUM($E$713:E1200))</f>
        <v>0</v>
      </c>
    </row>
    <row r="1201" spans="2:6">
      <c r="B1201" s="559">
        <v>488</v>
      </c>
      <c r="C1201" s="560" t="str">
        <f ca="1">IF(ISERROR(OFFSET('HARGA SATUAN'!$C$6,MATCH(B1201,'HARGA SATUAN'!$N$7:$N$1492,0),0)),"",OFFSET('HARGA SATUAN'!$C$6,MATCH(B1201,'HARGA SATUAN'!$N$7:$N$1492,0),0))</f>
        <v/>
      </c>
      <c r="D1201" s="560">
        <f ca="1">SUMIFS(RAB!$F$14:$F$142,RAB!$C$14:$C$142,C1201)</f>
        <v>0</v>
      </c>
      <c r="E1201" s="471">
        <f t="shared" ca="1" si="40"/>
        <v>0</v>
      </c>
      <c r="F1201" s="471">
        <f ca="1">IF(D1201=0,0,SUM($E$713:E1201))</f>
        <v>0</v>
      </c>
    </row>
    <row r="1202" spans="2:6">
      <c r="B1202" s="559">
        <v>489</v>
      </c>
      <c r="C1202" s="560" t="str">
        <f ca="1">IF(ISERROR(OFFSET('HARGA SATUAN'!$C$6,MATCH(B1202,'HARGA SATUAN'!$N$7:$N$1492,0),0)),"",OFFSET('HARGA SATUAN'!$C$6,MATCH(B1202,'HARGA SATUAN'!$N$7:$N$1492,0),0))</f>
        <v/>
      </c>
      <c r="D1202" s="560">
        <f ca="1">SUMIFS(RAB!$F$14:$F$142,RAB!$C$14:$C$142,C1202)</f>
        <v>0</v>
      </c>
      <c r="E1202" s="471">
        <f t="shared" ca="1" si="40"/>
        <v>0</v>
      </c>
      <c r="F1202" s="471">
        <f ca="1">IF(D1202=0,0,SUM($E$713:E1202))</f>
        <v>0</v>
      </c>
    </row>
    <row r="1203" spans="2:6">
      <c r="B1203" s="559">
        <v>490</v>
      </c>
      <c r="C1203" s="560" t="str">
        <f ca="1">IF(ISERROR(OFFSET('HARGA SATUAN'!$C$6,MATCH(B1203,'HARGA SATUAN'!$N$7:$N$1492,0),0)),"",OFFSET('HARGA SATUAN'!$C$6,MATCH(B1203,'HARGA SATUAN'!$N$7:$N$1492,0),0))</f>
        <v/>
      </c>
      <c r="D1203" s="560">
        <f ca="1">SUMIFS(RAB!$F$14:$F$142,RAB!$C$14:$C$142,C1203)</f>
        <v>0</v>
      </c>
      <c r="E1203" s="471">
        <f t="shared" ca="1" si="40"/>
        <v>0</v>
      </c>
      <c r="F1203" s="471">
        <f ca="1">IF(D1203=0,0,SUM($E$713:E1203))</f>
        <v>0</v>
      </c>
    </row>
    <row r="1204" spans="2:6">
      <c r="B1204" s="559">
        <v>491</v>
      </c>
      <c r="C1204" s="560" t="str">
        <f ca="1">IF(ISERROR(OFFSET('HARGA SATUAN'!$C$6,MATCH(B1204,'HARGA SATUAN'!$N$7:$N$1492,0),0)),"",OFFSET('HARGA SATUAN'!$C$6,MATCH(B1204,'HARGA SATUAN'!$N$7:$N$1492,0),0))</f>
        <v/>
      </c>
      <c r="D1204" s="560">
        <f ca="1">SUMIFS(RAB!$F$14:$F$142,RAB!$C$14:$C$142,C1204)</f>
        <v>0</v>
      </c>
      <c r="E1204" s="471">
        <f t="shared" ca="1" si="40"/>
        <v>0</v>
      </c>
      <c r="F1204" s="471">
        <f ca="1">IF(D1204=0,0,SUM($E$713:E1204))</f>
        <v>0</v>
      </c>
    </row>
    <row r="1205" spans="2:6">
      <c r="B1205" s="559">
        <v>492</v>
      </c>
      <c r="C1205" s="560" t="str">
        <f ca="1">IF(ISERROR(OFFSET('HARGA SATUAN'!$C$6,MATCH(B1205,'HARGA SATUAN'!$N$7:$N$1492,0),0)),"",OFFSET('HARGA SATUAN'!$C$6,MATCH(B1205,'HARGA SATUAN'!$N$7:$N$1492,0),0))</f>
        <v/>
      </c>
      <c r="D1205" s="560">
        <f ca="1">SUMIFS(RAB!$F$14:$F$142,RAB!$C$14:$C$142,C1205)</f>
        <v>0</v>
      </c>
      <c r="E1205" s="471">
        <f t="shared" ca="1" si="40"/>
        <v>0</v>
      </c>
      <c r="F1205" s="471">
        <f ca="1">IF(D1205=0,0,SUM($E$713:E1205))</f>
        <v>0</v>
      </c>
    </row>
    <row r="1206" spans="2:6">
      <c r="B1206" s="559">
        <v>493</v>
      </c>
      <c r="C1206" s="560" t="str">
        <f ca="1">IF(ISERROR(OFFSET('HARGA SATUAN'!$C$6,MATCH(B1206,'HARGA SATUAN'!$N$7:$N$1492,0),0)),"",OFFSET('HARGA SATUAN'!$C$6,MATCH(B1206,'HARGA SATUAN'!$N$7:$N$1492,0),0))</f>
        <v/>
      </c>
      <c r="D1206" s="560">
        <f ca="1">SUMIFS(RAB!$F$14:$F$142,RAB!$C$14:$C$142,C1206)</f>
        <v>0</v>
      </c>
      <c r="E1206" s="471">
        <f t="shared" ca="1" si="40"/>
        <v>0</v>
      </c>
      <c r="F1206" s="471">
        <f ca="1">IF(D1206=0,0,SUM($E$713:E1206))</f>
        <v>0</v>
      </c>
    </row>
    <row r="1207" spans="2:6">
      <c r="B1207" s="559">
        <v>494</v>
      </c>
      <c r="C1207" s="560" t="str">
        <f ca="1">IF(ISERROR(OFFSET('HARGA SATUAN'!$C$6,MATCH(B1207,'HARGA SATUAN'!$N$7:$N$1492,0),0)),"",OFFSET('HARGA SATUAN'!$C$6,MATCH(B1207,'HARGA SATUAN'!$N$7:$N$1492,0),0))</f>
        <v/>
      </c>
      <c r="D1207" s="560">
        <f ca="1">SUMIFS(RAB!$F$14:$F$142,RAB!$C$14:$C$142,C1207)</f>
        <v>0</v>
      </c>
      <c r="E1207" s="471">
        <f t="shared" ca="1" si="40"/>
        <v>0</v>
      </c>
      <c r="F1207" s="471">
        <f ca="1">IF(D1207=0,0,SUM($E$713:E1207))</f>
        <v>0</v>
      </c>
    </row>
    <row r="1208" spans="2:6">
      <c r="B1208" s="559">
        <v>495</v>
      </c>
      <c r="C1208" s="560" t="str">
        <f ca="1">IF(ISERROR(OFFSET('HARGA SATUAN'!$C$6,MATCH(B1208,'HARGA SATUAN'!$N$7:$N$1492,0),0)),"",OFFSET('HARGA SATUAN'!$C$6,MATCH(B1208,'HARGA SATUAN'!$N$7:$N$1492,0),0))</f>
        <v/>
      </c>
      <c r="D1208" s="560">
        <f ca="1">SUMIFS(RAB!$F$14:$F$142,RAB!$C$14:$C$142,C1208)</f>
        <v>0</v>
      </c>
      <c r="E1208" s="471">
        <f t="shared" ca="1" si="40"/>
        <v>0</v>
      </c>
      <c r="F1208" s="471">
        <f ca="1">IF(D1208=0,0,SUM($E$713:E1208))</f>
        <v>0</v>
      </c>
    </row>
    <row r="1209" spans="2:6">
      <c r="B1209" s="559">
        <v>496</v>
      </c>
      <c r="C1209" s="560" t="str">
        <f ca="1">IF(ISERROR(OFFSET('HARGA SATUAN'!$C$6,MATCH(B1209,'HARGA SATUAN'!$N$7:$N$1492,0),0)),"",OFFSET('HARGA SATUAN'!$C$6,MATCH(B1209,'HARGA SATUAN'!$N$7:$N$1492,0),0))</f>
        <v/>
      </c>
      <c r="D1209" s="560">
        <f ca="1">SUMIFS(RAB!$F$14:$F$142,RAB!$C$14:$C$142,C1209)</f>
        <v>0</v>
      </c>
      <c r="E1209" s="471">
        <f t="shared" ca="1" si="40"/>
        <v>0</v>
      </c>
      <c r="F1209" s="471">
        <f ca="1">IF(D1209=0,0,SUM($E$713:E1209))</f>
        <v>0</v>
      </c>
    </row>
    <row r="1210" spans="2:6">
      <c r="B1210" s="559">
        <v>497</v>
      </c>
      <c r="C1210" s="560" t="str">
        <f ca="1">IF(ISERROR(OFFSET('HARGA SATUAN'!$C$6,MATCH(B1210,'HARGA SATUAN'!$N$7:$N$1492,0),0)),"",OFFSET('HARGA SATUAN'!$C$6,MATCH(B1210,'HARGA SATUAN'!$N$7:$N$1492,0),0))</f>
        <v/>
      </c>
      <c r="D1210" s="560">
        <f ca="1">SUMIFS(RAB!$F$14:$F$142,RAB!$C$14:$C$142,C1210)</f>
        <v>0</v>
      </c>
      <c r="E1210" s="471">
        <f t="shared" ca="1" si="40"/>
        <v>0</v>
      </c>
      <c r="F1210" s="471">
        <f ca="1">IF(D1210=0,0,SUM($E$713:E1210))</f>
        <v>0</v>
      </c>
    </row>
    <row r="1211" spans="2:6">
      <c r="B1211" s="559">
        <v>498</v>
      </c>
      <c r="C1211" s="560" t="str">
        <f ca="1">IF(ISERROR(OFFSET('HARGA SATUAN'!$C$6,MATCH(B1211,'HARGA SATUAN'!$N$7:$N$1492,0),0)),"",OFFSET('HARGA SATUAN'!$C$6,MATCH(B1211,'HARGA SATUAN'!$N$7:$N$1492,0),0))</f>
        <v/>
      </c>
      <c r="D1211" s="560">
        <f ca="1">SUMIFS(RAB!$F$14:$F$142,RAB!$C$14:$C$142,C1211)</f>
        <v>0</v>
      </c>
      <c r="E1211" s="471">
        <f t="shared" ca="1" si="40"/>
        <v>0</v>
      </c>
      <c r="F1211" s="471">
        <f ca="1">IF(D1211=0,0,SUM($E$713:E1211))</f>
        <v>0</v>
      </c>
    </row>
    <row r="1212" spans="2:6">
      <c r="B1212" s="559">
        <v>499</v>
      </c>
      <c r="C1212" s="560" t="str">
        <f ca="1">IF(ISERROR(OFFSET('HARGA SATUAN'!$C$6,MATCH(B1212,'HARGA SATUAN'!$N$7:$N$1492,0),0)),"",OFFSET('HARGA SATUAN'!$C$6,MATCH(B1212,'HARGA SATUAN'!$N$7:$N$1492,0),0))</f>
        <v/>
      </c>
      <c r="D1212" s="560">
        <f ca="1">SUMIFS(RAB!$F$14:$F$142,RAB!$C$14:$C$142,C1212)</f>
        <v>0</v>
      </c>
      <c r="E1212" s="471">
        <f t="shared" ca="1" si="40"/>
        <v>0</v>
      </c>
      <c r="F1212" s="471">
        <f ca="1">IF(D1212=0,0,SUM($E$713:E1212))</f>
        <v>0</v>
      </c>
    </row>
    <row r="1213" spans="2:6">
      <c r="B1213" s="559">
        <v>500</v>
      </c>
      <c r="C1213" s="560" t="str">
        <f ca="1">IF(ISERROR(OFFSET('HARGA SATUAN'!$C$6,MATCH(B1213,'HARGA SATUAN'!$N$7:$N$1492,0),0)),"",OFFSET('HARGA SATUAN'!$C$6,MATCH(B1213,'HARGA SATUAN'!$N$7:$N$1492,0),0))</f>
        <v/>
      </c>
      <c r="D1213" s="560">
        <f ca="1">SUMIFS(RAB!$F$14:$F$142,RAB!$C$14:$C$142,C1213)</f>
        <v>0</v>
      </c>
      <c r="E1213" s="471">
        <f t="shared" ca="1" si="40"/>
        <v>0</v>
      </c>
      <c r="F1213" s="471">
        <f ca="1">IF(D1213=0,0,SUM($E$713:E1213))</f>
        <v>0</v>
      </c>
    </row>
    <row r="1214" spans="2:6">
      <c r="B1214" s="559">
        <v>501</v>
      </c>
      <c r="C1214" s="560" t="str">
        <f ca="1">IF(ISERROR(OFFSET('HARGA SATUAN'!$C$6,MATCH(B1214,'HARGA SATUAN'!$N$7:$N$1492,0),0)),"",OFFSET('HARGA SATUAN'!$C$6,MATCH(B1214,'HARGA SATUAN'!$N$7:$N$1492,0),0))</f>
        <v/>
      </c>
      <c r="D1214" s="560">
        <f ca="1">SUMIFS(RAB!$F$14:$F$142,RAB!$C$14:$C$142,C1214)</f>
        <v>0</v>
      </c>
      <c r="E1214" s="471">
        <f t="shared" ca="1" si="40"/>
        <v>0</v>
      </c>
      <c r="F1214" s="471">
        <f ca="1">IF(D1214=0,0,SUM($E$713:E1214))</f>
        <v>0</v>
      </c>
    </row>
    <row r="1215" spans="2:6">
      <c r="B1215" s="559">
        <v>502</v>
      </c>
      <c r="C1215" s="560" t="str">
        <f ca="1">IF(ISERROR(OFFSET('HARGA SATUAN'!$C$6,MATCH(B1215,'HARGA SATUAN'!$N$7:$N$1492,0),0)),"",OFFSET('HARGA SATUAN'!$C$6,MATCH(B1215,'HARGA SATUAN'!$N$7:$N$1492,0),0))</f>
        <v/>
      </c>
      <c r="D1215" s="560">
        <f ca="1">SUMIFS(RAB!$F$14:$F$142,RAB!$C$14:$C$142,C1215)</f>
        <v>0</v>
      </c>
      <c r="E1215" s="471">
        <f t="shared" ca="1" si="40"/>
        <v>0</v>
      </c>
      <c r="F1215" s="471">
        <f ca="1">IF(D1215=0,0,SUM($E$713:E1215))</f>
        <v>0</v>
      </c>
    </row>
    <row r="1216" spans="2:6">
      <c r="B1216" s="559">
        <v>503</v>
      </c>
      <c r="C1216" s="560" t="str">
        <f ca="1">IF(ISERROR(OFFSET('HARGA SATUAN'!$C$6,MATCH(B1216,'HARGA SATUAN'!$N$7:$N$1492,0),0)),"",OFFSET('HARGA SATUAN'!$C$6,MATCH(B1216,'HARGA SATUAN'!$N$7:$N$1492,0),0))</f>
        <v/>
      </c>
      <c r="D1216" s="560">
        <f ca="1">SUMIFS(RAB!$F$14:$F$142,RAB!$C$14:$C$142,C1216)</f>
        <v>0</v>
      </c>
      <c r="E1216" s="471">
        <f t="shared" ca="1" si="40"/>
        <v>0</v>
      </c>
      <c r="F1216" s="471">
        <f ca="1">IF(D1216=0,0,SUM($E$713:E1216))</f>
        <v>0</v>
      </c>
    </row>
    <row r="1217" spans="2:6">
      <c r="B1217" s="559">
        <v>504</v>
      </c>
      <c r="C1217" s="560" t="str">
        <f ca="1">IF(ISERROR(OFFSET('HARGA SATUAN'!$C$6,MATCH(B1217,'HARGA SATUAN'!$N$7:$N$1492,0),0)),"",OFFSET('HARGA SATUAN'!$C$6,MATCH(B1217,'HARGA SATUAN'!$N$7:$N$1492,0),0))</f>
        <v/>
      </c>
      <c r="D1217" s="560">
        <f ca="1">SUMIFS(RAB!$F$14:$F$142,RAB!$C$14:$C$142,C1217)</f>
        <v>0</v>
      </c>
      <c r="E1217" s="471">
        <f t="shared" ca="1" si="40"/>
        <v>0</v>
      </c>
      <c r="F1217" s="471">
        <f ca="1">IF(D1217=0,0,SUM($E$713:E1217))</f>
        <v>0</v>
      </c>
    </row>
    <row r="1218" spans="2:6">
      <c r="B1218" s="559">
        <v>505</v>
      </c>
      <c r="C1218" s="560" t="str">
        <f ca="1">IF(ISERROR(OFFSET('HARGA SATUAN'!$C$6,MATCH(B1218,'HARGA SATUAN'!$N$7:$N$1492,0),0)),"",OFFSET('HARGA SATUAN'!$C$6,MATCH(B1218,'HARGA SATUAN'!$N$7:$N$1492,0),0))</f>
        <v/>
      </c>
      <c r="D1218" s="560">
        <f ca="1">SUMIFS(RAB!$F$14:$F$142,RAB!$C$14:$C$142,C1218)</f>
        <v>0</v>
      </c>
      <c r="E1218" s="471">
        <f t="shared" ca="1" si="40"/>
        <v>0</v>
      </c>
      <c r="F1218" s="471">
        <f ca="1">IF(D1218=0,0,SUM($E$713:E1218))</f>
        <v>0</v>
      </c>
    </row>
    <row r="1219" spans="2:6">
      <c r="B1219" s="559">
        <v>506</v>
      </c>
      <c r="C1219" s="560" t="str">
        <f ca="1">IF(ISERROR(OFFSET('HARGA SATUAN'!$C$6,MATCH(B1219,'HARGA SATUAN'!$N$7:$N$1492,0),0)),"",OFFSET('HARGA SATUAN'!$C$6,MATCH(B1219,'HARGA SATUAN'!$N$7:$N$1492,0),0))</f>
        <v/>
      </c>
      <c r="D1219" s="560">
        <f ca="1">SUMIFS(RAB!$F$14:$F$142,RAB!$C$14:$C$142,C1219)</f>
        <v>0</v>
      </c>
      <c r="E1219" s="471">
        <f t="shared" ca="1" si="40"/>
        <v>0</v>
      </c>
      <c r="F1219" s="471">
        <f ca="1">IF(D1219=0,0,SUM($E$713:E1219))</f>
        <v>0</v>
      </c>
    </row>
    <row r="1220" spans="2:6">
      <c r="B1220" s="559">
        <v>507</v>
      </c>
      <c r="C1220" s="560" t="str">
        <f ca="1">IF(ISERROR(OFFSET('HARGA SATUAN'!$C$6,MATCH(B1220,'HARGA SATUAN'!$N$7:$N$1492,0),0)),"",OFFSET('HARGA SATUAN'!$C$6,MATCH(B1220,'HARGA SATUAN'!$N$7:$N$1492,0),0))</f>
        <v/>
      </c>
      <c r="D1220" s="560">
        <f ca="1">SUMIFS(RAB!$F$14:$F$142,RAB!$C$14:$C$142,C1220)</f>
        <v>0</v>
      </c>
      <c r="E1220" s="471">
        <f t="shared" ca="1" si="40"/>
        <v>0</v>
      </c>
      <c r="F1220" s="471">
        <f ca="1">IF(D1220=0,0,SUM($E$713:E1220))</f>
        <v>0</v>
      </c>
    </row>
    <row r="1221" spans="2:6">
      <c r="B1221" s="559">
        <v>508</v>
      </c>
      <c r="C1221" s="560" t="str">
        <f ca="1">IF(ISERROR(OFFSET('HARGA SATUAN'!$C$6,MATCH(B1221,'HARGA SATUAN'!$N$7:$N$1492,0),0)),"",OFFSET('HARGA SATUAN'!$C$6,MATCH(B1221,'HARGA SATUAN'!$N$7:$N$1492,0),0))</f>
        <v/>
      </c>
      <c r="D1221" s="560">
        <f ca="1">SUMIFS(RAB!$F$14:$F$142,RAB!$C$14:$C$142,C1221)</f>
        <v>0</v>
      </c>
      <c r="E1221" s="471">
        <f t="shared" ca="1" si="40"/>
        <v>0</v>
      </c>
      <c r="F1221" s="471">
        <f ca="1">IF(D1221=0,0,SUM($E$713:E1221))</f>
        <v>0</v>
      </c>
    </row>
    <row r="1222" spans="2:6">
      <c r="B1222" s="559">
        <v>509</v>
      </c>
      <c r="C1222" s="560" t="str">
        <f ca="1">IF(ISERROR(OFFSET('HARGA SATUAN'!$C$6,MATCH(B1222,'HARGA SATUAN'!$N$7:$N$1492,0),0)),"",OFFSET('HARGA SATUAN'!$C$6,MATCH(B1222,'HARGA SATUAN'!$N$7:$N$1492,0),0))</f>
        <v/>
      </c>
      <c r="D1222" s="560">
        <f ca="1">SUMIFS(RAB!$F$14:$F$142,RAB!$C$14:$C$142,C1222)</f>
        <v>0</v>
      </c>
      <c r="E1222" s="471">
        <f t="shared" ca="1" si="40"/>
        <v>0</v>
      </c>
      <c r="F1222" s="471">
        <f ca="1">IF(D1222=0,0,SUM($E$713:E1222))</f>
        <v>0</v>
      </c>
    </row>
    <row r="1223" spans="2:6">
      <c r="B1223" s="559">
        <v>510</v>
      </c>
      <c r="C1223" s="560" t="str">
        <f ca="1">IF(ISERROR(OFFSET('HARGA SATUAN'!$C$6,MATCH(B1223,'HARGA SATUAN'!$N$7:$N$1492,0),0)),"",OFFSET('HARGA SATUAN'!$C$6,MATCH(B1223,'HARGA SATUAN'!$N$7:$N$1492,0),0))</f>
        <v/>
      </c>
      <c r="D1223" s="560">
        <f ca="1">SUMIFS(RAB!$F$14:$F$142,RAB!$C$14:$C$142,C1223)</f>
        <v>0</v>
      </c>
      <c r="E1223" s="471">
        <f t="shared" ca="1" si="40"/>
        <v>0</v>
      </c>
      <c r="F1223" s="471">
        <f ca="1">IF(D1223=0,0,SUM($E$713:E1223))</f>
        <v>0</v>
      </c>
    </row>
    <row r="1224" spans="2:6">
      <c r="B1224" s="559">
        <v>511</v>
      </c>
      <c r="C1224" s="560" t="str">
        <f ca="1">IF(ISERROR(OFFSET('HARGA SATUAN'!$C$6,MATCH(B1224,'HARGA SATUAN'!$N$7:$N$1492,0),0)),"",OFFSET('HARGA SATUAN'!$C$6,MATCH(B1224,'HARGA SATUAN'!$N$7:$N$1492,0),0))</f>
        <v/>
      </c>
      <c r="D1224" s="560">
        <f ca="1">SUMIFS(RAB!$F$14:$F$142,RAB!$C$14:$C$142,C1224)</f>
        <v>0</v>
      </c>
      <c r="E1224" s="471">
        <f t="shared" ca="1" si="40"/>
        <v>0</v>
      </c>
      <c r="F1224" s="471">
        <f ca="1">IF(D1224=0,0,SUM($E$713:E1224))</f>
        <v>0</v>
      </c>
    </row>
    <row r="1225" spans="2:6">
      <c r="B1225" s="559">
        <v>512</v>
      </c>
      <c r="C1225" s="560" t="str">
        <f ca="1">IF(ISERROR(OFFSET('HARGA SATUAN'!$C$6,MATCH(B1225,'HARGA SATUAN'!$N$7:$N$1492,0),0)),"",OFFSET('HARGA SATUAN'!$C$6,MATCH(B1225,'HARGA SATUAN'!$N$7:$N$1492,0),0))</f>
        <v/>
      </c>
      <c r="D1225" s="560">
        <f ca="1">SUMIFS(RAB!$F$14:$F$142,RAB!$C$14:$C$142,C1225)</f>
        <v>0</v>
      </c>
      <c r="E1225" s="471">
        <f t="shared" ca="1" si="40"/>
        <v>0</v>
      </c>
      <c r="F1225" s="471">
        <f ca="1">IF(D1225=0,0,SUM($E$713:E1225))</f>
        <v>0</v>
      </c>
    </row>
    <row r="1226" spans="2:6">
      <c r="B1226" s="559">
        <v>513</v>
      </c>
      <c r="C1226" s="560" t="str">
        <f ca="1">IF(ISERROR(OFFSET('HARGA SATUAN'!$C$6,MATCH(B1226,'HARGA SATUAN'!$N$7:$N$1492,0),0)),"",OFFSET('HARGA SATUAN'!$C$6,MATCH(B1226,'HARGA SATUAN'!$N$7:$N$1492,0),0))</f>
        <v/>
      </c>
      <c r="D1226" s="560">
        <f ca="1">SUMIFS(RAB!$F$14:$F$142,RAB!$C$14:$C$142,C1226)</f>
        <v>0</v>
      </c>
      <c r="E1226" s="471">
        <f t="shared" ca="1" si="40"/>
        <v>0</v>
      </c>
      <c r="F1226" s="471">
        <f ca="1">IF(D1226=0,0,SUM($E$713:E1226))</f>
        <v>0</v>
      </c>
    </row>
    <row r="1227" spans="2:6">
      <c r="B1227" s="559">
        <v>514</v>
      </c>
      <c r="C1227" s="560" t="str">
        <f ca="1">IF(ISERROR(OFFSET('HARGA SATUAN'!$C$6,MATCH(B1227,'HARGA SATUAN'!$N$7:$N$1492,0),0)),"",OFFSET('HARGA SATUAN'!$C$6,MATCH(B1227,'HARGA SATUAN'!$N$7:$N$1492,0),0))</f>
        <v/>
      </c>
      <c r="D1227" s="560">
        <f ca="1">SUMIFS(RAB!$F$14:$F$142,RAB!$C$14:$C$142,C1227)</f>
        <v>0</v>
      </c>
      <c r="E1227" s="471">
        <f t="shared" ref="E1227:E1290" ca="1" si="41">IF(D1227=0,0,1)</f>
        <v>0</v>
      </c>
      <c r="F1227" s="471">
        <f ca="1">IF(D1227=0,0,SUM($E$713:E1227))</f>
        <v>0</v>
      </c>
    </row>
    <row r="1228" spans="2:6">
      <c r="B1228" s="559">
        <v>515</v>
      </c>
      <c r="C1228" s="560" t="str">
        <f ca="1">IF(ISERROR(OFFSET('HARGA SATUAN'!$C$6,MATCH(B1228,'HARGA SATUAN'!$N$7:$N$1492,0),0)),"",OFFSET('HARGA SATUAN'!$C$6,MATCH(B1228,'HARGA SATUAN'!$N$7:$N$1492,0),0))</f>
        <v/>
      </c>
      <c r="D1228" s="560">
        <f ca="1">SUMIFS(RAB!$F$14:$F$142,RAB!$C$14:$C$142,C1228)</f>
        <v>0</v>
      </c>
      <c r="E1228" s="471">
        <f t="shared" ca="1" si="41"/>
        <v>0</v>
      </c>
      <c r="F1228" s="471">
        <f ca="1">IF(D1228=0,0,SUM($E$713:E1228))</f>
        <v>0</v>
      </c>
    </row>
    <row r="1229" spans="2:6">
      <c r="B1229" s="559">
        <v>516</v>
      </c>
      <c r="C1229" s="560" t="str">
        <f ca="1">IF(ISERROR(OFFSET('HARGA SATUAN'!$C$6,MATCH(B1229,'HARGA SATUAN'!$N$7:$N$1492,0),0)),"",OFFSET('HARGA SATUAN'!$C$6,MATCH(B1229,'HARGA SATUAN'!$N$7:$N$1492,0),0))</f>
        <v/>
      </c>
      <c r="D1229" s="560">
        <f ca="1">SUMIFS(RAB!$F$14:$F$142,RAB!$C$14:$C$142,C1229)</f>
        <v>0</v>
      </c>
      <c r="E1229" s="471">
        <f t="shared" ca="1" si="41"/>
        <v>0</v>
      </c>
      <c r="F1229" s="471">
        <f ca="1">IF(D1229=0,0,SUM($E$713:E1229))</f>
        <v>0</v>
      </c>
    </row>
    <row r="1230" spans="2:6">
      <c r="B1230" s="559">
        <v>517</v>
      </c>
      <c r="C1230" s="560" t="str">
        <f ca="1">IF(ISERROR(OFFSET('HARGA SATUAN'!$C$6,MATCH(B1230,'HARGA SATUAN'!$N$7:$N$1492,0),0)),"",OFFSET('HARGA SATUAN'!$C$6,MATCH(B1230,'HARGA SATUAN'!$N$7:$N$1492,0),0))</f>
        <v/>
      </c>
      <c r="D1230" s="560">
        <f ca="1">SUMIFS(RAB!$F$14:$F$142,RAB!$C$14:$C$142,C1230)</f>
        <v>0</v>
      </c>
      <c r="E1230" s="471">
        <f t="shared" ca="1" si="41"/>
        <v>0</v>
      </c>
      <c r="F1230" s="471">
        <f ca="1">IF(D1230=0,0,SUM($E$713:E1230))</f>
        <v>0</v>
      </c>
    </row>
    <row r="1231" spans="2:6">
      <c r="B1231" s="559">
        <v>518</v>
      </c>
      <c r="C1231" s="560" t="str">
        <f ca="1">IF(ISERROR(OFFSET('HARGA SATUAN'!$C$6,MATCH(B1231,'HARGA SATUAN'!$N$7:$N$1492,0),0)),"",OFFSET('HARGA SATUAN'!$C$6,MATCH(B1231,'HARGA SATUAN'!$N$7:$N$1492,0),0))</f>
        <v/>
      </c>
      <c r="D1231" s="560">
        <f ca="1">SUMIFS(RAB!$F$14:$F$142,RAB!$C$14:$C$142,C1231)</f>
        <v>0</v>
      </c>
      <c r="E1231" s="471">
        <f t="shared" ca="1" si="41"/>
        <v>0</v>
      </c>
      <c r="F1231" s="471">
        <f ca="1">IF(D1231=0,0,SUM($E$713:E1231))</f>
        <v>0</v>
      </c>
    </row>
    <row r="1232" spans="2:6">
      <c r="B1232" s="559">
        <v>519</v>
      </c>
      <c r="C1232" s="560" t="str">
        <f ca="1">IF(ISERROR(OFFSET('HARGA SATUAN'!$C$6,MATCH(B1232,'HARGA SATUAN'!$N$7:$N$1492,0),0)),"",OFFSET('HARGA SATUAN'!$C$6,MATCH(B1232,'HARGA SATUAN'!$N$7:$N$1492,0),0))</f>
        <v/>
      </c>
      <c r="D1232" s="560">
        <f ca="1">SUMIFS(RAB!$F$14:$F$142,RAB!$C$14:$C$142,C1232)</f>
        <v>0</v>
      </c>
      <c r="E1232" s="471">
        <f t="shared" ca="1" si="41"/>
        <v>0</v>
      </c>
      <c r="F1232" s="471">
        <f ca="1">IF(D1232=0,0,SUM($E$713:E1232))</f>
        <v>0</v>
      </c>
    </row>
    <row r="1233" spans="2:6">
      <c r="B1233" s="559">
        <v>520</v>
      </c>
      <c r="C1233" s="560" t="str">
        <f ca="1">IF(ISERROR(OFFSET('HARGA SATUAN'!$C$6,MATCH(B1233,'HARGA SATUAN'!$N$7:$N$1492,0),0)),"",OFFSET('HARGA SATUAN'!$C$6,MATCH(B1233,'HARGA SATUAN'!$N$7:$N$1492,0),0))</f>
        <v/>
      </c>
      <c r="D1233" s="560">
        <f ca="1">SUMIFS(RAB!$F$14:$F$142,RAB!$C$14:$C$142,C1233)</f>
        <v>0</v>
      </c>
      <c r="E1233" s="471">
        <f t="shared" ca="1" si="41"/>
        <v>0</v>
      </c>
      <c r="F1233" s="471">
        <f ca="1">IF(D1233=0,0,SUM($E$713:E1233))</f>
        <v>0</v>
      </c>
    </row>
    <row r="1234" spans="2:6">
      <c r="B1234" s="559">
        <v>521</v>
      </c>
      <c r="C1234" s="560" t="str">
        <f ca="1">IF(ISERROR(OFFSET('HARGA SATUAN'!$C$6,MATCH(B1234,'HARGA SATUAN'!$N$7:$N$1492,0),0)),"",OFFSET('HARGA SATUAN'!$C$6,MATCH(B1234,'HARGA SATUAN'!$N$7:$N$1492,0),0))</f>
        <v/>
      </c>
      <c r="D1234" s="560">
        <f ca="1">SUMIFS(RAB!$F$14:$F$142,RAB!$C$14:$C$142,C1234)</f>
        <v>0</v>
      </c>
      <c r="E1234" s="471">
        <f t="shared" ca="1" si="41"/>
        <v>0</v>
      </c>
      <c r="F1234" s="471">
        <f ca="1">IF(D1234=0,0,SUM($E$713:E1234))</f>
        <v>0</v>
      </c>
    </row>
    <row r="1235" spans="2:6">
      <c r="B1235" s="559">
        <v>522</v>
      </c>
      <c r="C1235" s="560" t="str">
        <f ca="1">IF(ISERROR(OFFSET('HARGA SATUAN'!$C$6,MATCH(B1235,'HARGA SATUAN'!$N$7:$N$1492,0),0)),"",OFFSET('HARGA SATUAN'!$C$6,MATCH(B1235,'HARGA SATUAN'!$N$7:$N$1492,0),0))</f>
        <v/>
      </c>
      <c r="D1235" s="560">
        <f ca="1">SUMIFS(RAB!$F$14:$F$142,RAB!$C$14:$C$142,C1235)</f>
        <v>0</v>
      </c>
      <c r="E1235" s="471">
        <f t="shared" ca="1" si="41"/>
        <v>0</v>
      </c>
      <c r="F1235" s="471">
        <f ca="1">IF(D1235=0,0,SUM($E$713:E1235))</f>
        <v>0</v>
      </c>
    </row>
    <row r="1236" spans="2:6">
      <c r="B1236" s="559">
        <v>523</v>
      </c>
      <c r="C1236" s="560" t="str">
        <f ca="1">IF(ISERROR(OFFSET('HARGA SATUAN'!$C$6,MATCH(B1236,'HARGA SATUAN'!$N$7:$N$1492,0),0)),"",OFFSET('HARGA SATUAN'!$C$6,MATCH(B1236,'HARGA SATUAN'!$N$7:$N$1492,0),0))</f>
        <v/>
      </c>
      <c r="D1236" s="560">
        <f ca="1">SUMIFS(RAB!$F$14:$F$142,RAB!$C$14:$C$142,C1236)</f>
        <v>0</v>
      </c>
      <c r="E1236" s="471">
        <f t="shared" ca="1" si="41"/>
        <v>0</v>
      </c>
      <c r="F1236" s="471">
        <f ca="1">IF(D1236=0,0,SUM($E$713:E1236))</f>
        <v>0</v>
      </c>
    </row>
    <row r="1237" spans="2:6">
      <c r="B1237" s="559">
        <v>524</v>
      </c>
      <c r="C1237" s="560" t="str">
        <f ca="1">IF(ISERROR(OFFSET('HARGA SATUAN'!$C$6,MATCH(B1237,'HARGA SATUAN'!$N$7:$N$1492,0),0)),"",OFFSET('HARGA SATUAN'!$C$6,MATCH(B1237,'HARGA SATUAN'!$N$7:$N$1492,0),0))</f>
        <v/>
      </c>
      <c r="D1237" s="560">
        <f ca="1">SUMIFS(RAB!$F$14:$F$142,RAB!$C$14:$C$142,C1237)</f>
        <v>0</v>
      </c>
      <c r="E1237" s="471">
        <f t="shared" ca="1" si="41"/>
        <v>0</v>
      </c>
      <c r="F1237" s="471">
        <f ca="1">IF(D1237=0,0,SUM($E$713:E1237))</f>
        <v>0</v>
      </c>
    </row>
    <row r="1238" spans="2:6">
      <c r="B1238" s="559">
        <v>525</v>
      </c>
      <c r="C1238" s="560" t="str">
        <f ca="1">IF(ISERROR(OFFSET('HARGA SATUAN'!$C$6,MATCH(B1238,'HARGA SATUAN'!$N$7:$N$1492,0),0)),"",OFFSET('HARGA SATUAN'!$C$6,MATCH(B1238,'HARGA SATUAN'!$N$7:$N$1492,0),0))</f>
        <v/>
      </c>
      <c r="D1238" s="560">
        <f ca="1">SUMIFS(RAB!$F$14:$F$142,RAB!$C$14:$C$142,C1238)</f>
        <v>0</v>
      </c>
      <c r="E1238" s="471">
        <f t="shared" ca="1" si="41"/>
        <v>0</v>
      </c>
      <c r="F1238" s="471">
        <f ca="1">IF(D1238=0,0,SUM($E$713:E1238))</f>
        <v>0</v>
      </c>
    </row>
    <row r="1239" spans="2:6">
      <c r="B1239" s="559">
        <v>526</v>
      </c>
      <c r="C1239" s="560" t="str">
        <f ca="1">IF(ISERROR(OFFSET('HARGA SATUAN'!$C$6,MATCH(B1239,'HARGA SATUAN'!$N$7:$N$1492,0),0)),"",OFFSET('HARGA SATUAN'!$C$6,MATCH(B1239,'HARGA SATUAN'!$N$7:$N$1492,0),0))</f>
        <v/>
      </c>
      <c r="D1239" s="560">
        <f ca="1">SUMIFS(RAB!$F$14:$F$142,RAB!$C$14:$C$142,C1239)</f>
        <v>0</v>
      </c>
      <c r="E1239" s="471">
        <f t="shared" ca="1" si="41"/>
        <v>0</v>
      </c>
      <c r="F1239" s="471">
        <f ca="1">IF(D1239=0,0,SUM($E$713:E1239))</f>
        <v>0</v>
      </c>
    </row>
    <row r="1240" spans="2:6">
      <c r="B1240" s="559">
        <v>527</v>
      </c>
      <c r="C1240" s="560" t="str">
        <f ca="1">IF(ISERROR(OFFSET('HARGA SATUAN'!$C$6,MATCH(B1240,'HARGA SATUAN'!$N$7:$N$1492,0),0)),"",OFFSET('HARGA SATUAN'!$C$6,MATCH(B1240,'HARGA SATUAN'!$N$7:$N$1492,0),0))</f>
        <v/>
      </c>
      <c r="D1240" s="560">
        <f ca="1">SUMIFS(RAB!$F$14:$F$142,RAB!$C$14:$C$142,C1240)</f>
        <v>0</v>
      </c>
      <c r="E1240" s="471">
        <f t="shared" ca="1" si="41"/>
        <v>0</v>
      </c>
      <c r="F1240" s="471">
        <f ca="1">IF(D1240=0,0,SUM($E$713:E1240))</f>
        <v>0</v>
      </c>
    </row>
    <row r="1241" spans="2:6">
      <c r="B1241" s="559">
        <v>528</v>
      </c>
      <c r="C1241" s="560" t="str">
        <f ca="1">IF(ISERROR(OFFSET('HARGA SATUAN'!$C$6,MATCH(B1241,'HARGA SATUAN'!$N$7:$N$1492,0),0)),"",OFFSET('HARGA SATUAN'!$C$6,MATCH(B1241,'HARGA SATUAN'!$N$7:$N$1492,0),0))</f>
        <v/>
      </c>
      <c r="D1241" s="560">
        <f ca="1">SUMIFS(RAB!$F$14:$F$142,RAB!$C$14:$C$142,C1241)</f>
        <v>0</v>
      </c>
      <c r="E1241" s="471">
        <f t="shared" ca="1" si="41"/>
        <v>0</v>
      </c>
      <c r="F1241" s="471">
        <f ca="1">IF(D1241=0,0,SUM($E$713:E1241))</f>
        <v>0</v>
      </c>
    </row>
    <row r="1242" spans="2:6">
      <c r="B1242" s="559">
        <v>529</v>
      </c>
      <c r="C1242" s="560" t="str">
        <f ca="1">IF(ISERROR(OFFSET('HARGA SATUAN'!$C$6,MATCH(B1242,'HARGA SATUAN'!$N$7:$N$1492,0),0)),"",OFFSET('HARGA SATUAN'!$C$6,MATCH(B1242,'HARGA SATUAN'!$N$7:$N$1492,0),0))</f>
        <v/>
      </c>
      <c r="D1242" s="560">
        <f ca="1">SUMIFS(RAB!$F$14:$F$142,RAB!$C$14:$C$142,C1242)</f>
        <v>0</v>
      </c>
      <c r="E1242" s="471">
        <f t="shared" ca="1" si="41"/>
        <v>0</v>
      </c>
      <c r="F1242" s="471">
        <f ca="1">IF(D1242=0,0,SUM($E$713:E1242))</f>
        <v>0</v>
      </c>
    </row>
    <row r="1243" spans="2:6">
      <c r="B1243" s="559">
        <v>530</v>
      </c>
      <c r="C1243" s="560" t="str">
        <f ca="1">IF(ISERROR(OFFSET('HARGA SATUAN'!$C$6,MATCH(B1243,'HARGA SATUAN'!$N$7:$N$1492,0),0)),"",OFFSET('HARGA SATUAN'!$C$6,MATCH(B1243,'HARGA SATUAN'!$N$7:$N$1492,0),0))</f>
        <v/>
      </c>
      <c r="D1243" s="560">
        <f ca="1">SUMIFS(RAB!$F$14:$F$142,RAB!$C$14:$C$142,C1243)</f>
        <v>0</v>
      </c>
      <c r="E1243" s="471">
        <f t="shared" ca="1" si="41"/>
        <v>0</v>
      </c>
      <c r="F1243" s="471">
        <f ca="1">IF(D1243=0,0,SUM($E$713:E1243))</f>
        <v>0</v>
      </c>
    </row>
    <row r="1244" spans="2:6">
      <c r="B1244" s="559">
        <v>531</v>
      </c>
      <c r="C1244" s="560" t="str">
        <f ca="1">IF(ISERROR(OFFSET('HARGA SATUAN'!$C$6,MATCH(B1244,'HARGA SATUAN'!$N$7:$N$1492,0),0)),"",OFFSET('HARGA SATUAN'!$C$6,MATCH(B1244,'HARGA SATUAN'!$N$7:$N$1492,0),0))</f>
        <v/>
      </c>
      <c r="D1244" s="560">
        <f ca="1">SUMIFS(RAB!$F$14:$F$142,RAB!$C$14:$C$142,C1244)</f>
        <v>0</v>
      </c>
      <c r="E1244" s="471">
        <f t="shared" ca="1" si="41"/>
        <v>0</v>
      </c>
      <c r="F1244" s="471">
        <f ca="1">IF(D1244=0,0,SUM($E$713:E1244))</f>
        <v>0</v>
      </c>
    </row>
    <row r="1245" spans="2:6">
      <c r="B1245" s="559">
        <v>532</v>
      </c>
      <c r="C1245" s="560" t="str">
        <f ca="1">IF(ISERROR(OFFSET('HARGA SATUAN'!$C$6,MATCH(B1245,'HARGA SATUAN'!$N$7:$N$1492,0),0)),"",OFFSET('HARGA SATUAN'!$C$6,MATCH(B1245,'HARGA SATUAN'!$N$7:$N$1492,0),0))</f>
        <v/>
      </c>
      <c r="D1245" s="560">
        <f ca="1">SUMIFS(RAB!$F$14:$F$142,RAB!$C$14:$C$142,C1245)</f>
        <v>0</v>
      </c>
      <c r="E1245" s="471">
        <f t="shared" ca="1" si="41"/>
        <v>0</v>
      </c>
      <c r="F1245" s="471">
        <f ca="1">IF(D1245=0,0,SUM($E$713:E1245))</f>
        <v>0</v>
      </c>
    </row>
    <row r="1246" spans="2:6">
      <c r="B1246" s="559">
        <v>533</v>
      </c>
      <c r="C1246" s="560" t="str">
        <f ca="1">IF(ISERROR(OFFSET('HARGA SATUAN'!$C$6,MATCH(B1246,'HARGA SATUAN'!$N$7:$N$1492,0),0)),"",OFFSET('HARGA SATUAN'!$C$6,MATCH(B1246,'HARGA SATUAN'!$N$7:$N$1492,0),0))</f>
        <v/>
      </c>
      <c r="D1246" s="560">
        <f ca="1">SUMIFS(RAB!$F$14:$F$142,RAB!$C$14:$C$142,C1246)</f>
        <v>0</v>
      </c>
      <c r="E1246" s="471">
        <f t="shared" ca="1" si="41"/>
        <v>0</v>
      </c>
      <c r="F1246" s="471">
        <f ca="1">IF(D1246=0,0,SUM($E$713:E1246))</f>
        <v>0</v>
      </c>
    </row>
    <row r="1247" spans="2:6">
      <c r="B1247" s="559">
        <v>534</v>
      </c>
      <c r="C1247" s="560" t="str">
        <f ca="1">IF(ISERROR(OFFSET('HARGA SATUAN'!$C$6,MATCH(B1247,'HARGA SATUAN'!$N$7:$N$1492,0),0)),"",OFFSET('HARGA SATUAN'!$C$6,MATCH(B1247,'HARGA SATUAN'!$N$7:$N$1492,0),0))</f>
        <v/>
      </c>
      <c r="D1247" s="560">
        <f ca="1">SUMIFS(RAB!$F$14:$F$142,RAB!$C$14:$C$142,C1247)</f>
        <v>0</v>
      </c>
      <c r="E1247" s="471">
        <f t="shared" ca="1" si="41"/>
        <v>0</v>
      </c>
      <c r="F1247" s="471">
        <f ca="1">IF(D1247=0,0,SUM($E$713:E1247))</f>
        <v>0</v>
      </c>
    </row>
    <row r="1248" spans="2:6">
      <c r="B1248" s="559">
        <v>535</v>
      </c>
      <c r="C1248" s="560" t="str">
        <f ca="1">IF(ISERROR(OFFSET('HARGA SATUAN'!$C$6,MATCH(B1248,'HARGA SATUAN'!$N$7:$N$1492,0),0)),"",OFFSET('HARGA SATUAN'!$C$6,MATCH(B1248,'HARGA SATUAN'!$N$7:$N$1492,0),0))</f>
        <v/>
      </c>
      <c r="D1248" s="560">
        <f ca="1">SUMIFS(RAB!$F$14:$F$142,RAB!$C$14:$C$142,C1248)</f>
        <v>0</v>
      </c>
      <c r="E1248" s="471">
        <f t="shared" ca="1" si="41"/>
        <v>0</v>
      </c>
      <c r="F1248" s="471">
        <f ca="1">IF(D1248=0,0,SUM($E$713:E1248))</f>
        <v>0</v>
      </c>
    </row>
    <row r="1249" spans="2:6">
      <c r="B1249" s="559">
        <v>536</v>
      </c>
      <c r="C1249" s="560" t="str">
        <f ca="1">IF(ISERROR(OFFSET('HARGA SATUAN'!$C$6,MATCH(B1249,'HARGA SATUAN'!$N$7:$N$1492,0),0)),"",OFFSET('HARGA SATUAN'!$C$6,MATCH(B1249,'HARGA SATUAN'!$N$7:$N$1492,0),0))</f>
        <v/>
      </c>
      <c r="D1249" s="560">
        <f ca="1">SUMIFS(RAB!$F$14:$F$142,RAB!$C$14:$C$142,C1249)</f>
        <v>0</v>
      </c>
      <c r="E1249" s="471">
        <f t="shared" ca="1" si="41"/>
        <v>0</v>
      </c>
      <c r="F1249" s="471">
        <f ca="1">IF(D1249=0,0,SUM($E$713:E1249))</f>
        <v>0</v>
      </c>
    </row>
    <row r="1250" spans="2:6">
      <c r="B1250" s="559">
        <v>537</v>
      </c>
      <c r="C1250" s="560" t="str">
        <f ca="1">IF(ISERROR(OFFSET('HARGA SATUAN'!$C$6,MATCH(B1250,'HARGA SATUAN'!$N$7:$N$1492,0),0)),"",OFFSET('HARGA SATUAN'!$C$6,MATCH(B1250,'HARGA SATUAN'!$N$7:$N$1492,0),0))</f>
        <v/>
      </c>
      <c r="D1250" s="560">
        <f ca="1">SUMIFS(RAB!$F$14:$F$142,RAB!$C$14:$C$142,C1250)</f>
        <v>0</v>
      </c>
      <c r="E1250" s="471">
        <f t="shared" ca="1" si="41"/>
        <v>0</v>
      </c>
      <c r="F1250" s="471">
        <f ca="1">IF(D1250=0,0,SUM($E$713:E1250))</f>
        <v>0</v>
      </c>
    </row>
    <row r="1251" spans="2:6">
      <c r="B1251" s="559">
        <v>538</v>
      </c>
      <c r="C1251" s="560" t="str">
        <f ca="1">IF(ISERROR(OFFSET('HARGA SATUAN'!$C$6,MATCH(B1251,'HARGA SATUAN'!$N$7:$N$1492,0),0)),"",OFFSET('HARGA SATUAN'!$C$6,MATCH(B1251,'HARGA SATUAN'!$N$7:$N$1492,0),0))</f>
        <v/>
      </c>
      <c r="D1251" s="560">
        <f ca="1">SUMIFS(RAB!$F$14:$F$142,RAB!$C$14:$C$142,C1251)</f>
        <v>0</v>
      </c>
      <c r="E1251" s="471">
        <f t="shared" ca="1" si="41"/>
        <v>0</v>
      </c>
      <c r="F1251" s="471">
        <f ca="1">IF(D1251=0,0,SUM($E$713:E1251))</f>
        <v>0</v>
      </c>
    </row>
    <row r="1252" spans="2:6">
      <c r="B1252" s="559">
        <v>539</v>
      </c>
      <c r="C1252" s="560" t="str">
        <f ca="1">IF(ISERROR(OFFSET('HARGA SATUAN'!$C$6,MATCH(B1252,'HARGA SATUAN'!$N$7:$N$1492,0),0)),"",OFFSET('HARGA SATUAN'!$C$6,MATCH(B1252,'HARGA SATUAN'!$N$7:$N$1492,0),0))</f>
        <v/>
      </c>
      <c r="D1252" s="560">
        <f ca="1">SUMIFS(RAB!$F$14:$F$142,RAB!$C$14:$C$142,C1252)</f>
        <v>0</v>
      </c>
      <c r="E1252" s="471">
        <f t="shared" ca="1" si="41"/>
        <v>0</v>
      </c>
      <c r="F1252" s="471">
        <f ca="1">IF(D1252=0,0,SUM($E$713:E1252))</f>
        <v>0</v>
      </c>
    </row>
    <row r="1253" spans="2:6">
      <c r="B1253" s="559">
        <v>540</v>
      </c>
      <c r="C1253" s="560" t="str">
        <f ca="1">IF(ISERROR(OFFSET('HARGA SATUAN'!$C$6,MATCH(B1253,'HARGA SATUAN'!$N$7:$N$1492,0),0)),"",OFFSET('HARGA SATUAN'!$C$6,MATCH(B1253,'HARGA SATUAN'!$N$7:$N$1492,0),0))</f>
        <v/>
      </c>
      <c r="D1253" s="560">
        <f ca="1">SUMIFS(RAB!$F$14:$F$142,RAB!$C$14:$C$142,C1253)</f>
        <v>0</v>
      </c>
      <c r="E1253" s="471">
        <f t="shared" ca="1" si="41"/>
        <v>0</v>
      </c>
      <c r="F1253" s="471">
        <f ca="1">IF(D1253=0,0,SUM($E$713:E1253))</f>
        <v>0</v>
      </c>
    </row>
    <row r="1254" spans="2:6">
      <c r="B1254" s="559">
        <v>541</v>
      </c>
      <c r="C1254" s="560" t="str">
        <f ca="1">IF(ISERROR(OFFSET('HARGA SATUAN'!$C$6,MATCH(B1254,'HARGA SATUAN'!$N$7:$N$1492,0),0)),"",OFFSET('HARGA SATUAN'!$C$6,MATCH(B1254,'HARGA SATUAN'!$N$7:$N$1492,0),0))</f>
        <v/>
      </c>
      <c r="D1254" s="560">
        <f ca="1">SUMIFS(RAB!$F$14:$F$142,RAB!$C$14:$C$142,C1254)</f>
        <v>0</v>
      </c>
      <c r="E1254" s="471">
        <f t="shared" ca="1" si="41"/>
        <v>0</v>
      </c>
      <c r="F1254" s="471">
        <f ca="1">IF(D1254=0,0,SUM($E$713:E1254))</f>
        <v>0</v>
      </c>
    </row>
    <row r="1255" spans="2:6">
      <c r="B1255" s="559">
        <v>542</v>
      </c>
      <c r="C1255" s="560" t="str">
        <f ca="1">IF(ISERROR(OFFSET('HARGA SATUAN'!$C$6,MATCH(B1255,'HARGA SATUAN'!$N$7:$N$1492,0),0)),"",OFFSET('HARGA SATUAN'!$C$6,MATCH(B1255,'HARGA SATUAN'!$N$7:$N$1492,0),0))</f>
        <v/>
      </c>
      <c r="D1255" s="560">
        <f ca="1">SUMIFS(RAB!$F$14:$F$142,RAB!$C$14:$C$142,C1255)</f>
        <v>0</v>
      </c>
      <c r="E1255" s="471">
        <f t="shared" ca="1" si="41"/>
        <v>0</v>
      </c>
      <c r="F1255" s="471">
        <f ca="1">IF(D1255=0,0,SUM($E$713:E1255))</f>
        <v>0</v>
      </c>
    </row>
    <row r="1256" spans="2:6">
      <c r="B1256" s="559">
        <v>543</v>
      </c>
      <c r="C1256" s="560" t="str">
        <f ca="1">IF(ISERROR(OFFSET('HARGA SATUAN'!$C$6,MATCH(B1256,'HARGA SATUAN'!$N$7:$N$1492,0),0)),"",OFFSET('HARGA SATUAN'!$C$6,MATCH(B1256,'HARGA SATUAN'!$N$7:$N$1492,0),0))</f>
        <v/>
      </c>
      <c r="D1256" s="560">
        <f ca="1">SUMIFS(RAB!$F$14:$F$142,RAB!$C$14:$C$142,C1256)</f>
        <v>0</v>
      </c>
      <c r="E1256" s="471">
        <f t="shared" ca="1" si="41"/>
        <v>0</v>
      </c>
      <c r="F1256" s="471">
        <f ca="1">IF(D1256=0,0,SUM($E$713:E1256))</f>
        <v>0</v>
      </c>
    </row>
    <row r="1257" spans="2:6">
      <c r="B1257" s="559">
        <v>544</v>
      </c>
      <c r="C1257" s="560" t="str">
        <f ca="1">IF(ISERROR(OFFSET('HARGA SATUAN'!$C$6,MATCH(B1257,'HARGA SATUAN'!$N$7:$N$1492,0),0)),"",OFFSET('HARGA SATUAN'!$C$6,MATCH(B1257,'HARGA SATUAN'!$N$7:$N$1492,0),0))</f>
        <v/>
      </c>
      <c r="D1257" s="560">
        <f ca="1">SUMIFS(RAB!$F$14:$F$142,RAB!$C$14:$C$142,C1257)</f>
        <v>0</v>
      </c>
      <c r="E1257" s="471">
        <f t="shared" ca="1" si="41"/>
        <v>0</v>
      </c>
      <c r="F1257" s="471">
        <f ca="1">IF(D1257=0,0,SUM($E$713:E1257))</f>
        <v>0</v>
      </c>
    </row>
    <row r="1258" spans="2:6">
      <c r="B1258" s="559">
        <v>545</v>
      </c>
      <c r="C1258" s="560" t="str">
        <f ca="1">IF(ISERROR(OFFSET('HARGA SATUAN'!$C$6,MATCH(B1258,'HARGA SATUAN'!$N$7:$N$1492,0),0)),"",OFFSET('HARGA SATUAN'!$C$6,MATCH(B1258,'HARGA SATUAN'!$N$7:$N$1492,0),0))</f>
        <v/>
      </c>
      <c r="D1258" s="560">
        <f ca="1">SUMIFS(RAB!$F$14:$F$142,RAB!$C$14:$C$142,C1258)</f>
        <v>0</v>
      </c>
      <c r="E1258" s="471">
        <f t="shared" ca="1" si="41"/>
        <v>0</v>
      </c>
      <c r="F1258" s="471">
        <f ca="1">IF(D1258=0,0,SUM($E$713:E1258))</f>
        <v>0</v>
      </c>
    </row>
    <row r="1259" spans="2:6">
      <c r="B1259" s="559">
        <v>546</v>
      </c>
      <c r="C1259" s="560" t="str">
        <f ca="1">IF(ISERROR(OFFSET('HARGA SATUAN'!$C$6,MATCH(B1259,'HARGA SATUAN'!$N$7:$N$1492,0),0)),"",OFFSET('HARGA SATUAN'!$C$6,MATCH(B1259,'HARGA SATUAN'!$N$7:$N$1492,0),0))</f>
        <v/>
      </c>
      <c r="D1259" s="560">
        <f ca="1">SUMIFS(RAB!$F$14:$F$142,RAB!$C$14:$C$142,C1259)</f>
        <v>0</v>
      </c>
      <c r="E1259" s="471">
        <f t="shared" ca="1" si="41"/>
        <v>0</v>
      </c>
      <c r="F1259" s="471">
        <f ca="1">IF(D1259=0,0,SUM($E$713:E1259))</f>
        <v>0</v>
      </c>
    </row>
    <row r="1260" spans="2:6">
      <c r="B1260" s="559">
        <v>547</v>
      </c>
      <c r="C1260" s="560" t="str">
        <f ca="1">IF(ISERROR(OFFSET('HARGA SATUAN'!$C$6,MATCH(B1260,'HARGA SATUAN'!$N$7:$N$1492,0),0)),"",OFFSET('HARGA SATUAN'!$C$6,MATCH(B1260,'HARGA SATUAN'!$N$7:$N$1492,0),0))</f>
        <v/>
      </c>
      <c r="D1260" s="560">
        <f ca="1">SUMIFS(RAB!$F$14:$F$142,RAB!$C$14:$C$142,C1260)</f>
        <v>0</v>
      </c>
      <c r="E1260" s="471">
        <f t="shared" ca="1" si="41"/>
        <v>0</v>
      </c>
      <c r="F1260" s="471">
        <f ca="1">IF(D1260=0,0,SUM($E$713:E1260))</f>
        <v>0</v>
      </c>
    </row>
    <row r="1261" spans="2:6">
      <c r="B1261" s="559">
        <v>548</v>
      </c>
      <c r="C1261" s="560" t="str">
        <f ca="1">IF(ISERROR(OFFSET('HARGA SATUAN'!$C$6,MATCH(B1261,'HARGA SATUAN'!$N$7:$N$1492,0),0)),"",OFFSET('HARGA SATUAN'!$C$6,MATCH(B1261,'HARGA SATUAN'!$N$7:$N$1492,0),0))</f>
        <v/>
      </c>
      <c r="D1261" s="560">
        <f ca="1">SUMIFS(RAB!$F$14:$F$142,RAB!$C$14:$C$142,C1261)</f>
        <v>0</v>
      </c>
      <c r="E1261" s="471">
        <f t="shared" ca="1" si="41"/>
        <v>0</v>
      </c>
      <c r="F1261" s="471">
        <f ca="1">IF(D1261=0,0,SUM($E$713:E1261))</f>
        <v>0</v>
      </c>
    </row>
    <row r="1262" spans="2:6">
      <c r="B1262" s="559">
        <v>549</v>
      </c>
      <c r="C1262" s="560" t="str">
        <f ca="1">IF(ISERROR(OFFSET('HARGA SATUAN'!$C$6,MATCH(B1262,'HARGA SATUAN'!$N$7:$N$1492,0),0)),"",OFFSET('HARGA SATUAN'!$C$6,MATCH(B1262,'HARGA SATUAN'!$N$7:$N$1492,0),0))</f>
        <v/>
      </c>
      <c r="D1262" s="560">
        <f ca="1">SUMIFS(RAB!$F$14:$F$142,RAB!$C$14:$C$142,C1262)</f>
        <v>0</v>
      </c>
      <c r="E1262" s="471">
        <f t="shared" ca="1" si="41"/>
        <v>0</v>
      </c>
      <c r="F1262" s="471">
        <f ca="1">IF(D1262=0,0,SUM($E$713:E1262))</f>
        <v>0</v>
      </c>
    </row>
    <row r="1263" spans="2:6">
      <c r="B1263" s="559">
        <v>550</v>
      </c>
      <c r="C1263" s="560" t="str">
        <f ca="1">IF(ISERROR(OFFSET('HARGA SATUAN'!$C$6,MATCH(B1263,'HARGA SATUAN'!$N$7:$N$1492,0),0)),"",OFFSET('HARGA SATUAN'!$C$6,MATCH(B1263,'HARGA SATUAN'!$N$7:$N$1492,0),0))</f>
        <v/>
      </c>
      <c r="D1263" s="560">
        <f ca="1">SUMIFS(RAB!$F$14:$F$142,RAB!$C$14:$C$142,C1263)</f>
        <v>0</v>
      </c>
      <c r="E1263" s="471">
        <f t="shared" ca="1" si="41"/>
        <v>0</v>
      </c>
      <c r="F1263" s="471">
        <f ca="1">IF(D1263=0,0,SUM($E$713:E1263))</f>
        <v>0</v>
      </c>
    </row>
    <row r="1264" spans="2:6">
      <c r="B1264" s="559">
        <v>551</v>
      </c>
      <c r="C1264" s="560" t="str">
        <f ca="1">IF(ISERROR(OFFSET('HARGA SATUAN'!$C$6,MATCH(B1264,'HARGA SATUAN'!$N$7:$N$1492,0),0)),"",OFFSET('HARGA SATUAN'!$C$6,MATCH(B1264,'HARGA SATUAN'!$N$7:$N$1492,0),0))</f>
        <v/>
      </c>
      <c r="D1264" s="560">
        <f ca="1">SUMIFS(RAB!$F$14:$F$142,RAB!$C$14:$C$142,C1264)</f>
        <v>0</v>
      </c>
      <c r="E1264" s="471">
        <f t="shared" ca="1" si="41"/>
        <v>0</v>
      </c>
      <c r="F1264" s="471">
        <f ca="1">IF(D1264=0,0,SUM($E$713:E1264))</f>
        <v>0</v>
      </c>
    </row>
    <row r="1265" spans="2:6">
      <c r="B1265" s="559">
        <v>552</v>
      </c>
      <c r="C1265" s="560" t="str">
        <f ca="1">IF(ISERROR(OFFSET('HARGA SATUAN'!$C$6,MATCH(B1265,'HARGA SATUAN'!$N$7:$N$1492,0),0)),"",OFFSET('HARGA SATUAN'!$C$6,MATCH(B1265,'HARGA SATUAN'!$N$7:$N$1492,0),0))</f>
        <v/>
      </c>
      <c r="D1265" s="560">
        <f ca="1">SUMIFS(RAB!$F$14:$F$142,RAB!$C$14:$C$142,C1265)</f>
        <v>0</v>
      </c>
      <c r="E1265" s="471">
        <f t="shared" ca="1" si="41"/>
        <v>0</v>
      </c>
      <c r="F1265" s="471">
        <f ca="1">IF(D1265=0,0,SUM($E$713:E1265))</f>
        <v>0</v>
      </c>
    </row>
    <row r="1266" spans="2:6">
      <c r="B1266" s="559">
        <v>553</v>
      </c>
      <c r="C1266" s="560" t="str">
        <f ca="1">IF(ISERROR(OFFSET('HARGA SATUAN'!$C$6,MATCH(B1266,'HARGA SATUAN'!$N$7:$N$1492,0),0)),"",OFFSET('HARGA SATUAN'!$C$6,MATCH(B1266,'HARGA SATUAN'!$N$7:$N$1492,0),0))</f>
        <v/>
      </c>
      <c r="D1266" s="560">
        <f ca="1">SUMIFS(RAB!$F$14:$F$142,RAB!$C$14:$C$142,C1266)</f>
        <v>0</v>
      </c>
      <c r="E1266" s="471">
        <f t="shared" ca="1" si="41"/>
        <v>0</v>
      </c>
      <c r="F1266" s="471">
        <f ca="1">IF(D1266=0,0,SUM($E$713:E1266))</f>
        <v>0</v>
      </c>
    </row>
    <row r="1267" spans="2:6">
      <c r="B1267" s="559">
        <v>554</v>
      </c>
      <c r="C1267" s="560" t="str">
        <f ca="1">IF(ISERROR(OFFSET('HARGA SATUAN'!$C$6,MATCH(B1267,'HARGA SATUAN'!$N$7:$N$1492,0),0)),"",OFFSET('HARGA SATUAN'!$C$6,MATCH(B1267,'HARGA SATUAN'!$N$7:$N$1492,0),0))</f>
        <v/>
      </c>
      <c r="D1267" s="560">
        <f ca="1">SUMIFS(RAB!$F$14:$F$142,RAB!$C$14:$C$142,C1267)</f>
        <v>0</v>
      </c>
      <c r="E1267" s="471">
        <f t="shared" ca="1" si="41"/>
        <v>0</v>
      </c>
      <c r="F1267" s="471">
        <f ca="1">IF(D1267=0,0,SUM($E$713:E1267))</f>
        <v>0</v>
      </c>
    </row>
    <row r="1268" spans="2:6">
      <c r="B1268" s="559">
        <v>555</v>
      </c>
      <c r="C1268" s="560" t="str">
        <f ca="1">IF(ISERROR(OFFSET('HARGA SATUAN'!$C$6,MATCH(B1268,'HARGA SATUAN'!$N$7:$N$1492,0),0)),"",OFFSET('HARGA SATUAN'!$C$6,MATCH(B1268,'HARGA SATUAN'!$N$7:$N$1492,0),0))</f>
        <v/>
      </c>
      <c r="D1268" s="560">
        <f ca="1">SUMIFS(RAB!$F$14:$F$142,RAB!$C$14:$C$142,C1268)</f>
        <v>0</v>
      </c>
      <c r="E1268" s="471">
        <f t="shared" ca="1" si="41"/>
        <v>0</v>
      </c>
      <c r="F1268" s="471">
        <f ca="1">IF(D1268=0,0,SUM($E$713:E1268))</f>
        <v>0</v>
      </c>
    </row>
    <row r="1269" spans="2:6">
      <c r="B1269" s="559">
        <v>556</v>
      </c>
      <c r="C1269" s="560" t="str">
        <f ca="1">IF(ISERROR(OFFSET('HARGA SATUAN'!$C$6,MATCH(B1269,'HARGA SATUAN'!$N$7:$N$1492,0),0)),"",OFFSET('HARGA SATUAN'!$C$6,MATCH(B1269,'HARGA SATUAN'!$N$7:$N$1492,0),0))</f>
        <v/>
      </c>
      <c r="D1269" s="560">
        <f ca="1">SUMIFS(RAB!$F$14:$F$142,RAB!$C$14:$C$142,C1269)</f>
        <v>0</v>
      </c>
      <c r="E1269" s="471">
        <f t="shared" ca="1" si="41"/>
        <v>0</v>
      </c>
      <c r="F1269" s="471">
        <f ca="1">IF(D1269=0,0,SUM($E$713:E1269))</f>
        <v>0</v>
      </c>
    </row>
    <row r="1270" spans="2:6">
      <c r="B1270" s="559">
        <v>557</v>
      </c>
      <c r="C1270" s="560" t="str">
        <f ca="1">IF(ISERROR(OFFSET('HARGA SATUAN'!$C$6,MATCH(B1270,'HARGA SATUAN'!$N$7:$N$1492,0),0)),"",OFFSET('HARGA SATUAN'!$C$6,MATCH(B1270,'HARGA SATUAN'!$N$7:$N$1492,0),0))</f>
        <v/>
      </c>
      <c r="D1270" s="560">
        <f ca="1">SUMIFS(RAB!$F$14:$F$142,RAB!$C$14:$C$142,C1270)</f>
        <v>0</v>
      </c>
      <c r="E1270" s="471">
        <f t="shared" ca="1" si="41"/>
        <v>0</v>
      </c>
      <c r="F1270" s="471">
        <f ca="1">IF(D1270=0,0,SUM($E$713:E1270))</f>
        <v>0</v>
      </c>
    </row>
    <row r="1271" spans="2:6">
      <c r="B1271" s="559">
        <v>558</v>
      </c>
      <c r="C1271" s="560" t="str">
        <f ca="1">IF(ISERROR(OFFSET('HARGA SATUAN'!$C$6,MATCH(B1271,'HARGA SATUAN'!$N$7:$N$1492,0),0)),"",OFFSET('HARGA SATUAN'!$C$6,MATCH(B1271,'HARGA SATUAN'!$N$7:$N$1492,0),0))</f>
        <v/>
      </c>
      <c r="D1271" s="560">
        <f ca="1">SUMIFS(RAB!$F$14:$F$142,RAB!$C$14:$C$142,C1271)</f>
        <v>0</v>
      </c>
      <c r="E1271" s="471">
        <f t="shared" ca="1" si="41"/>
        <v>0</v>
      </c>
      <c r="F1271" s="471">
        <f ca="1">IF(D1271=0,0,SUM($E$713:E1271))</f>
        <v>0</v>
      </c>
    </row>
    <row r="1272" spans="2:6">
      <c r="B1272" s="559">
        <v>559</v>
      </c>
      <c r="C1272" s="560" t="str">
        <f ca="1">IF(ISERROR(OFFSET('HARGA SATUAN'!$C$6,MATCH(B1272,'HARGA SATUAN'!$N$7:$N$1492,0),0)),"",OFFSET('HARGA SATUAN'!$C$6,MATCH(B1272,'HARGA SATUAN'!$N$7:$N$1492,0),0))</f>
        <v/>
      </c>
      <c r="D1272" s="560">
        <f ca="1">SUMIFS(RAB!$F$14:$F$142,RAB!$C$14:$C$142,C1272)</f>
        <v>0</v>
      </c>
      <c r="E1272" s="471">
        <f t="shared" ca="1" si="41"/>
        <v>0</v>
      </c>
      <c r="F1272" s="471">
        <f ca="1">IF(D1272=0,0,SUM($E$713:E1272))</f>
        <v>0</v>
      </c>
    </row>
    <row r="1273" spans="2:6">
      <c r="B1273" s="559">
        <v>560</v>
      </c>
      <c r="C1273" s="560" t="str">
        <f ca="1">IF(ISERROR(OFFSET('HARGA SATUAN'!$C$6,MATCH(B1273,'HARGA SATUAN'!$N$7:$N$1492,0),0)),"",OFFSET('HARGA SATUAN'!$C$6,MATCH(B1273,'HARGA SATUAN'!$N$7:$N$1492,0),0))</f>
        <v/>
      </c>
      <c r="D1273" s="560">
        <f ca="1">SUMIFS(RAB!$F$14:$F$142,RAB!$C$14:$C$142,C1273)</f>
        <v>0</v>
      </c>
      <c r="E1273" s="471">
        <f t="shared" ca="1" si="41"/>
        <v>0</v>
      </c>
      <c r="F1273" s="471">
        <f ca="1">IF(D1273=0,0,SUM($E$713:E1273))</f>
        <v>0</v>
      </c>
    </row>
    <row r="1274" spans="2:6">
      <c r="B1274" s="559">
        <v>561</v>
      </c>
      <c r="C1274" s="560" t="str">
        <f ca="1">IF(ISERROR(OFFSET('HARGA SATUAN'!$C$6,MATCH(B1274,'HARGA SATUAN'!$N$7:$N$1492,0),0)),"",OFFSET('HARGA SATUAN'!$C$6,MATCH(B1274,'HARGA SATUAN'!$N$7:$N$1492,0),0))</f>
        <v/>
      </c>
      <c r="D1274" s="560">
        <f ca="1">SUMIFS(RAB!$F$14:$F$142,RAB!$C$14:$C$142,C1274)</f>
        <v>0</v>
      </c>
      <c r="E1274" s="471">
        <f t="shared" ca="1" si="41"/>
        <v>0</v>
      </c>
      <c r="F1274" s="471">
        <f ca="1">IF(D1274=0,0,SUM($E$713:E1274))</f>
        <v>0</v>
      </c>
    </row>
    <row r="1275" spans="2:6">
      <c r="B1275" s="559">
        <v>562</v>
      </c>
      <c r="C1275" s="560" t="str">
        <f ca="1">IF(ISERROR(OFFSET('HARGA SATUAN'!$C$6,MATCH(B1275,'HARGA SATUAN'!$N$7:$N$1492,0),0)),"",OFFSET('HARGA SATUAN'!$C$6,MATCH(B1275,'HARGA SATUAN'!$N$7:$N$1492,0),0))</f>
        <v/>
      </c>
      <c r="D1275" s="560">
        <f ca="1">SUMIFS(RAB!$F$14:$F$142,RAB!$C$14:$C$142,C1275)</f>
        <v>0</v>
      </c>
      <c r="E1275" s="471">
        <f t="shared" ca="1" si="41"/>
        <v>0</v>
      </c>
      <c r="F1275" s="471">
        <f ca="1">IF(D1275=0,0,SUM($E$713:E1275))</f>
        <v>0</v>
      </c>
    </row>
    <row r="1276" spans="2:6">
      <c r="B1276" s="559">
        <v>563</v>
      </c>
      <c r="C1276" s="560" t="str">
        <f ca="1">IF(ISERROR(OFFSET('HARGA SATUAN'!$C$6,MATCH(B1276,'HARGA SATUAN'!$N$7:$N$1492,0),0)),"",OFFSET('HARGA SATUAN'!$C$6,MATCH(B1276,'HARGA SATUAN'!$N$7:$N$1492,0),0))</f>
        <v/>
      </c>
      <c r="D1276" s="560">
        <f ca="1">SUMIFS(RAB!$F$14:$F$142,RAB!$C$14:$C$142,C1276)</f>
        <v>0</v>
      </c>
      <c r="E1276" s="471">
        <f t="shared" ca="1" si="41"/>
        <v>0</v>
      </c>
      <c r="F1276" s="471">
        <f ca="1">IF(D1276=0,0,SUM($E$713:E1276))</f>
        <v>0</v>
      </c>
    </row>
    <row r="1277" spans="2:6">
      <c r="B1277" s="559">
        <v>564</v>
      </c>
      <c r="C1277" s="560" t="str">
        <f ca="1">IF(ISERROR(OFFSET('HARGA SATUAN'!$C$6,MATCH(B1277,'HARGA SATUAN'!$N$7:$N$1492,0),0)),"",OFFSET('HARGA SATUAN'!$C$6,MATCH(B1277,'HARGA SATUAN'!$N$7:$N$1492,0),0))</f>
        <v/>
      </c>
      <c r="D1277" s="560">
        <f ca="1">SUMIFS(RAB!$F$14:$F$142,RAB!$C$14:$C$142,C1277)</f>
        <v>0</v>
      </c>
      <c r="E1277" s="471">
        <f t="shared" ca="1" si="41"/>
        <v>0</v>
      </c>
      <c r="F1277" s="471">
        <f ca="1">IF(D1277=0,0,SUM($E$713:E1277))</f>
        <v>0</v>
      </c>
    </row>
    <row r="1278" spans="2:6">
      <c r="B1278" s="559">
        <v>565</v>
      </c>
      <c r="C1278" s="560" t="str">
        <f ca="1">IF(ISERROR(OFFSET('HARGA SATUAN'!$C$6,MATCH(B1278,'HARGA SATUAN'!$N$7:$N$1492,0),0)),"",OFFSET('HARGA SATUAN'!$C$6,MATCH(B1278,'HARGA SATUAN'!$N$7:$N$1492,0),0))</f>
        <v/>
      </c>
      <c r="D1278" s="560">
        <f ca="1">SUMIFS(RAB!$F$14:$F$142,RAB!$C$14:$C$142,C1278)</f>
        <v>0</v>
      </c>
      <c r="E1278" s="471">
        <f t="shared" ca="1" si="41"/>
        <v>0</v>
      </c>
      <c r="F1278" s="471">
        <f ca="1">IF(D1278=0,0,SUM($E$713:E1278))</f>
        <v>0</v>
      </c>
    </row>
    <row r="1279" spans="2:6">
      <c r="B1279" s="559">
        <v>566</v>
      </c>
      <c r="C1279" s="560" t="str">
        <f ca="1">IF(ISERROR(OFFSET('HARGA SATUAN'!$C$6,MATCH(B1279,'HARGA SATUAN'!$N$7:$N$1492,0),0)),"",OFFSET('HARGA SATUAN'!$C$6,MATCH(B1279,'HARGA SATUAN'!$N$7:$N$1492,0),0))</f>
        <v/>
      </c>
      <c r="D1279" s="560">
        <f ca="1">SUMIFS(RAB!$F$14:$F$142,RAB!$C$14:$C$142,C1279)</f>
        <v>0</v>
      </c>
      <c r="E1279" s="471">
        <f t="shared" ca="1" si="41"/>
        <v>0</v>
      </c>
      <c r="F1279" s="471">
        <f ca="1">IF(D1279=0,0,SUM($E$713:E1279))</f>
        <v>0</v>
      </c>
    </row>
    <row r="1280" spans="2:6">
      <c r="B1280" s="559">
        <v>567</v>
      </c>
      <c r="C1280" s="560" t="str">
        <f ca="1">IF(ISERROR(OFFSET('HARGA SATUAN'!$C$6,MATCH(B1280,'HARGA SATUAN'!$N$7:$N$1492,0),0)),"",OFFSET('HARGA SATUAN'!$C$6,MATCH(B1280,'HARGA SATUAN'!$N$7:$N$1492,0),0))</f>
        <v/>
      </c>
      <c r="D1280" s="560">
        <f ca="1">SUMIFS(RAB!$F$14:$F$142,RAB!$C$14:$C$142,C1280)</f>
        <v>0</v>
      </c>
      <c r="E1280" s="471">
        <f t="shared" ca="1" si="41"/>
        <v>0</v>
      </c>
      <c r="F1280" s="471">
        <f ca="1">IF(D1280=0,0,SUM($E$713:E1280))</f>
        <v>0</v>
      </c>
    </row>
    <row r="1281" spans="2:6">
      <c r="B1281" s="559">
        <v>568</v>
      </c>
      <c r="C1281" s="560" t="str">
        <f ca="1">IF(ISERROR(OFFSET('HARGA SATUAN'!$C$6,MATCH(B1281,'HARGA SATUAN'!$N$7:$N$1492,0),0)),"",OFFSET('HARGA SATUAN'!$C$6,MATCH(B1281,'HARGA SATUAN'!$N$7:$N$1492,0),0))</f>
        <v/>
      </c>
      <c r="D1281" s="560">
        <f ca="1">SUMIFS(RAB!$F$14:$F$142,RAB!$C$14:$C$142,C1281)</f>
        <v>0</v>
      </c>
      <c r="E1281" s="471">
        <f t="shared" ca="1" si="41"/>
        <v>0</v>
      </c>
      <c r="F1281" s="471">
        <f ca="1">IF(D1281=0,0,SUM($E$713:E1281))</f>
        <v>0</v>
      </c>
    </row>
    <row r="1282" spans="2:6">
      <c r="B1282" s="559">
        <v>569</v>
      </c>
      <c r="C1282" s="560" t="str">
        <f ca="1">IF(ISERROR(OFFSET('HARGA SATUAN'!$C$6,MATCH(B1282,'HARGA SATUAN'!$N$7:$N$1492,0),0)),"",OFFSET('HARGA SATUAN'!$C$6,MATCH(B1282,'HARGA SATUAN'!$N$7:$N$1492,0),0))</f>
        <v/>
      </c>
      <c r="D1282" s="560">
        <f ca="1">SUMIFS(RAB!$F$14:$F$142,RAB!$C$14:$C$142,C1282)</f>
        <v>0</v>
      </c>
      <c r="E1282" s="471">
        <f t="shared" ca="1" si="41"/>
        <v>0</v>
      </c>
      <c r="F1282" s="471">
        <f ca="1">IF(D1282=0,0,SUM($E$713:E1282))</f>
        <v>0</v>
      </c>
    </row>
    <row r="1283" spans="2:6">
      <c r="B1283" s="559">
        <v>570</v>
      </c>
      <c r="C1283" s="560" t="str">
        <f ca="1">IF(ISERROR(OFFSET('HARGA SATUAN'!$C$6,MATCH(B1283,'HARGA SATUAN'!$N$7:$N$1492,0),0)),"",OFFSET('HARGA SATUAN'!$C$6,MATCH(B1283,'HARGA SATUAN'!$N$7:$N$1492,0),0))</f>
        <v/>
      </c>
      <c r="D1283" s="560">
        <f ca="1">SUMIFS(RAB!$F$14:$F$142,RAB!$C$14:$C$142,C1283)</f>
        <v>0</v>
      </c>
      <c r="E1283" s="471">
        <f t="shared" ca="1" si="41"/>
        <v>0</v>
      </c>
      <c r="F1283" s="471">
        <f ca="1">IF(D1283=0,0,SUM($E$713:E1283))</f>
        <v>0</v>
      </c>
    </row>
    <row r="1284" spans="2:6">
      <c r="B1284" s="559">
        <v>571</v>
      </c>
      <c r="C1284" s="560" t="str">
        <f ca="1">IF(ISERROR(OFFSET('HARGA SATUAN'!$C$6,MATCH(B1284,'HARGA SATUAN'!$N$7:$N$1492,0),0)),"",OFFSET('HARGA SATUAN'!$C$6,MATCH(B1284,'HARGA SATUAN'!$N$7:$N$1492,0),0))</f>
        <v/>
      </c>
      <c r="D1284" s="560">
        <f ca="1">SUMIFS(RAB!$F$14:$F$142,RAB!$C$14:$C$142,C1284)</f>
        <v>0</v>
      </c>
      <c r="E1284" s="471">
        <f t="shared" ca="1" si="41"/>
        <v>0</v>
      </c>
      <c r="F1284" s="471">
        <f ca="1">IF(D1284=0,0,SUM($E$713:E1284))</f>
        <v>0</v>
      </c>
    </row>
    <row r="1285" spans="2:6">
      <c r="B1285" s="559">
        <v>572</v>
      </c>
      <c r="C1285" s="560" t="str">
        <f ca="1">IF(ISERROR(OFFSET('HARGA SATUAN'!$C$6,MATCH(B1285,'HARGA SATUAN'!$N$7:$N$1492,0),0)),"",OFFSET('HARGA SATUAN'!$C$6,MATCH(B1285,'HARGA SATUAN'!$N$7:$N$1492,0),0))</f>
        <v/>
      </c>
      <c r="D1285" s="560">
        <f ca="1">SUMIFS(RAB!$F$14:$F$142,RAB!$C$14:$C$142,C1285)</f>
        <v>0</v>
      </c>
      <c r="E1285" s="471">
        <f t="shared" ca="1" si="41"/>
        <v>0</v>
      </c>
      <c r="F1285" s="471">
        <f ca="1">IF(D1285=0,0,SUM($E$713:E1285))</f>
        <v>0</v>
      </c>
    </row>
    <row r="1286" spans="2:6">
      <c r="B1286" s="559">
        <v>573</v>
      </c>
      <c r="C1286" s="560" t="str">
        <f ca="1">IF(ISERROR(OFFSET('HARGA SATUAN'!$C$6,MATCH(B1286,'HARGA SATUAN'!$N$7:$N$1492,0),0)),"",OFFSET('HARGA SATUAN'!$C$6,MATCH(B1286,'HARGA SATUAN'!$N$7:$N$1492,0),0))</f>
        <v/>
      </c>
      <c r="D1286" s="560">
        <f ca="1">SUMIFS(RAB!$F$14:$F$142,RAB!$C$14:$C$142,C1286)</f>
        <v>0</v>
      </c>
      <c r="E1286" s="471">
        <f t="shared" ca="1" si="41"/>
        <v>0</v>
      </c>
      <c r="F1286" s="471">
        <f ca="1">IF(D1286=0,0,SUM($E$713:E1286))</f>
        <v>0</v>
      </c>
    </row>
    <row r="1287" spans="2:6">
      <c r="B1287" s="559">
        <v>574</v>
      </c>
      <c r="C1287" s="560" t="str">
        <f ca="1">IF(ISERROR(OFFSET('HARGA SATUAN'!$C$6,MATCH(B1287,'HARGA SATUAN'!$N$7:$N$1492,0),0)),"",OFFSET('HARGA SATUAN'!$C$6,MATCH(B1287,'HARGA SATUAN'!$N$7:$N$1492,0),0))</f>
        <v/>
      </c>
      <c r="D1287" s="560">
        <f ca="1">SUMIFS(RAB!$F$14:$F$142,RAB!$C$14:$C$142,C1287)</f>
        <v>0</v>
      </c>
      <c r="E1287" s="471">
        <f t="shared" ca="1" si="41"/>
        <v>0</v>
      </c>
      <c r="F1287" s="471">
        <f ca="1">IF(D1287=0,0,SUM($E$713:E1287))</f>
        <v>0</v>
      </c>
    </row>
    <row r="1288" spans="2:6">
      <c r="B1288" s="559">
        <v>575</v>
      </c>
      <c r="C1288" s="560" t="str">
        <f ca="1">IF(ISERROR(OFFSET('HARGA SATUAN'!$C$6,MATCH(B1288,'HARGA SATUAN'!$N$7:$N$1492,0),0)),"",OFFSET('HARGA SATUAN'!$C$6,MATCH(B1288,'HARGA SATUAN'!$N$7:$N$1492,0),0))</f>
        <v/>
      </c>
      <c r="D1288" s="560">
        <f ca="1">SUMIFS(RAB!$F$14:$F$142,RAB!$C$14:$C$142,C1288)</f>
        <v>0</v>
      </c>
      <c r="E1288" s="471">
        <f t="shared" ca="1" si="41"/>
        <v>0</v>
      </c>
      <c r="F1288" s="471">
        <f ca="1">IF(D1288=0,0,SUM($E$713:E1288))</f>
        <v>0</v>
      </c>
    </row>
    <row r="1289" spans="2:6">
      <c r="B1289" s="559">
        <v>576</v>
      </c>
      <c r="C1289" s="560" t="str">
        <f ca="1">IF(ISERROR(OFFSET('HARGA SATUAN'!$C$6,MATCH(B1289,'HARGA SATUAN'!$N$7:$N$1492,0),0)),"",OFFSET('HARGA SATUAN'!$C$6,MATCH(B1289,'HARGA SATUAN'!$N$7:$N$1492,0),0))</f>
        <v/>
      </c>
      <c r="D1289" s="560">
        <f ca="1">SUMIFS(RAB!$F$14:$F$142,RAB!$C$14:$C$142,C1289)</f>
        <v>0</v>
      </c>
      <c r="E1289" s="471">
        <f t="shared" ca="1" si="41"/>
        <v>0</v>
      </c>
      <c r="F1289" s="471">
        <f ca="1">IF(D1289=0,0,SUM($E$713:E1289))</f>
        <v>0</v>
      </c>
    </row>
    <row r="1290" spans="2:6">
      <c r="B1290" s="559">
        <v>577</v>
      </c>
      <c r="C1290" s="560" t="str">
        <f ca="1">IF(ISERROR(OFFSET('HARGA SATUAN'!$C$6,MATCH(B1290,'HARGA SATUAN'!$N$7:$N$1492,0),0)),"",OFFSET('HARGA SATUAN'!$C$6,MATCH(B1290,'HARGA SATUAN'!$N$7:$N$1492,0),0))</f>
        <v/>
      </c>
      <c r="D1290" s="560">
        <f ca="1">SUMIFS(RAB!$F$14:$F$142,RAB!$C$14:$C$142,C1290)</f>
        <v>0</v>
      </c>
      <c r="E1290" s="471">
        <f t="shared" ca="1" si="41"/>
        <v>0</v>
      </c>
      <c r="F1290" s="471">
        <f ca="1">IF(D1290=0,0,SUM($E$713:E1290))</f>
        <v>0</v>
      </c>
    </row>
    <row r="1291" spans="2:6">
      <c r="B1291" s="559">
        <v>578</v>
      </c>
      <c r="C1291" s="560" t="str">
        <f ca="1">IF(ISERROR(OFFSET('HARGA SATUAN'!$C$6,MATCH(B1291,'HARGA SATUAN'!$N$7:$N$1492,0),0)),"",OFFSET('HARGA SATUAN'!$C$6,MATCH(B1291,'HARGA SATUAN'!$N$7:$N$1492,0),0))</f>
        <v/>
      </c>
      <c r="D1291" s="560">
        <f ca="1">SUMIFS(RAB!$F$14:$F$142,RAB!$C$14:$C$142,C1291)</f>
        <v>0</v>
      </c>
      <c r="E1291" s="471">
        <f t="shared" ref="E1291:E1320" ca="1" si="42">IF(D1291=0,0,1)</f>
        <v>0</v>
      </c>
      <c r="F1291" s="471">
        <f ca="1">IF(D1291=0,0,SUM($E$713:E1291))</f>
        <v>0</v>
      </c>
    </row>
    <row r="1292" spans="2:6">
      <c r="B1292" s="559">
        <v>579</v>
      </c>
      <c r="C1292" s="560" t="str">
        <f ca="1">IF(ISERROR(OFFSET('HARGA SATUAN'!$C$6,MATCH(B1292,'HARGA SATUAN'!$N$7:$N$1492,0),0)),"",OFFSET('HARGA SATUAN'!$C$6,MATCH(B1292,'HARGA SATUAN'!$N$7:$N$1492,0),0))</f>
        <v/>
      </c>
      <c r="D1292" s="560">
        <f ca="1">SUMIFS(RAB!$F$14:$F$142,RAB!$C$14:$C$142,C1292)</f>
        <v>0</v>
      </c>
      <c r="E1292" s="471">
        <f t="shared" ca="1" si="42"/>
        <v>0</v>
      </c>
      <c r="F1292" s="471">
        <f ca="1">IF(D1292=0,0,SUM($E$713:E1292))</f>
        <v>0</v>
      </c>
    </row>
    <row r="1293" spans="2:6">
      <c r="B1293" s="559">
        <v>580</v>
      </c>
      <c r="C1293" s="560" t="str">
        <f ca="1">IF(ISERROR(OFFSET('HARGA SATUAN'!$C$6,MATCH(B1293,'HARGA SATUAN'!$N$7:$N$1492,0),0)),"",OFFSET('HARGA SATUAN'!$C$6,MATCH(B1293,'HARGA SATUAN'!$N$7:$N$1492,0),0))</f>
        <v/>
      </c>
      <c r="D1293" s="560">
        <f ca="1">SUMIFS(RAB!$F$14:$F$142,RAB!$C$14:$C$142,C1293)</f>
        <v>0</v>
      </c>
      <c r="E1293" s="471">
        <f t="shared" ca="1" si="42"/>
        <v>0</v>
      </c>
      <c r="F1293" s="471">
        <f ca="1">IF(D1293=0,0,SUM($E$713:E1293))</f>
        <v>0</v>
      </c>
    </row>
    <row r="1294" spans="2:6">
      <c r="B1294" s="559">
        <v>581</v>
      </c>
      <c r="C1294" s="560" t="str">
        <f ca="1">IF(ISERROR(OFFSET('HARGA SATUAN'!$C$6,MATCH(B1294,'HARGA SATUAN'!$N$7:$N$1492,0),0)),"",OFFSET('HARGA SATUAN'!$C$6,MATCH(B1294,'HARGA SATUAN'!$N$7:$N$1492,0),0))</f>
        <v/>
      </c>
      <c r="D1294" s="560">
        <f ca="1">SUMIFS(RAB!$F$14:$F$142,RAB!$C$14:$C$142,C1294)</f>
        <v>0</v>
      </c>
      <c r="E1294" s="471">
        <f t="shared" ca="1" si="42"/>
        <v>0</v>
      </c>
      <c r="F1294" s="471">
        <f ca="1">IF(D1294=0,0,SUM($E$713:E1294))</f>
        <v>0</v>
      </c>
    </row>
    <row r="1295" spans="2:6">
      <c r="B1295" s="559">
        <v>582</v>
      </c>
      <c r="C1295" s="560" t="str">
        <f ca="1">IF(ISERROR(OFFSET('HARGA SATUAN'!$C$6,MATCH(B1295,'HARGA SATUAN'!$N$7:$N$1492,0),0)),"",OFFSET('HARGA SATUAN'!$C$6,MATCH(B1295,'HARGA SATUAN'!$N$7:$N$1492,0),0))</f>
        <v/>
      </c>
      <c r="D1295" s="560">
        <f ca="1">SUMIFS(RAB!$F$14:$F$142,RAB!$C$14:$C$142,C1295)</f>
        <v>0</v>
      </c>
      <c r="E1295" s="471">
        <f t="shared" ca="1" si="42"/>
        <v>0</v>
      </c>
      <c r="F1295" s="471">
        <f ca="1">IF(D1295=0,0,SUM($E$713:E1295))</f>
        <v>0</v>
      </c>
    </row>
    <row r="1296" spans="2:6">
      <c r="B1296" s="559">
        <v>583</v>
      </c>
      <c r="C1296" s="560" t="str">
        <f ca="1">IF(ISERROR(OFFSET('HARGA SATUAN'!$C$6,MATCH(B1296,'HARGA SATUAN'!$N$7:$N$1492,0),0)),"",OFFSET('HARGA SATUAN'!$C$6,MATCH(B1296,'HARGA SATUAN'!$N$7:$N$1492,0),0))</f>
        <v/>
      </c>
      <c r="D1296" s="560">
        <f ca="1">SUMIFS(RAB!$F$14:$F$142,RAB!$C$14:$C$142,C1296)</f>
        <v>0</v>
      </c>
      <c r="E1296" s="471">
        <f t="shared" ca="1" si="42"/>
        <v>0</v>
      </c>
      <c r="F1296" s="471">
        <f ca="1">IF(D1296=0,0,SUM($E$713:E1296))</f>
        <v>0</v>
      </c>
    </row>
    <row r="1297" spans="2:6">
      <c r="B1297" s="559">
        <v>584</v>
      </c>
      <c r="C1297" s="560" t="str">
        <f ca="1">IF(ISERROR(OFFSET('HARGA SATUAN'!$C$6,MATCH(B1297,'HARGA SATUAN'!$N$7:$N$1492,0),0)),"",OFFSET('HARGA SATUAN'!$C$6,MATCH(B1297,'HARGA SATUAN'!$N$7:$N$1492,0),0))</f>
        <v/>
      </c>
      <c r="D1297" s="560">
        <f ca="1">SUMIFS(RAB!$F$14:$F$142,RAB!$C$14:$C$142,C1297)</f>
        <v>0</v>
      </c>
      <c r="E1297" s="471">
        <f t="shared" ca="1" si="42"/>
        <v>0</v>
      </c>
      <c r="F1297" s="471">
        <f ca="1">IF(D1297=0,0,SUM($E$713:E1297))</f>
        <v>0</v>
      </c>
    </row>
    <row r="1298" spans="2:6">
      <c r="B1298" s="559">
        <v>585</v>
      </c>
      <c r="C1298" s="560" t="str">
        <f ca="1">IF(ISERROR(OFFSET('HARGA SATUAN'!$C$6,MATCH(B1298,'HARGA SATUAN'!$N$7:$N$1492,0),0)),"",OFFSET('HARGA SATUAN'!$C$6,MATCH(B1298,'HARGA SATUAN'!$N$7:$N$1492,0),0))</f>
        <v/>
      </c>
      <c r="D1298" s="560">
        <f ca="1">SUMIFS(RAB!$F$14:$F$142,RAB!$C$14:$C$142,C1298)</f>
        <v>0</v>
      </c>
      <c r="E1298" s="471">
        <f t="shared" ca="1" si="42"/>
        <v>0</v>
      </c>
      <c r="F1298" s="471">
        <f ca="1">IF(D1298=0,0,SUM($E$713:E1298))</f>
        <v>0</v>
      </c>
    </row>
    <row r="1299" spans="2:6">
      <c r="B1299" s="559">
        <v>586</v>
      </c>
      <c r="C1299" s="560" t="str">
        <f ca="1">IF(ISERROR(OFFSET('HARGA SATUAN'!$C$6,MATCH(B1299,'HARGA SATUAN'!$N$7:$N$1492,0),0)),"",OFFSET('HARGA SATUAN'!$C$6,MATCH(B1299,'HARGA SATUAN'!$N$7:$N$1492,0),0))</f>
        <v/>
      </c>
      <c r="D1299" s="560">
        <f ca="1">SUMIFS(RAB!$F$14:$F$142,RAB!$C$14:$C$142,C1299)</f>
        <v>0</v>
      </c>
      <c r="E1299" s="471">
        <f t="shared" ca="1" si="42"/>
        <v>0</v>
      </c>
      <c r="F1299" s="471">
        <f ca="1">IF(D1299=0,0,SUM($E$713:E1299))</f>
        <v>0</v>
      </c>
    </row>
    <row r="1300" spans="2:6">
      <c r="B1300" s="559">
        <v>587</v>
      </c>
      <c r="C1300" s="560" t="str">
        <f ca="1">IF(ISERROR(OFFSET('HARGA SATUAN'!$C$6,MATCH(B1300,'HARGA SATUAN'!$N$7:$N$1492,0),0)),"",OFFSET('HARGA SATUAN'!$C$6,MATCH(B1300,'HARGA SATUAN'!$N$7:$N$1492,0),0))</f>
        <v/>
      </c>
      <c r="D1300" s="560">
        <f ca="1">SUMIFS(RAB!$F$14:$F$142,RAB!$C$14:$C$142,C1300)</f>
        <v>0</v>
      </c>
      <c r="E1300" s="471">
        <f t="shared" ca="1" si="42"/>
        <v>0</v>
      </c>
      <c r="F1300" s="471">
        <f ca="1">IF(D1300=0,0,SUM($E$713:E1300))</f>
        <v>0</v>
      </c>
    </row>
    <row r="1301" spans="2:6">
      <c r="B1301" s="559">
        <v>588</v>
      </c>
      <c r="C1301" s="560" t="str">
        <f ca="1">IF(ISERROR(OFFSET('HARGA SATUAN'!$C$6,MATCH(B1301,'HARGA SATUAN'!$N$7:$N$1492,0),0)),"",OFFSET('HARGA SATUAN'!$C$6,MATCH(B1301,'HARGA SATUAN'!$N$7:$N$1492,0),0))</f>
        <v/>
      </c>
      <c r="D1301" s="560">
        <f ca="1">SUMIFS(RAB!$F$14:$F$142,RAB!$C$14:$C$142,C1301)</f>
        <v>0</v>
      </c>
      <c r="E1301" s="471">
        <f t="shared" ca="1" si="42"/>
        <v>0</v>
      </c>
      <c r="F1301" s="471">
        <f ca="1">IF(D1301=0,0,SUM($E$713:E1301))</f>
        <v>0</v>
      </c>
    </row>
    <row r="1302" spans="2:6">
      <c r="B1302" s="559">
        <v>589</v>
      </c>
      <c r="C1302" s="560" t="str">
        <f ca="1">IF(ISERROR(OFFSET('HARGA SATUAN'!$C$6,MATCH(B1302,'HARGA SATUAN'!$N$7:$N$1492,0),0)),"",OFFSET('HARGA SATUAN'!$C$6,MATCH(B1302,'HARGA SATUAN'!$N$7:$N$1492,0),0))</f>
        <v/>
      </c>
      <c r="D1302" s="560">
        <f ca="1">SUMIFS(RAB!$F$14:$F$142,RAB!$C$14:$C$142,C1302)</f>
        <v>0</v>
      </c>
      <c r="E1302" s="471">
        <f t="shared" ca="1" si="42"/>
        <v>0</v>
      </c>
      <c r="F1302" s="471">
        <f ca="1">IF(D1302=0,0,SUM($E$713:E1302))</f>
        <v>0</v>
      </c>
    </row>
    <row r="1303" spans="2:6">
      <c r="B1303" s="559">
        <v>590</v>
      </c>
      <c r="C1303" s="560" t="str">
        <f ca="1">IF(ISERROR(OFFSET('HARGA SATUAN'!$C$6,MATCH(B1303,'HARGA SATUAN'!$N$7:$N$1492,0),0)),"",OFFSET('HARGA SATUAN'!$C$6,MATCH(B1303,'HARGA SATUAN'!$N$7:$N$1492,0),0))</f>
        <v/>
      </c>
      <c r="D1303" s="560">
        <f ca="1">SUMIFS(RAB!$F$14:$F$142,RAB!$C$14:$C$142,C1303)</f>
        <v>0</v>
      </c>
      <c r="E1303" s="471">
        <f t="shared" ca="1" si="42"/>
        <v>0</v>
      </c>
      <c r="F1303" s="471">
        <f ca="1">IF(D1303=0,0,SUM($E$713:E1303))</f>
        <v>0</v>
      </c>
    </row>
    <row r="1304" spans="2:6">
      <c r="B1304" s="559">
        <v>591</v>
      </c>
      <c r="C1304" s="560" t="str">
        <f ca="1">IF(ISERROR(OFFSET('HARGA SATUAN'!$C$6,MATCH(B1304,'HARGA SATUAN'!$N$7:$N$1492,0),0)),"",OFFSET('HARGA SATUAN'!$C$6,MATCH(B1304,'HARGA SATUAN'!$N$7:$N$1492,0),0))</f>
        <v/>
      </c>
      <c r="D1304" s="560">
        <f ca="1">SUMIFS(RAB!$F$14:$F$142,RAB!$C$14:$C$142,C1304)</f>
        <v>0</v>
      </c>
      <c r="E1304" s="471">
        <f t="shared" ca="1" si="42"/>
        <v>0</v>
      </c>
      <c r="F1304" s="471">
        <f ca="1">IF(D1304=0,0,SUM($E$713:E1304))</f>
        <v>0</v>
      </c>
    </row>
    <row r="1305" spans="2:6">
      <c r="B1305" s="559">
        <v>592</v>
      </c>
      <c r="C1305" s="560" t="str">
        <f ca="1">IF(ISERROR(OFFSET('HARGA SATUAN'!$C$6,MATCH(B1305,'HARGA SATUAN'!$N$7:$N$1492,0),0)),"",OFFSET('HARGA SATUAN'!$C$6,MATCH(B1305,'HARGA SATUAN'!$N$7:$N$1492,0),0))</f>
        <v/>
      </c>
      <c r="D1305" s="560">
        <f ca="1">SUMIFS(RAB!$F$14:$F$142,RAB!$C$14:$C$142,C1305)</f>
        <v>0</v>
      </c>
      <c r="E1305" s="471">
        <f t="shared" ca="1" si="42"/>
        <v>0</v>
      </c>
      <c r="F1305" s="471">
        <f ca="1">IF(D1305=0,0,SUM($E$713:E1305))</f>
        <v>0</v>
      </c>
    </row>
    <row r="1306" spans="2:6">
      <c r="B1306" s="559">
        <v>593</v>
      </c>
      <c r="C1306" s="560" t="str">
        <f ca="1">IF(ISERROR(OFFSET('HARGA SATUAN'!$C$6,MATCH(B1306,'HARGA SATUAN'!$N$7:$N$1492,0),0)),"",OFFSET('HARGA SATUAN'!$C$6,MATCH(B1306,'HARGA SATUAN'!$N$7:$N$1492,0),0))</f>
        <v/>
      </c>
      <c r="D1306" s="560">
        <f ca="1">SUMIFS(RAB!$F$14:$F$142,RAB!$C$14:$C$142,C1306)</f>
        <v>0</v>
      </c>
      <c r="E1306" s="471">
        <f t="shared" ca="1" si="42"/>
        <v>0</v>
      </c>
      <c r="F1306" s="471">
        <f ca="1">IF(D1306=0,0,SUM($E$713:E1306))</f>
        <v>0</v>
      </c>
    </row>
    <row r="1307" spans="2:6">
      <c r="B1307" s="559">
        <v>594</v>
      </c>
      <c r="C1307" s="560" t="str">
        <f ca="1">IF(ISERROR(OFFSET('HARGA SATUAN'!$C$6,MATCH(B1307,'HARGA SATUAN'!$N$7:$N$1492,0),0)),"",OFFSET('HARGA SATUAN'!$C$6,MATCH(B1307,'HARGA SATUAN'!$N$7:$N$1492,0),0))</f>
        <v/>
      </c>
      <c r="D1307" s="560">
        <f ca="1">SUMIFS(RAB!$F$14:$F$142,RAB!$C$14:$C$142,C1307)</f>
        <v>0</v>
      </c>
      <c r="E1307" s="471">
        <f t="shared" ca="1" si="42"/>
        <v>0</v>
      </c>
      <c r="F1307" s="471">
        <f ca="1">IF(D1307=0,0,SUM($E$713:E1307))</f>
        <v>0</v>
      </c>
    </row>
    <row r="1308" spans="2:6">
      <c r="B1308" s="559">
        <v>595</v>
      </c>
      <c r="C1308" s="560" t="str">
        <f ca="1">IF(ISERROR(OFFSET('HARGA SATUAN'!$C$6,MATCH(B1308,'HARGA SATUAN'!$N$7:$N$1492,0),0)),"",OFFSET('HARGA SATUAN'!$C$6,MATCH(B1308,'HARGA SATUAN'!$N$7:$N$1492,0),0))</f>
        <v/>
      </c>
      <c r="D1308" s="560">
        <f ca="1">SUMIFS(RAB!$F$14:$F$142,RAB!$C$14:$C$142,C1308)</f>
        <v>0</v>
      </c>
      <c r="E1308" s="471">
        <f t="shared" ca="1" si="42"/>
        <v>0</v>
      </c>
      <c r="F1308" s="471">
        <f ca="1">IF(D1308=0,0,SUM($E$713:E1308))</f>
        <v>0</v>
      </c>
    </row>
    <row r="1309" spans="2:6">
      <c r="B1309" s="559">
        <v>596</v>
      </c>
      <c r="C1309" s="560" t="str">
        <f ca="1">IF(ISERROR(OFFSET('HARGA SATUAN'!$C$6,MATCH(B1309,'HARGA SATUAN'!$N$7:$N$1492,0),0)),"",OFFSET('HARGA SATUAN'!$C$6,MATCH(B1309,'HARGA SATUAN'!$N$7:$N$1492,0),0))</f>
        <v/>
      </c>
      <c r="D1309" s="560">
        <f ca="1">SUMIFS(RAB!$F$14:$F$142,RAB!$C$14:$C$142,C1309)</f>
        <v>0</v>
      </c>
      <c r="E1309" s="471">
        <f t="shared" ca="1" si="42"/>
        <v>0</v>
      </c>
      <c r="F1309" s="471">
        <f ca="1">IF(D1309=0,0,SUM($E$713:E1309))</f>
        <v>0</v>
      </c>
    </row>
    <row r="1310" spans="2:6">
      <c r="B1310" s="559">
        <v>597</v>
      </c>
      <c r="C1310" s="560" t="str">
        <f ca="1">IF(ISERROR(OFFSET('HARGA SATUAN'!$C$6,MATCH(B1310,'HARGA SATUAN'!$N$7:$N$1492,0),0)),"",OFFSET('HARGA SATUAN'!$C$6,MATCH(B1310,'HARGA SATUAN'!$N$7:$N$1492,0),0))</f>
        <v/>
      </c>
      <c r="D1310" s="560">
        <f ca="1">SUMIFS(RAB!$F$14:$F$142,RAB!$C$14:$C$142,C1310)</f>
        <v>0</v>
      </c>
      <c r="E1310" s="471">
        <f t="shared" ca="1" si="42"/>
        <v>0</v>
      </c>
      <c r="F1310" s="471">
        <f ca="1">IF(D1310=0,0,SUM($E$713:E1310))</f>
        <v>0</v>
      </c>
    </row>
    <row r="1311" spans="2:6">
      <c r="B1311" s="559">
        <v>598</v>
      </c>
      <c r="C1311" s="560" t="str">
        <f ca="1">IF(ISERROR(OFFSET('HARGA SATUAN'!$C$6,MATCH(B1311,'HARGA SATUAN'!$N$7:$N$1492,0),0)),"",OFFSET('HARGA SATUAN'!$C$6,MATCH(B1311,'HARGA SATUAN'!$N$7:$N$1492,0),0))</f>
        <v/>
      </c>
      <c r="D1311" s="560">
        <f ca="1">SUMIFS(RAB!$F$14:$F$142,RAB!$C$14:$C$142,C1311)</f>
        <v>0</v>
      </c>
      <c r="E1311" s="471">
        <f t="shared" ca="1" si="42"/>
        <v>0</v>
      </c>
      <c r="F1311" s="471">
        <f ca="1">IF(D1311=0,0,SUM($E$713:E1311))</f>
        <v>0</v>
      </c>
    </row>
    <row r="1312" spans="2:6">
      <c r="B1312" s="559">
        <v>599</v>
      </c>
      <c r="C1312" s="560" t="str">
        <f ca="1">IF(ISERROR(OFFSET('HARGA SATUAN'!$C$6,MATCH(B1312,'HARGA SATUAN'!$N$7:$N$1492,0),0)),"",OFFSET('HARGA SATUAN'!$C$6,MATCH(B1312,'HARGA SATUAN'!$N$7:$N$1492,0),0))</f>
        <v/>
      </c>
      <c r="D1312" s="560">
        <f ca="1">SUMIFS(RAB!$F$14:$F$142,RAB!$C$14:$C$142,C1312)</f>
        <v>0</v>
      </c>
      <c r="E1312" s="471">
        <f t="shared" ca="1" si="42"/>
        <v>0</v>
      </c>
      <c r="F1312" s="471">
        <f ca="1">IF(D1312=0,0,SUM($E$713:E1312))</f>
        <v>0</v>
      </c>
    </row>
    <row r="1313" spans="2:6">
      <c r="B1313" s="559">
        <v>600</v>
      </c>
      <c r="C1313" s="560" t="str">
        <f ca="1">IF(ISERROR(OFFSET('HARGA SATUAN'!$C$6,MATCH(B1313,'HARGA SATUAN'!$N$7:$N$1492,0),0)),"",OFFSET('HARGA SATUAN'!$C$6,MATCH(B1313,'HARGA SATUAN'!$N$7:$N$1492,0),0))</f>
        <v/>
      </c>
      <c r="D1313" s="560">
        <f ca="1">SUMIFS(RAB!$F$14:$F$142,RAB!$C$14:$C$142,C1313)</f>
        <v>0</v>
      </c>
      <c r="E1313" s="471">
        <f t="shared" ca="1" si="42"/>
        <v>0</v>
      </c>
      <c r="F1313" s="471">
        <f ca="1">IF(D1313=0,0,SUM($E$713:E1313))</f>
        <v>0</v>
      </c>
    </row>
    <row r="1314" spans="2:6">
      <c r="B1314" s="559">
        <v>601</v>
      </c>
      <c r="C1314" s="560" t="str">
        <f ca="1">IF(ISERROR(OFFSET('HARGA SATUAN'!$C$6,MATCH(B1314,'HARGA SATUAN'!$N$7:$N$1492,0),0)),"",OFFSET('HARGA SATUAN'!$C$6,MATCH(B1314,'HARGA SATUAN'!$N$7:$N$1492,0),0))</f>
        <v/>
      </c>
      <c r="D1314" s="560">
        <f ca="1">SUMIFS(RAB!$F$14:$F$142,RAB!$C$14:$C$142,C1314)</f>
        <v>0</v>
      </c>
      <c r="E1314" s="471">
        <f t="shared" ca="1" si="42"/>
        <v>0</v>
      </c>
      <c r="F1314" s="471">
        <f ca="1">IF(D1314=0,0,SUM($E$713:E1314))</f>
        <v>0</v>
      </c>
    </row>
    <row r="1315" spans="2:6">
      <c r="B1315" s="559">
        <v>602</v>
      </c>
      <c r="C1315" s="560" t="str">
        <f ca="1">IF(ISERROR(OFFSET('HARGA SATUAN'!$C$6,MATCH(B1315,'HARGA SATUAN'!$N$7:$N$1492,0),0)),"",OFFSET('HARGA SATUAN'!$C$6,MATCH(B1315,'HARGA SATUAN'!$N$7:$N$1492,0),0))</f>
        <v/>
      </c>
      <c r="D1315" s="560">
        <f ca="1">SUMIFS(RAB!$F$14:$F$142,RAB!$C$14:$C$142,C1315)</f>
        <v>0</v>
      </c>
      <c r="E1315" s="471">
        <f t="shared" ca="1" si="42"/>
        <v>0</v>
      </c>
      <c r="F1315" s="471">
        <f ca="1">IF(D1315=0,0,SUM($E$713:E1315))</f>
        <v>0</v>
      </c>
    </row>
    <row r="1316" spans="2:6">
      <c r="B1316" s="559">
        <v>603</v>
      </c>
      <c r="C1316" s="560" t="str">
        <f ca="1">IF(ISERROR(OFFSET('HARGA SATUAN'!$C$6,MATCH(B1316,'HARGA SATUAN'!$N$7:$N$1492,0),0)),"",OFFSET('HARGA SATUAN'!$C$6,MATCH(B1316,'HARGA SATUAN'!$N$7:$N$1492,0),0))</f>
        <v/>
      </c>
      <c r="D1316" s="560">
        <f ca="1">SUMIFS(RAB!$F$14:$F$142,RAB!$C$14:$C$142,C1316)</f>
        <v>0</v>
      </c>
      <c r="E1316" s="471">
        <f t="shared" ca="1" si="42"/>
        <v>0</v>
      </c>
      <c r="F1316" s="471">
        <f ca="1">IF(D1316=0,0,SUM($E$713:E1316))</f>
        <v>0</v>
      </c>
    </row>
    <row r="1317" spans="2:6">
      <c r="B1317" s="559">
        <v>604</v>
      </c>
      <c r="C1317" s="560" t="str">
        <f ca="1">IF(ISERROR(OFFSET('HARGA SATUAN'!$C$6,MATCH(B1317,'HARGA SATUAN'!$N$7:$N$1492,0),0)),"",OFFSET('HARGA SATUAN'!$C$6,MATCH(B1317,'HARGA SATUAN'!$N$7:$N$1492,0),0))</f>
        <v/>
      </c>
      <c r="D1317" s="560">
        <f ca="1">SUMIFS(RAB!$F$14:$F$142,RAB!$C$14:$C$142,C1317)</f>
        <v>0</v>
      </c>
      <c r="E1317" s="471">
        <f t="shared" ca="1" si="42"/>
        <v>0</v>
      </c>
      <c r="F1317" s="471">
        <f ca="1">IF(D1317=0,0,SUM($E$713:E1317))</f>
        <v>0</v>
      </c>
    </row>
    <row r="1318" spans="2:6">
      <c r="B1318" s="559">
        <v>605</v>
      </c>
      <c r="C1318" s="560" t="str">
        <f ca="1">IF(ISERROR(OFFSET('HARGA SATUAN'!$C$6,MATCH(B1318,'HARGA SATUAN'!$N$7:$N$1492,0),0)),"",OFFSET('HARGA SATUAN'!$C$6,MATCH(B1318,'HARGA SATUAN'!$N$7:$N$1492,0),0))</f>
        <v/>
      </c>
      <c r="D1318" s="560">
        <f ca="1">SUMIFS(RAB!$F$14:$F$142,RAB!$C$14:$C$142,C1318)</f>
        <v>0</v>
      </c>
      <c r="E1318" s="471">
        <f t="shared" ca="1" si="42"/>
        <v>0</v>
      </c>
      <c r="F1318" s="471">
        <f ca="1">IF(D1318=0,0,SUM($E$713:E1318))</f>
        <v>0</v>
      </c>
    </row>
    <row r="1319" spans="2:6">
      <c r="B1319" s="559">
        <v>606</v>
      </c>
      <c r="C1319" s="560" t="str">
        <f ca="1">IF(ISERROR(OFFSET('HARGA SATUAN'!$C$6,MATCH(B1319,'HARGA SATUAN'!$N$7:$N$1492,0),0)),"",OFFSET('HARGA SATUAN'!$C$6,MATCH(B1319,'HARGA SATUAN'!$N$7:$N$1492,0),0))</f>
        <v/>
      </c>
      <c r="D1319" s="560">
        <f ca="1">SUMIFS(RAB!$F$14:$F$142,RAB!$C$14:$C$142,C1319)</f>
        <v>0</v>
      </c>
      <c r="E1319" s="471">
        <f t="shared" ca="1" si="42"/>
        <v>0</v>
      </c>
      <c r="F1319" s="471">
        <f ca="1">IF(D1319=0,0,SUM($E$713:E1319))</f>
        <v>0</v>
      </c>
    </row>
    <row r="1320" spans="2:6">
      <c r="B1320" s="559">
        <v>607</v>
      </c>
      <c r="C1320" s="560" t="str">
        <f ca="1">IF(ISERROR(OFFSET('HARGA SATUAN'!$C$6,MATCH(B1320,'HARGA SATUAN'!$N$7:$N$1492,0),0)),"",OFFSET('HARGA SATUAN'!$C$6,MATCH(B1320,'HARGA SATUAN'!$N$7:$N$1492,0),0))</f>
        <v/>
      </c>
      <c r="D1320" s="560">
        <f ca="1">SUMIFS(RAB!$F$14:$F$142,RAB!$C$14:$C$142,C1320)</f>
        <v>0</v>
      </c>
      <c r="E1320" s="471">
        <f t="shared" ca="1" si="42"/>
        <v>0</v>
      </c>
      <c r="F1320" s="471">
        <f ca="1">IF(D1320=0,0,SUM($E$713:E1320))</f>
        <v>0</v>
      </c>
    </row>
    <row r="1321" spans="2:6" ht="12.7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C2:AD55"/>
  <sheetViews>
    <sheetView showGridLines="0" view="pageBreakPreview" zoomScale="85" zoomScaleNormal="100" workbookViewId="0">
      <selection activeCell="S9" sqref="S9"/>
    </sheetView>
  </sheetViews>
  <sheetFormatPr defaultColWidth="9.140625" defaultRowHeight="12"/>
  <cols>
    <col min="1" max="2" width="1.42578125" style="51" customWidth="1"/>
    <col min="3" max="3" width="7.42578125" style="51" customWidth="1"/>
    <col min="4" max="23" width="5.7109375" style="51" customWidth="1"/>
    <col min="24" max="24" width="6.28515625" style="51" customWidth="1"/>
    <col min="25" max="26" width="5.7109375" style="51" customWidth="1"/>
    <col min="27" max="27" width="6.42578125" style="51" customWidth="1"/>
    <col min="28" max="118" width="5.7109375" style="51" customWidth="1"/>
    <col min="119" max="16384" width="9.140625" style="51"/>
  </cols>
  <sheetData>
    <row r="2" spans="3:30" ht="12.75" customHeight="1"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652" t="s">
        <v>1572</v>
      </c>
      <c r="X2" s="653"/>
      <c r="Y2" s="653"/>
      <c r="Z2" s="653"/>
      <c r="AA2" s="653"/>
      <c r="AB2" s="653"/>
      <c r="AC2" s="653"/>
      <c r="AD2" s="654"/>
    </row>
    <row r="3" spans="3:30">
      <c r="C3" s="54"/>
      <c r="D3" s="55" t="s">
        <v>1595</v>
      </c>
      <c r="E3" s="55"/>
      <c r="F3" s="56"/>
      <c r="G3" s="55"/>
      <c r="H3" s="55"/>
      <c r="I3" s="55"/>
      <c r="J3" s="55"/>
      <c r="K3" s="56"/>
      <c r="L3" s="56"/>
      <c r="W3" s="655"/>
      <c r="X3" s="656"/>
      <c r="Y3" s="656"/>
      <c r="Z3" s="656"/>
      <c r="AA3" s="656"/>
      <c r="AB3" s="656"/>
      <c r="AC3" s="656"/>
      <c r="AD3" s="657"/>
    </row>
    <row r="4" spans="3:30">
      <c r="C4" s="54"/>
      <c r="D4" s="601"/>
      <c r="E4" s="601"/>
      <c r="F4" s="57" t="s">
        <v>1596</v>
      </c>
      <c r="G4" s="602" t="s">
        <v>1597</v>
      </c>
      <c r="H4" s="603"/>
      <c r="I4" s="602" t="s">
        <v>1598</v>
      </c>
      <c r="J4" s="603"/>
      <c r="K4" s="604" t="s">
        <v>1599</v>
      </c>
      <c r="L4" s="605"/>
      <c r="W4" s="65" t="s">
        <v>1600</v>
      </c>
      <c r="AD4" s="78"/>
    </row>
    <row r="5" spans="3:30">
      <c r="C5" s="54"/>
      <c r="D5" s="601" t="s">
        <v>1601</v>
      </c>
      <c r="E5" s="601"/>
      <c r="F5" s="57"/>
      <c r="G5" s="602"/>
      <c r="H5" s="603"/>
      <c r="I5" s="602"/>
      <c r="J5" s="603"/>
      <c r="K5" s="604"/>
      <c r="L5" s="605"/>
      <c r="W5" s="66" t="s">
        <v>1602</v>
      </c>
      <c r="X5" s="606" t="s">
        <v>1603</v>
      </c>
      <c r="Y5" s="606"/>
      <c r="Z5" s="606"/>
      <c r="AA5" s="606" t="s">
        <v>1604</v>
      </c>
      <c r="AB5" s="606"/>
      <c r="AC5" s="606" t="s">
        <v>1605</v>
      </c>
      <c r="AD5" s="607"/>
    </row>
    <row r="6" spans="3:30">
      <c r="C6" s="54"/>
      <c r="D6" s="601" t="s">
        <v>1606</v>
      </c>
      <c r="E6" s="601"/>
      <c r="F6" s="57"/>
      <c r="G6" s="602"/>
      <c r="H6" s="603"/>
      <c r="I6" s="602"/>
      <c r="J6" s="603"/>
      <c r="K6" s="604"/>
      <c r="L6" s="605"/>
      <c r="W6" s="66">
        <v>1</v>
      </c>
      <c r="X6" s="606" t="s">
        <v>1607</v>
      </c>
      <c r="Y6" s="606"/>
      <c r="Z6" s="606"/>
      <c r="AA6" s="606"/>
      <c r="AB6" s="606"/>
      <c r="AC6" s="606"/>
      <c r="AD6" s="607"/>
    </row>
    <row r="7" spans="3:30">
      <c r="C7" s="54"/>
      <c r="W7" s="66">
        <v>2</v>
      </c>
      <c r="X7" s="606" t="s">
        <v>1608</v>
      </c>
      <c r="Y7" s="606"/>
      <c r="Z7" s="606"/>
      <c r="AA7" s="606"/>
      <c r="AB7" s="606"/>
      <c r="AC7" s="606"/>
      <c r="AD7" s="607"/>
    </row>
    <row r="8" spans="3:30">
      <c r="C8" s="54"/>
      <c r="W8" s="66">
        <v>3</v>
      </c>
      <c r="X8" s="606" t="s">
        <v>1609</v>
      </c>
      <c r="Y8" s="606"/>
      <c r="Z8" s="606"/>
      <c r="AA8" s="606"/>
      <c r="AB8" s="606"/>
      <c r="AC8" s="606"/>
      <c r="AD8" s="607"/>
    </row>
    <row r="9" spans="3:30">
      <c r="C9" s="54"/>
      <c r="W9" s="66">
        <v>4</v>
      </c>
      <c r="X9" s="606" t="s">
        <v>1610</v>
      </c>
      <c r="Y9" s="606"/>
      <c r="Z9" s="606"/>
      <c r="AA9" s="606"/>
      <c r="AB9" s="606"/>
      <c r="AC9" s="606"/>
      <c r="AD9" s="607"/>
    </row>
    <row r="10" spans="3:30">
      <c r="C10" s="54"/>
      <c r="W10" s="66">
        <v>5</v>
      </c>
      <c r="X10" s="606" t="s">
        <v>1611</v>
      </c>
      <c r="Y10" s="606"/>
      <c r="Z10" s="606"/>
      <c r="AA10" s="606"/>
      <c r="AB10" s="606"/>
      <c r="AC10" s="606"/>
      <c r="AD10" s="607"/>
    </row>
    <row r="11" spans="3:30">
      <c r="C11" s="54"/>
      <c r="W11" s="66">
        <v>6</v>
      </c>
      <c r="X11" s="606" t="s">
        <v>1612</v>
      </c>
      <c r="Y11" s="606"/>
      <c r="Z11" s="606"/>
      <c r="AA11" s="606"/>
      <c r="AB11" s="606"/>
      <c r="AC11" s="606"/>
      <c r="AD11" s="607"/>
    </row>
    <row r="12" spans="3:30">
      <c r="C12" s="54"/>
      <c r="W12" s="66">
        <v>7</v>
      </c>
      <c r="X12" s="606" t="s">
        <v>1613</v>
      </c>
      <c r="Y12" s="606"/>
      <c r="Z12" s="606"/>
      <c r="AA12" s="606"/>
      <c r="AB12" s="606"/>
      <c r="AC12" s="606"/>
      <c r="AD12" s="607"/>
    </row>
    <row r="13" spans="3:30" ht="12.75" customHeight="1">
      <c r="C13" s="54"/>
      <c r="W13" s="66">
        <v>8</v>
      </c>
      <c r="X13" s="606" t="s">
        <v>1614</v>
      </c>
      <c r="Y13" s="606"/>
      <c r="Z13" s="606"/>
      <c r="AA13" s="606"/>
      <c r="AB13" s="606"/>
      <c r="AC13" s="606"/>
      <c r="AD13" s="607"/>
    </row>
    <row r="14" spans="3:30">
      <c r="C14" s="54"/>
      <c r="W14" s="66">
        <v>9</v>
      </c>
      <c r="X14" s="606" t="s">
        <v>1615</v>
      </c>
      <c r="Y14" s="606"/>
      <c r="Z14" s="606"/>
      <c r="AA14" s="606"/>
      <c r="AB14" s="606"/>
      <c r="AC14" s="606"/>
      <c r="AD14" s="607"/>
    </row>
    <row r="15" spans="3:30">
      <c r="C15" s="54"/>
      <c r="W15" s="66">
        <v>10</v>
      </c>
      <c r="X15" s="606" t="s">
        <v>1616</v>
      </c>
      <c r="Y15" s="606"/>
      <c r="Z15" s="606"/>
      <c r="AA15" s="606"/>
      <c r="AB15" s="606"/>
      <c r="AC15" s="606"/>
      <c r="AD15" s="607"/>
    </row>
    <row r="16" spans="3:30">
      <c r="C16" s="54"/>
      <c r="H16" s="58"/>
      <c r="W16" s="66">
        <v>11</v>
      </c>
      <c r="X16" s="606" t="s">
        <v>1617</v>
      </c>
      <c r="Y16" s="606"/>
      <c r="Z16" s="606"/>
      <c r="AA16" s="606"/>
      <c r="AB16" s="606"/>
      <c r="AC16" s="606"/>
      <c r="AD16" s="607"/>
    </row>
    <row r="17" spans="3:30">
      <c r="C17" s="54"/>
      <c r="S17" s="67"/>
      <c r="W17" s="66">
        <v>12</v>
      </c>
      <c r="X17" s="606" t="s">
        <v>1618</v>
      </c>
      <c r="Y17" s="606"/>
      <c r="Z17" s="606"/>
      <c r="AA17" s="606"/>
      <c r="AB17" s="606"/>
      <c r="AC17" s="606"/>
      <c r="AD17" s="607"/>
    </row>
    <row r="18" spans="3:30">
      <c r="C18" s="59"/>
      <c r="D18" s="60"/>
      <c r="E18" s="60"/>
      <c r="W18" s="66">
        <v>13</v>
      </c>
      <c r="X18" s="606"/>
      <c r="Y18" s="606"/>
      <c r="Z18" s="606"/>
      <c r="AA18" s="606"/>
      <c r="AB18" s="606"/>
      <c r="AC18" s="606"/>
      <c r="AD18" s="607"/>
    </row>
    <row r="19" spans="3:30">
      <c r="C19" s="54"/>
      <c r="W19" s="68"/>
      <c r="X19" s="608"/>
      <c r="Y19" s="608"/>
      <c r="Z19" s="608"/>
      <c r="AA19" s="608"/>
      <c r="AB19" s="608"/>
      <c r="AC19" s="608"/>
      <c r="AD19" s="609"/>
    </row>
    <row r="20" spans="3:30">
      <c r="C20" s="54"/>
      <c r="W20" s="610" t="s">
        <v>1619</v>
      </c>
      <c r="X20" s="611"/>
      <c r="Y20" s="611"/>
      <c r="Z20" s="611"/>
      <c r="AA20" s="611"/>
      <c r="AB20" s="611"/>
      <c r="AC20" s="611"/>
      <c r="AD20" s="612"/>
    </row>
    <row r="21" spans="3:30">
      <c r="C21" s="54"/>
      <c r="W21" s="613" t="s">
        <v>1620</v>
      </c>
      <c r="X21" s="614"/>
      <c r="Y21" s="614"/>
      <c r="Z21" s="615"/>
      <c r="AA21" s="616" t="s">
        <v>1621</v>
      </c>
      <c r="AB21" s="617"/>
      <c r="AC21" s="617"/>
      <c r="AD21" s="618"/>
    </row>
    <row r="22" spans="3:30">
      <c r="C22" s="54"/>
      <c r="W22" s="619" t="s">
        <v>1622</v>
      </c>
      <c r="X22" s="620"/>
      <c r="Y22" s="80" t="s">
        <v>703</v>
      </c>
      <c r="Z22" s="81">
        <v>1</v>
      </c>
      <c r="AA22" s="621" t="s">
        <v>1623</v>
      </c>
      <c r="AB22" s="622"/>
      <c r="AC22" s="82" t="s">
        <v>703</v>
      </c>
      <c r="AD22" s="83">
        <v>1</v>
      </c>
    </row>
    <row r="23" spans="3:30">
      <c r="C23" s="54"/>
      <c r="W23" s="623" t="s">
        <v>1624</v>
      </c>
      <c r="X23" s="624"/>
      <c r="Y23" s="80" t="s">
        <v>703</v>
      </c>
      <c r="Z23" s="81">
        <v>1</v>
      </c>
      <c r="AA23" s="621" t="s">
        <v>1625</v>
      </c>
      <c r="AB23" s="622"/>
      <c r="AC23" s="82" t="s">
        <v>703</v>
      </c>
      <c r="AD23" s="83">
        <v>1</v>
      </c>
    </row>
    <row r="24" spans="3:30">
      <c r="C24" s="54"/>
      <c r="W24" s="623" t="s">
        <v>1576</v>
      </c>
      <c r="X24" s="624"/>
      <c r="Y24" s="80" t="s">
        <v>703</v>
      </c>
      <c r="Z24" s="81">
        <v>1</v>
      </c>
      <c r="AA24" s="625"/>
      <c r="AB24" s="626"/>
      <c r="AC24" s="82"/>
      <c r="AD24" s="83"/>
    </row>
    <row r="25" spans="3:30">
      <c r="C25" s="54"/>
      <c r="T25" s="69"/>
      <c r="W25" s="627" t="s">
        <v>1577</v>
      </c>
      <c r="X25" s="628"/>
      <c r="Y25" s="80" t="s">
        <v>703</v>
      </c>
      <c r="Z25" s="84">
        <v>2</v>
      </c>
      <c r="AA25" s="621"/>
      <c r="AB25" s="622"/>
      <c r="AC25" s="82"/>
      <c r="AD25" s="83"/>
    </row>
    <row r="26" spans="3:30">
      <c r="C26" s="54"/>
      <c r="W26" s="627" t="s">
        <v>1626</v>
      </c>
      <c r="X26" s="628"/>
      <c r="Y26" s="80" t="s">
        <v>703</v>
      </c>
      <c r="Z26" s="81">
        <v>2</v>
      </c>
      <c r="AA26" s="621"/>
      <c r="AB26" s="622"/>
      <c r="AC26" s="82"/>
      <c r="AD26" s="83"/>
    </row>
    <row r="27" spans="3:30">
      <c r="C27" s="54"/>
      <c r="W27" s="619" t="s">
        <v>1579</v>
      </c>
      <c r="X27" s="620"/>
      <c r="Y27" s="80" t="s">
        <v>703</v>
      </c>
      <c r="Z27" s="81">
        <v>3</v>
      </c>
      <c r="AA27" s="629"/>
      <c r="AB27" s="630"/>
      <c r="AC27" s="82"/>
      <c r="AD27" s="83"/>
    </row>
    <row r="28" spans="3:30">
      <c r="C28" s="54"/>
      <c r="W28" s="623" t="s">
        <v>1580</v>
      </c>
      <c r="X28" s="624"/>
      <c r="Y28" s="80" t="s">
        <v>703</v>
      </c>
      <c r="Z28" s="81">
        <v>2</v>
      </c>
      <c r="AA28" s="629"/>
      <c r="AB28" s="630"/>
      <c r="AC28" s="82"/>
      <c r="AD28" s="83"/>
    </row>
    <row r="29" spans="3:30">
      <c r="C29" s="54"/>
      <c r="W29" s="619" t="s">
        <v>1627</v>
      </c>
      <c r="X29" s="631"/>
      <c r="Y29" s="80" t="s">
        <v>703</v>
      </c>
      <c r="Z29" s="81">
        <v>55</v>
      </c>
      <c r="AA29" s="629"/>
      <c r="AB29" s="630"/>
      <c r="AC29" s="82"/>
      <c r="AD29" s="83"/>
    </row>
    <row r="30" spans="3:30" ht="11.25" customHeight="1">
      <c r="C30" s="54"/>
      <c r="W30" s="619" t="s">
        <v>1628</v>
      </c>
      <c r="X30" s="631"/>
      <c r="Y30" s="80" t="s">
        <v>703</v>
      </c>
      <c r="Z30" s="81">
        <v>1</v>
      </c>
      <c r="AA30" s="629"/>
      <c r="AB30" s="630"/>
      <c r="AC30" s="82"/>
      <c r="AD30" s="83"/>
    </row>
    <row r="31" spans="3:30">
      <c r="C31" s="54"/>
      <c r="U31" s="70"/>
      <c r="W31" s="619" t="s">
        <v>1629</v>
      </c>
      <c r="X31" s="631"/>
      <c r="Y31" s="80" t="s">
        <v>703</v>
      </c>
      <c r="Z31" s="81">
        <v>4</v>
      </c>
      <c r="AA31" s="629"/>
      <c r="AB31" s="630"/>
      <c r="AC31" s="82"/>
      <c r="AD31" s="83"/>
    </row>
    <row r="32" spans="3:30">
      <c r="C32" s="54"/>
      <c r="U32" s="70"/>
      <c r="W32" s="619" t="s">
        <v>1630</v>
      </c>
      <c r="X32" s="631"/>
      <c r="Y32" s="80" t="s">
        <v>703</v>
      </c>
      <c r="Z32" s="81">
        <v>16</v>
      </c>
      <c r="AA32" s="629"/>
      <c r="AB32" s="630"/>
      <c r="AC32" s="82"/>
      <c r="AD32" s="83"/>
    </row>
    <row r="33" spans="3:30">
      <c r="C33" s="54"/>
      <c r="W33" s="627" t="s">
        <v>1631</v>
      </c>
      <c r="X33" s="628"/>
      <c r="Y33" s="80" t="s">
        <v>703</v>
      </c>
      <c r="Z33" s="84">
        <v>1</v>
      </c>
      <c r="AA33" s="629"/>
      <c r="AB33" s="630"/>
      <c r="AC33" s="82"/>
      <c r="AD33" s="83"/>
    </row>
    <row r="34" spans="3:30">
      <c r="C34" s="54"/>
      <c r="W34" s="619" t="s">
        <v>1632</v>
      </c>
      <c r="X34" s="620"/>
      <c r="Y34" s="80" t="s">
        <v>703</v>
      </c>
      <c r="Z34" s="81">
        <v>1</v>
      </c>
      <c r="AA34" s="629"/>
      <c r="AB34" s="630"/>
      <c r="AC34" s="82"/>
      <c r="AD34" s="83"/>
    </row>
    <row r="35" spans="3:30">
      <c r="C35" s="54"/>
      <c r="L35" s="62"/>
      <c r="W35" s="619" t="s">
        <v>1633</v>
      </c>
      <c r="X35" s="620"/>
      <c r="Y35" s="80" t="s">
        <v>703</v>
      </c>
      <c r="Z35" s="81">
        <v>2</v>
      </c>
      <c r="AA35" s="629"/>
      <c r="AB35" s="630"/>
      <c r="AC35" s="82"/>
      <c r="AD35" s="83"/>
    </row>
    <row r="36" spans="3:30">
      <c r="C36" s="54"/>
      <c r="W36" s="632" t="s">
        <v>1578</v>
      </c>
      <c r="X36" s="633"/>
      <c r="Y36" s="80" t="s">
        <v>703</v>
      </c>
      <c r="Z36" s="84">
        <v>1</v>
      </c>
      <c r="AA36" s="634"/>
      <c r="AB36" s="630"/>
      <c r="AC36" s="82"/>
      <c r="AD36" s="83"/>
    </row>
    <row r="37" spans="3:30" ht="12.75" customHeight="1">
      <c r="C37" s="54"/>
      <c r="W37" s="635"/>
      <c r="X37" s="636"/>
      <c r="Y37" s="80"/>
      <c r="Z37" s="84"/>
      <c r="AA37" s="637"/>
      <c r="AB37" s="638"/>
      <c r="AC37" s="87"/>
      <c r="AD37" s="88"/>
    </row>
    <row r="38" spans="3:30" ht="12.75" customHeight="1">
      <c r="C38" s="54"/>
      <c r="W38" s="635"/>
      <c r="X38" s="636"/>
      <c r="Y38" s="80"/>
      <c r="Z38" s="84"/>
      <c r="AA38" s="85"/>
      <c r="AB38" s="86"/>
      <c r="AC38" s="87"/>
      <c r="AD38" s="88"/>
    </row>
    <row r="39" spans="3:30" ht="12" customHeight="1">
      <c r="C39" s="54"/>
      <c r="W39" s="635"/>
      <c r="X39" s="636"/>
      <c r="Y39" s="80"/>
      <c r="Z39" s="89"/>
      <c r="AA39" s="639"/>
      <c r="AB39" s="640"/>
      <c r="AC39" s="87"/>
      <c r="AD39" s="88"/>
    </row>
    <row r="40" spans="3:30" ht="12" customHeight="1">
      <c r="C40" s="54"/>
      <c r="W40" s="623"/>
      <c r="X40" s="624"/>
      <c r="Y40" s="92"/>
      <c r="Z40" s="89"/>
      <c r="AA40" s="90"/>
      <c r="AB40" s="91"/>
      <c r="AC40" s="87"/>
      <c r="AD40" s="88"/>
    </row>
    <row r="41" spans="3:30" ht="12" customHeight="1">
      <c r="C41" s="54"/>
      <c r="W41" s="641"/>
      <c r="X41" s="642"/>
      <c r="Y41" s="93"/>
      <c r="Z41" s="94"/>
      <c r="AA41" s="639"/>
      <c r="AB41" s="640"/>
      <c r="AC41" s="87"/>
      <c r="AD41" s="88"/>
    </row>
    <row r="42" spans="3:30" ht="16.5" customHeight="1">
      <c r="C42" s="54"/>
      <c r="W42" s="658" t="s">
        <v>1634</v>
      </c>
      <c r="X42" s="658"/>
      <c r="Y42" s="658"/>
      <c r="Z42" s="658"/>
      <c r="AA42" s="658"/>
      <c r="AB42" s="658"/>
      <c r="AC42" s="658"/>
      <c r="AD42" s="659"/>
    </row>
    <row r="43" spans="3:30" ht="12" customHeight="1">
      <c r="C43" s="54"/>
      <c r="S43" s="71"/>
      <c r="T43" s="71"/>
      <c r="U43" s="71"/>
      <c r="V43" s="71"/>
      <c r="W43" s="660"/>
      <c r="X43" s="660"/>
      <c r="Y43" s="660"/>
      <c r="Z43" s="660"/>
      <c r="AA43" s="660"/>
      <c r="AB43" s="660"/>
      <c r="AC43" s="660"/>
      <c r="AD43" s="661"/>
    </row>
    <row r="44" spans="3:30">
      <c r="C44" s="6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71"/>
      <c r="T44" s="62"/>
      <c r="U44" s="62"/>
      <c r="V44" s="72"/>
      <c r="W44" s="643" t="s">
        <v>1635</v>
      </c>
      <c r="X44" s="644"/>
      <c r="Y44" s="606"/>
      <c r="Z44" s="606"/>
      <c r="AA44" s="606"/>
      <c r="AB44" s="606"/>
      <c r="AC44" s="606"/>
      <c r="AD44" s="607"/>
    </row>
    <row r="45" spans="3:30">
      <c r="C45" s="6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71"/>
      <c r="T45" s="62"/>
      <c r="U45" s="62"/>
      <c r="V45" s="72"/>
      <c r="W45" s="643" t="s">
        <v>1636</v>
      </c>
      <c r="X45" s="644"/>
      <c r="Y45" s="606">
        <v>1</v>
      </c>
      <c r="Z45" s="606"/>
      <c r="AA45" s="606"/>
      <c r="AB45" s="606" t="s">
        <v>1637</v>
      </c>
      <c r="AC45" s="606"/>
      <c r="AD45" s="79" t="s">
        <v>1638</v>
      </c>
    </row>
    <row r="46" spans="3:30">
      <c r="C46" s="6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71"/>
      <c r="T46" s="62"/>
      <c r="U46" s="62"/>
      <c r="V46" s="72"/>
      <c r="W46" s="643" t="s">
        <v>1639</v>
      </c>
      <c r="X46" s="644"/>
      <c r="Y46" s="645"/>
      <c r="Z46" s="645"/>
      <c r="AA46" s="645"/>
      <c r="AB46" s="606" t="s">
        <v>1640</v>
      </c>
      <c r="AC46" s="606"/>
      <c r="AD46" s="95"/>
    </row>
    <row r="47" spans="3:30">
      <c r="C47" s="6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71"/>
      <c r="T47" s="62"/>
      <c r="U47" s="62"/>
      <c r="V47" s="72"/>
      <c r="W47" s="646" t="s">
        <v>1641</v>
      </c>
      <c r="X47" s="646"/>
      <c r="Y47" s="646"/>
      <c r="Z47" s="646"/>
      <c r="AA47" s="646"/>
      <c r="AB47" s="646"/>
      <c r="AC47" s="646"/>
      <c r="AD47" s="647"/>
    </row>
    <row r="48" spans="3:30" ht="12.75" customHeight="1">
      <c r="C48" s="6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71"/>
      <c r="T48" s="62"/>
      <c r="U48" s="62"/>
      <c r="V48" s="72"/>
      <c r="W48" s="73" t="str">
        <f>RAB!G6</f>
        <v>LOSSO ABDUROCHMAN</v>
      </c>
      <c r="X48" s="73"/>
      <c r="Y48" s="73"/>
      <c r="Z48" s="73"/>
      <c r="AA48" s="73"/>
      <c r="AB48" s="73"/>
      <c r="AC48" s="73"/>
      <c r="AD48" s="96"/>
    </row>
    <row r="49" spans="3:30">
      <c r="C49" s="6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71"/>
      <c r="T49" s="62"/>
      <c r="U49" s="62"/>
      <c r="V49" s="74"/>
      <c r="W49" s="73" t="str">
        <f>RAB!G7</f>
        <v>DS PEPE TEGOWANU</v>
      </c>
      <c r="X49" s="73"/>
      <c r="Y49" s="73"/>
      <c r="Z49" s="73"/>
      <c r="AA49" s="73"/>
      <c r="AB49" s="73"/>
      <c r="AC49" s="73"/>
      <c r="AD49" s="96"/>
    </row>
    <row r="50" spans="3:30">
      <c r="C50" s="6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71"/>
      <c r="T50" s="62"/>
      <c r="U50" s="62"/>
      <c r="V50" s="74"/>
      <c r="W50" s="73"/>
      <c r="X50" s="73"/>
      <c r="Y50" s="73"/>
      <c r="Z50" s="73"/>
      <c r="AA50" s="73"/>
      <c r="AB50" s="73"/>
      <c r="AC50" s="73"/>
      <c r="AD50" s="96"/>
    </row>
    <row r="51" spans="3:30" ht="19.5" customHeight="1">
      <c r="C51" s="6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74"/>
      <c r="W51" s="75"/>
      <c r="X51" s="75"/>
      <c r="Y51" s="75"/>
      <c r="Z51" s="75"/>
      <c r="AA51" s="75"/>
      <c r="AB51" s="75"/>
      <c r="AC51" s="75"/>
      <c r="AD51" s="97"/>
    </row>
    <row r="52" spans="3:30">
      <c r="C52" s="6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72"/>
      <c r="W52" s="643" t="s">
        <v>1642</v>
      </c>
      <c r="X52" s="644"/>
      <c r="Y52" s="606" t="s">
        <v>1643</v>
      </c>
      <c r="Z52" s="606"/>
      <c r="AA52" s="606"/>
      <c r="AB52" s="606"/>
      <c r="AC52" s="606"/>
      <c r="AD52" s="607"/>
    </row>
    <row r="53" spans="3:30">
      <c r="C53" s="6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V53" s="72"/>
      <c r="W53" s="643" t="s">
        <v>1644</v>
      </c>
      <c r="X53" s="644"/>
      <c r="Y53" s="606" t="s">
        <v>1645</v>
      </c>
      <c r="Z53" s="606"/>
      <c r="AA53" s="606"/>
      <c r="AB53" s="606"/>
      <c r="AC53" s="606"/>
      <c r="AD53" s="607"/>
    </row>
    <row r="54" spans="3:30">
      <c r="C54" s="6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V54" s="72"/>
      <c r="W54" s="643" t="s">
        <v>1646</v>
      </c>
      <c r="X54" s="644"/>
      <c r="Y54" s="606" t="s">
        <v>1647</v>
      </c>
      <c r="Z54" s="606"/>
      <c r="AA54" s="606"/>
      <c r="AB54" s="606"/>
      <c r="AC54" s="606"/>
      <c r="AD54" s="607"/>
    </row>
    <row r="55" spans="3:30"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76"/>
      <c r="V55" s="77"/>
      <c r="W55" s="648" t="s">
        <v>1648</v>
      </c>
      <c r="X55" s="649"/>
      <c r="Y55" s="650" t="s">
        <v>1649</v>
      </c>
      <c r="Z55" s="650"/>
      <c r="AA55" s="650"/>
      <c r="AB55" s="650"/>
      <c r="AC55" s="650"/>
      <c r="AD55" s="651"/>
    </row>
  </sheetData>
  <mergeCells count="121">
    <mergeCell ref="W54:X54"/>
    <mergeCell ref="Y54:AA54"/>
    <mergeCell ref="AB54:AD54"/>
    <mergeCell ref="W55:X55"/>
    <mergeCell ref="Y55:AA55"/>
    <mergeCell ref="AB55:AD55"/>
    <mergeCell ref="W2:AD3"/>
    <mergeCell ref="W42:AD43"/>
    <mergeCell ref="W46:X46"/>
    <mergeCell ref="Y46:AA46"/>
    <mergeCell ref="AB46:AC46"/>
    <mergeCell ref="W47:AD47"/>
    <mergeCell ref="W52:X52"/>
    <mergeCell ref="Y52:AA52"/>
    <mergeCell ref="AB52:AD52"/>
    <mergeCell ref="W53:X53"/>
    <mergeCell ref="Y53:AA53"/>
    <mergeCell ref="AB53:AD53"/>
    <mergeCell ref="W39:X39"/>
    <mergeCell ref="AA39:AB39"/>
    <mergeCell ref="W40:X40"/>
    <mergeCell ref="W41:X41"/>
    <mergeCell ref="AA41:AB41"/>
    <mergeCell ref="W44:X44"/>
    <mergeCell ref="Y44:AD44"/>
    <mergeCell ref="W45:X45"/>
    <mergeCell ref="Y45:AA45"/>
    <mergeCell ref="AB45:AC45"/>
    <mergeCell ref="W34:X34"/>
    <mergeCell ref="AA34:AB34"/>
    <mergeCell ref="W35:X35"/>
    <mergeCell ref="AA35:AB35"/>
    <mergeCell ref="W36:X36"/>
    <mergeCell ref="AA36:AB36"/>
    <mergeCell ref="W37:X37"/>
    <mergeCell ref="AA37:AB37"/>
    <mergeCell ref="W38:X38"/>
    <mergeCell ref="W29:X29"/>
    <mergeCell ref="AA29:AB29"/>
    <mergeCell ref="W30:X30"/>
    <mergeCell ref="AA30:AB30"/>
    <mergeCell ref="W31:X31"/>
    <mergeCell ref="AA31:AB31"/>
    <mergeCell ref="W32:X32"/>
    <mergeCell ref="AA32:AB32"/>
    <mergeCell ref="W33:X33"/>
    <mergeCell ref="AA33:AB33"/>
    <mergeCell ref="W24:X24"/>
    <mergeCell ref="AA24:AB24"/>
    <mergeCell ref="W25:X25"/>
    <mergeCell ref="AA25:AB25"/>
    <mergeCell ref="W26:X26"/>
    <mergeCell ref="AA26:AB26"/>
    <mergeCell ref="W27:X27"/>
    <mergeCell ref="AA27:AB27"/>
    <mergeCell ref="W28:X28"/>
    <mergeCell ref="AA28:AB28"/>
    <mergeCell ref="X19:Z19"/>
    <mergeCell ref="AA19:AB19"/>
    <mergeCell ref="AC19:AD19"/>
    <mergeCell ref="W20:AD20"/>
    <mergeCell ref="W21:Z21"/>
    <mergeCell ref="AA21:AD21"/>
    <mergeCell ref="W22:X22"/>
    <mergeCell ref="AA22:AB22"/>
    <mergeCell ref="W23:X23"/>
    <mergeCell ref="AA23:AB23"/>
    <mergeCell ref="X16:Z16"/>
    <mergeCell ref="AA16:AB16"/>
    <mergeCell ref="AC16:AD16"/>
    <mergeCell ref="X17:Z17"/>
    <mergeCell ref="AA17:AB17"/>
    <mergeCell ref="AC17:AD17"/>
    <mergeCell ref="X18:Z18"/>
    <mergeCell ref="AA18:AB18"/>
    <mergeCell ref="AC18:AD18"/>
    <mergeCell ref="X13:Z13"/>
    <mergeCell ref="AA13:AB13"/>
    <mergeCell ref="AC13:AD13"/>
    <mergeCell ref="X14:Z14"/>
    <mergeCell ref="AA14:AB14"/>
    <mergeCell ref="AC14:AD14"/>
    <mergeCell ref="X15:Z15"/>
    <mergeCell ref="AA15:AB15"/>
    <mergeCell ref="AC15:AD15"/>
    <mergeCell ref="X10:Z10"/>
    <mergeCell ref="AA10:AB10"/>
    <mergeCell ref="AC10:AD10"/>
    <mergeCell ref="X11:Z11"/>
    <mergeCell ref="AA11:AB11"/>
    <mergeCell ref="AC11:AD11"/>
    <mergeCell ref="X12:Z12"/>
    <mergeCell ref="AA12:AB12"/>
    <mergeCell ref="AC12:AD12"/>
    <mergeCell ref="X7:Z7"/>
    <mergeCell ref="AA7:AB7"/>
    <mergeCell ref="AC7:AD7"/>
    <mergeCell ref="X8:Z8"/>
    <mergeCell ref="AA8:AB8"/>
    <mergeCell ref="AC8:AD8"/>
    <mergeCell ref="X9:Z9"/>
    <mergeCell ref="AA9:AB9"/>
    <mergeCell ref="AC9:AD9"/>
    <mergeCell ref="AA5:AB5"/>
    <mergeCell ref="AC5:AD5"/>
    <mergeCell ref="D6:E6"/>
    <mergeCell ref="G6:H6"/>
    <mergeCell ref="I6:J6"/>
    <mergeCell ref="K6:L6"/>
    <mergeCell ref="X6:Z6"/>
    <mergeCell ref="AA6:AB6"/>
    <mergeCell ref="AC6:AD6"/>
    <mergeCell ref="D4:E4"/>
    <mergeCell ref="G4:H4"/>
    <mergeCell ref="I4:J4"/>
    <mergeCell ref="K4:L4"/>
    <mergeCell ref="D5:E5"/>
    <mergeCell ref="G5:H5"/>
    <mergeCell ref="I5:J5"/>
    <mergeCell ref="K5:L5"/>
    <mergeCell ref="X5:Z5"/>
  </mergeCells>
  <printOptions verticalCentered="1"/>
  <pageMargins left="0.5" right="0.25" top="0.25" bottom="0.25" header="0" footer="0"/>
  <pageSetup paperSize="9" scale="78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D120"/>
  <sheetViews>
    <sheetView view="pageBreakPreview" zoomScale="40" zoomScaleNormal="40" workbookViewId="0">
      <selection activeCell="AB47" sqref="AB47"/>
    </sheetView>
  </sheetViews>
  <sheetFormatPr defaultColWidth="9.140625" defaultRowHeight="12.75"/>
  <cols>
    <col min="1" max="1" width="1.7109375" style="26" customWidth="1"/>
    <col min="2" max="2" width="10.7109375" style="26" customWidth="1"/>
    <col min="3" max="3" width="2.42578125" style="26" customWidth="1"/>
    <col min="4" max="20" width="9.140625" style="26"/>
    <col min="21" max="21" width="14.42578125" style="26" customWidth="1"/>
    <col min="22" max="22" width="3.140625" style="26" customWidth="1"/>
    <col min="23" max="26" width="9.140625" style="26"/>
    <col min="27" max="27" width="2.85546875" style="26" customWidth="1"/>
    <col min="28" max="30" width="4.7109375" style="26" customWidth="1"/>
    <col min="31" max="31" width="1.7109375" style="26" customWidth="1"/>
    <col min="32" max="16384" width="9.140625" style="26"/>
  </cols>
  <sheetData>
    <row r="1" spans="1:29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34"/>
    </row>
    <row r="2" spans="1:29">
      <c r="A2" s="29"/>
      <c r="W2" s="35"/>
    </row>
    <row r="3" spans="1:29" ht="12.75" customHeight="1">
      <c r="A3" s="29"/>
      <c r="C3" s="662" t="s">
        <v>1650</v>
      </c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35"/>
      <c r="X3" s="36"/>
      <c r="Y3" s="36"/>
      <c r="Z3" s="36"/>
      <c r="AA3" s="36"/>
      <c r="AB3" s="36"/>
      <c r="AC3" s="46"/>
    </row>
    <row r="4" spans="1:29" ht="18.75" customHeight="1">
      <c r="A4" s="29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  <c r="N4" s="662"/>
      <c r="O4" s="662"/>
      <c r="P4" s="662"/>
      <c r="Q4" s="662"/>
      <c r="R4" s="662"/>
      <c r="S4" s="662"/>
      <c r="T4" s="662"/>
      <c r="U4" s="662"/>
      <c r="V4" s="662"/>
      <c r="W4" s="35"/>
      <c r="X4" s="36"/>
      <c r="Y4" s="36"/>
      <c r="Z4" s="36"/>
      <c r="AA4" s="36"/>
      <c r="AB4" s="36"/>
      <c r="AC4" s="46"/>
    </row>
    <row r="5" spans="1:29" ht="12.75" customHeight="1">
      <c r="A5" s="29"/>
      <c r="C5" s="30"/>
      <c r="W5" s="35"/>
    </row>
    <row r="6" spans="1:29" ht="12.75" customHeight="1">
      <c r="A6" s="29"/>
      <c r="C6" s="663" t="s">
        <v>1651</v>
      </c>
      <c r="D6" s="663"/>
      <c r="E6" s="663"/>
      <c r="F6" s="663"/>
      <c r="G6" s="663"/>
      <c r="H6" s="663"/>
      <c r="I6" s="663"/>
      <c r="J6" s="663"/>
      <c r="K6" s="663"/>
      <c r="L6" s="663"/>
      <c r="M6" s="663"/>
      <c r="W6" s="35"/>
      <c r="Y6" s="47"/>
      <c r="Z6" s="47"/>
      <c r="AA6" s="47"/>
      <c r="AB6" s="48"/>
      <c r="AC6" s="48"/>
    </row>
    <row r="7" spans="1:29" ht="18" customHeight="1">
      <c r="A7" s="29"/>
      <c r="C7" s="663"/>
      <c r="D7" s="663"/>
      <c r="E7" s="663"/>
      <c r="F7" s="663"/>
      <c r="G7" s="663"/>
      <c r="H7" s="663"/>
      <c r="I7" s="663"/>
      <c r="J7" s="663"/>
      <c r="K7" s="663"/>
      <c r="L7" s="663"/>
      <c r="M7" s="663"/>
      <c r="W7" s="35"/>
      <c r="Y7" s="47"/>
      <c r="Z7" s="47"/>
      <c r="AA7" s="47"/>
      <c r="AB7" s="48"/>
      <c r="AC7" s="48"/>
    </row>
    <row r="8" spans="1:29">
      <c r="A8" s="29"/>
      <c r="W8" s="35"/>
    </row>
    <row r="9" spans="1:29">
      <c r="A9" s="29"/>
      <c r="D9"/>
      <c r="W9" s="35"/>
    </row>
    <row r="10" spans="1:29">
      <c r="A10" s="29"/>
      <c r="W10" s="35"/>
    </row>
    <row r="11" spans="1:29">
      <c r="A11" s="29"/>
      <c r="W11" s="35"/>
    </row>
    <row r="12" spans="1:29">
      <c r="A12" s="29"/>
      <c r="D12" s="31"/>
      <c r="W12" s="35"/>
    </row>
    <row r="13" spans="1:29">
      <c r="A13" s="29"/>
      <c r="W13" s="35"/>
    </row>
    <row r="14" spans="1:29">
      <c r="A14" s="29"/>
      <c r="W14" s="35"/>
    </row>
    <row r="15" spans="1:29">
      <c r="A15" s="29"/>
      <c r="W15" s="35"/>
    </row>
    <row r="16" spans="1:29">
      <c r="A16" s="29"/>
      <c r="W16" s="35"/>
    </row>
    <row r="17" spans="1:23">
      <c r="A17" s="29"/>
      <c r="W17" s="35"/>
    </row>
    <row r="18" spans="1:23">
      <c r="A18" s="29"/>
      <c r="W18" s="35"/>
    </row>
    <row r="19" spans="1:23">
      <c r="A19" s="29"/>
      <c r="W19" s="35"/>
    </row>
    <row r="20" spans="1:23">
      <c r="A20" s="29"/>
      <c r="W20" s="35"/>
    </row>
    <row r="21" spans="1:23">
      <c r="A21" s="29"/>
      <c r="W21" s="35"/>
    </row>
    <row r="22" spans="1:23">
      <c r="A22" s="29"/>
      <c r="W22" s="35"/>
    </row>
    <row r="23" spans="1:23">
      <c r="A23" s="29"/>
      <c r="W23" s="35"/>
    </row>
    <row r="24" spans="1:23">
      <c r="A24" s="29"/>
      <c r="W24" s="35"/>
    </row>
    <row r="25" spans="1:23">
      <c r="A25" s="29"/>
      <c r="W25" s="35"/>
    </row>
    <row r="26" spans="1:23">
      <c r="A26" s="29"/>
      <c r="W26" s="35"/>
    </row>
    <row r="27" spans="1:23">
      <c r="A27" s="29"/>
      <c r="W27" s="35"/>
    </row>
    <row r="28" spans="1:23">
      <c r="A28" s="29"/>
      <c r="W28" s="35"/>
    </row>
    <row r="29" spans="1:23">
      <c r="A29" s="29"/>
      <c r="W29" s="35"/>
    </row>
    <row r="30" spans="1:23">
      <c r="A30" s="29"/>
      <c r="W30" s="35"/>
    </row>
    <row r="31" spans="1:23">
      <c r="A31" s="29"/>
      <c r="W31" s="35"/>
    </row>
    <row r="32" spans="1:23">
      <c r="A32" s="29"/>
      <c r="W32" s="35"/>
    </row>
    <row r="33" spans="1:23">
      <c r="A33" s="29"/>
      <c r="W33" s="35"/>
    </row>
    <row r="34" spans="1:23">
      <c r="A34" s="29"/>
      <c r="W34" s="35"/>
    </row>
    <row r="35" spans="1:23">
      <c r="A35" s="29"/>
      <c r="W35" s="35"/>
    </row>
    <row r="36" spans="1:23">
      <c r="A36" s="29"/>
      <c r="W36" s="35"/>
    </row>
    <row r="37" spans="1:23">
      <c r="A37" s="29"/>
      <c r="W37" s="35"/>
    </row>
    <row r="38" spans="1:23">
      <c r="A38" s="29"/>
      <c r="W38" s="35"/>
    </row>
    <row r="39" spans="1:23">
      <c r="A39" s="29"/>
      <c r="W39" s="35"/>
    </row>
    <row r="40" spans="1:23">
      <c r="A40" s="29"/>
      <c r="W40" s="35"/>
    </row>
    <row r="41" spans="1:23">
      <c r="A41" s="29"/>
      <c r="W41" s="35"/>
    </row>
    <row r="42" spans="1:23">
      <c r="A42" s="29"/>
      <c r="W42" s="35"/>
    </row>
    <row r="43" spans="1:23">
      <c r="A43" s="29"/>
      <c r="W43" s="35"/>
    </row>
    <row r="44" spans="1:23">
      <c r="A44" s="29"/>
      <c r="W44" s="35"/>
    </row>
    <row r="45" spans="1:23">
      <c r="A45" s="29"/>
      <c r="W45" s="35"/>
    </row>
    <row r="46" spans="1:23">
      <c r="A46" s="29"/>
      <c r="W46" s="35"/>
    </row>
    <row r="47" spans="1:23">
      <c r="A47" s="29"/>
      <c r="W47" s="35"/>
    </row>
    <row r="48" spans="1:23">
      <c r="A48" s="29"/>
      <c r="W48" s="35"/>
    </row>
    <row r="49" spans="1:30">
      <c r="A49" s="29"/>
      <c r="W49" s="35"/>
    </row>
    <row r="50" spans="1:30">
      <c r="A50" s="29"/>
      <c r="W50" s="35"/>
    </row>
    <row r="51" spans="1:30">
      <c r="A51" s="29"/>
      <c r="W51" s="35"/>
    </row>
    <row r="52" spans="1:30">
      <c r="A52" s="29"/>
      <c r="W52" s="35"/>
    </row>
    <row r="53" spans="1:30">
      <c r="A53" s="29"/>
      <c r="W53" s="35"/>
    </row>
    <row r="54" spans="1:30">
      <c r="A54" s="29"/>
      <c r="R54" s="37"/>
      <c r="S54" s="37"/>
      <c r="T54" s="37"/>
      <c r="U54" s="38"/>
      <c r="V54" s="38"/>
      <c r="W54" s="39"/>
      <c r="X54" s="38"/>
      <c r="Y54" s="38"/>
      <c r="Z54" s="38"/>
      <c r="AA54" s="38"/>
      <c r="AB54" s="38"/>
      <c r="AC54" s="38"/>
      <c r="AD54" s="38"/>
    </row>
    <row r="55" spans="1:30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40"/>
      <c r="S55" s="41"/>
      <c r="T55" s="41"/>
      <c r="U55" s="42"/>
      <c r="V55" s="43"/>
      <c r="W55" s="44"/>
      <c r="X55" s="38"/>
      <c r="Y55" s="38"/>
      <c r="Z55" s="38"/>
      <c r="AA55" s="45"/>
      <c r="AB55" s="45"/>
      <c r="AC55" s="45"/>
      <c r="AD55" s="45"/>
    </row>
    <row r="56" spans="1:30">
      <c r="U56" s="38"/>
      <c r="V56" s="45"/>
      <c r="W56" s="38"/>
      <c r="X56" s="38"/>
      <c r="Y56" s="38"/>
      <c r="Z56" s="38"/>
      <c r="AA56" s="45"/>
      <c r="AB56" s="38"/>
      <c r="AC56" s="38"/>
      <c r="AD56" s="38"/>
    </row>
    <row r="57" spans="1:30">
      <c r="U57" s="38"/>
      <c r="V57" s="45"/>
      <c r="W57" s="38"/>
      <c r="X57" s="38"/>
      <c r="Y57" s="38"/>
      <c r="Z57" s="38"/>
      <c r="AA57" s="38"/>
      <c r="AB57" s="38"/>
      <c r="AC57" s="38"/>
      <c r="AD57" s="38"/>
    </row>
    <row r="58" spans="1:30">
      <c r="U58" s="38"/>
      <c r="V58" s="45"/>
      <c r="W58" s="38"/>
      <c r="X58" s="38"/>
      <c r="Y58" s="38"/>
      <c r="Z58" s="38"/>
      <c r="AA58" s="38"/>
      <c r="AB58" s="38"/>
      <c r="AC58" s="38"/>
      <c r="AD58" s="38"/>
    </row>
    <row r="59" spans="1:30">
      <c r="U59" s="38"/>
      <c r="V59" s="45"/>
      <c r="W59" s="38"/>
      <c r="X59" s="38"/>
      <c r="Y59" s="38"/>
      <c r="Z59" s="38"/>
      <c r="AA59" s="38"/>
      <c r="AB59" s="38"/>
      <c r="AC59" s="38"/>
      <c r="AD59" s="38"/>
    </row>
    <row r="60" spans="1:30">
      <c r="U60" s="38"/>
      <c r="V60" s="45"/>
      <c r="W60" s="38"/>
      <c r="X60" s="38"/>
      <c r="Y60" s="38"/>
      <c r="Z60" s="38"/>
      <c r="AA60" s="45"/>
      <c r="AB60" s="38"/>
      <c r="AC60" s="38"/>
      <c r="AD60" s="38"/>
    </row>
    <row r="61" spans="1:30">
      <c r="U61" s="38"/>
      <c r="V61" s="45"/>
      <c r="W61" s="38"/>
      <c r="X61" s="38"/>
      <c r="Y61" s="38"/>
      <c r="Z61" s="38"/>
      <c r="AA61" s="38"/>
      <c r="AB61" s="38"/>
      <c r="AC61" s="38"/>
      <c r="AD61" s="38"/>
    </row>
    <row r="62" spans="1:30">
      <c r="U62" s="38"/>
      <c r="V62" s="45"/>
      <c r="W62" s="38"/>
      <c r="X62" s="38"/>
      <c r="Y62" s="38"/>
      <c r="Z62" s="38"/>
      <c r="AA62" s="38"/>
      <c r="AB62" s="38"/>
      <c r="AC62" s="38"/>
      <c r="AD62" s="38"/>
    </row>
    <row r="63" spans="1:30">
      <c r="U63" s="38"/>
      <c r="V63" s="45"/>
      <c r="W63" s="38"/>
      <c r="X63" s="38"/>
      <c r="Y63" s="38"/>
      <c r="Z63" s="38"/>
      <c r="AA63" s="38"/>
      <c r="AB63" s="38"/>
      <c r="AC63" s="38"/>
      <c r="AD63" s="38"/>
    </row>
    <row r="64" spans="1:30">
      <c r="U64" s="38"/>
      <c r="V64" s="45"/>
      <c r="W64" s="38"/>
      <c r="X64" s="38"/>
      <c r="Y64" s="38"/>
      <c r="Z64" s="38"/>
      <c r="AA64" s="38"/>
      <c r="AB64" s="38"/>
      <c r="AC64" s="38"/>
      <c r="AD64" s="38"/>
    </row>
    <row r="65" spans="5:30">
      <c r="U65" s="38"/>
      <c r="V65" s="45"/>
      <c r="W65" s="38"/>
      <c r="X65" s="38"/>
      <c r="Y65" s="38"/>
      <c r="Z65" s="38"/>
      <c r="AA65" s="38"/>
      <c r="AB65" s="38"/>
      <c r="AC65" s="38"/>
      <c r="AD65" s="38"/>
    </row>
    <row r="66" spans="5:30" ht="6" customHeight="1"/>
    <row r="73" spans="5:30">
      <c r="M73" s="50"/>
    </row>
    <row r="74" spans="5:30" ht="15" customHeight="1">
      <c r="E74" s="49"/>
      <c r="M74" s="50"/>
    </row>
    <row r="75" spans="5:30" ht="15" customHeight="1">
      <c r="E75" s="49"/>
      <c r="M75" s="50"/>
    </row>
    <row r="76" spans="5:30" ht="15" customHeight="1">
      <c r="E76" s="49"/>
      <c r="M76" s="50"/>
    </row>
    <row r="77" spans="5:30" ht="15" customHeight="1">
      <c r="E77" s="49"/>
      <c r="M77" s="50"/>
    </row>
    <row r="78" spans="5:30" ht="15" customHeight="1">
      <c r="E78" s="49"/>
      <c r="M78" s="50"/>
    </row>
    <row r="79" spans="5:30" ht="15" customHeight="1">
      <c r="E79" s="49"/>
      <c r="M79" s="50"/>
    </row>
    <row r="80" spans="5:30" ht="15" customHeight="1">
      <c r="E80" s="49"/>
      <c r="M80" s="50"/>
    </row>
    <row r="81" spans="5:13" ht="15" customHeight="1">
      <c r="E81" s="49"/>
      <c r="M81" s="50"/>
    </row>
    <row r="82" spans="5:13" ht="15" customHeight="1">
      <c r="E82" s="49"/>
      <c r="M82" s="50"/>
    </row>
    <row r="83" spans="5:13" ht="15" customHeight="1">
      <c r="E83" s="49"/>
      <c r="M83" s="50"/>
    </row>
    <row r="84" spans="5:13" ht="15" customHeight="1">
      <c r="E84" s="49"/>
      <c r="M84" s="50"/>
    </row>
    <row r="85" spans="5:13" ht="15" customHeight="1">
      <c r="E85" s="49"/>
      <c r="M85" s="50"/>
    </row>
    <row r="86" spans="5:13" ht="15" customHeight="1">
      <c r="E86" s="49"/>
      <c r="M86" s="50"/>
    </row>
    <row r="87" spans="5:13" ht="15" customHeight="1">
      <c r="E87" s="49"/>
      <c r="M87" s="50"/>
    </row>
    <row r="88" spans="5:13" ht="15" customHeight="1">
      <c r="E88" s="49"/>
      <c r="M88" s="50"/>
    </row>
    <row r="89" spans="5:13" ht="15" customHeight="1">
      <c r="E89" s="49"/>
      <c r="M89" s="50"/>
    </row>
    <row r="90" spans="5:13" ht="15" customHeight="1">
      <c r="E90" s="49"/>
      <c r="M90" s="50"/>
    </row>
    <row r="91" spans="5:13" ht="15" customHeight="1">
      <c r="E91" s="49"/>
      <c r="M91" s="50"/>
    </row>
    <row r="92" spans="5:13" ht="15" customHeight="1">
      <c r="E92" s="49"/>
      <c r="M92" s="50"/>
    </row>
    <row r="93" spans="5:13" ht="15" customHeight="1">
      <c r="E93" s="49"/>
      <c r="M93" s="50"/>
    </row>
    <row r="94" spans="5:13" ht="15" customHeight="1">
      <c r="E94" s="49"/>
      <c r="M94" s="50"/>
    </row>
    <row r="95" spans="5:13" ht="15" customHeight="1">
      <c r="E95" s="49"/>
      <c r="M95" s="50"/>
    </row>
    <row r="96" spans="5:13" ht="15" customHeight="1">
      <c r="E96" s="49"/>
    </row>
    <row r="97" spans="5:5" ht="15" customHeight="1">
      <c r="E97" s="49"/>
    </row>
    <row r="98" spans="5:5" ht="15" customHeight="1">
      <c r="E98" s="49"/>
    </row>
    <row r="99" spans="5:5" ht="15" customHeight="1">
      <c r="E99" s="49"/>
    </row>
    <row r="100" spans="5:5" ht="15" customHeight="1">
      <c r="E100" s="49"/>
    </row>
    <row r="101" spans="5:5" ht="15" customHeight="1">
      <c r="E101" s="49"/>
    </row>
    <row r="102" spans="5:5" ht="15" customHeight="1">
      <c r="E102" s="49"/>
    </row>
    <row r="103" spans="5:5" ht="15" customHeight="1">
      <c r="E103" s="49"/>
    </row>
    <row r="104" spans="5:5" ht="15" customHeight="1">
      <c r="E104" s="49"/>
    </row>
    <row r="105" spans="5:5" ht="15" customHeight="1">
      <c r="E105" s="49"/>
    </row>
    <row r="106" spans="5:5" ht="15" customHeight="1">
      <c r="E106" s="49"/>
    </row>
    <row r="107" spans="5:5" ht="15" customHeight="1">
      <c r="E107" s="49"/>
    </row>
    <row r="108" spans="5:5" ht="15" customHeight="1">
      <c r="E108" s="49"/>
    </row>
    <row r="109" spans="5:5" ht="15" customHeight="1">
      <c r="E109" s="49"/>
    </row>
    <row r="110" spans="5:5" ht="15" customHeight="1">
      <c r="E110" s="49"/>
    </row>
    <row r="111" spans="5:5" ht="15" customHeight="1">
      <c r="E111" s="49"/>
    </row>
    <row r="112" spans="5:5" ht="15" customHeight="1">
      <c r="E112" s="49"/>
    </row>
    <row r="113" spans="5:5" ht="15" customHeight="1">
      <c r="E113" s="49"/>
    </row>
    <row r="114" spans="5:5" ht="15" customHeight="1">
      <c r="E114" s="49"/>
    </row>
    <row r="115" spans="5:5" ht="15" customHeight="1">
      <c r="E115" s="49"/>
    </row>
    <row r="116" spans="5:5" ht="15" customHeight="1">
      <c r="E116" s="49"/>
    </row>
    <row r="117" spans="5:5" ht="15" customHeight="1">
      <c r="E117" s="49"/>
    </row>
    <row r="118" spans="5:5" ht="15" customHeight="1">
      <c r="E118" s="49"/>
    </row>
    <row r="119" spans="5:5" ht="15" customHeight="1">
      <c r="E119" s="49"/>
    </row>
    <row r="120" spans="5:5">
      <c r="E120" s="49"/>
    </row>
  </sheetData>
  <mergeCells count="2">
    <mergeCell ref="C3:V4"/>
    <mergeCell ref="C6:M7"/>
  </mergeCells>
  <printOptions horizontalCentered="1" verticalCentered="1"/>
  <pageMargins left="0.70866141732283505" right="0.70866141732283505" top="0.55118110236220497" bottom="0.35433070866141703" header="0.31496062992126" footer="0.31496062992126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2:AF68"/>
  <sheetViews>
    <sheetView view="pageBreakPreview" zoomScale="55" zoomScaleNormal="55" workbookViewId="0">
      <selection activeCell="U22" sqref="U22"/>
    </sheetView>
  </sheetViews>
  <sheetFormatPr defaultColWidth="9.140625" defaultRowHeight="12.75"/>
  <cols>
    <col min="1" max="1" width="1.7109375" style="2" customWidth="1"/>
    <col min="2" max="2" width="1.42578125" style="2" customWidth="1"/>
    <col min="3" max="3" width="10.7109375" style="2" customWidth="1"/>
    <col min="4" max="4" width="2.42578125" style="2" customWidth="1"/>
    <col min="5" max="21" width="9.140625" style="2"/>
    <col min="22" max="22" width="14.42578125" style="2" customWidth="1"/>
    <col min="23" max="23" width="3.140625" style="2" customWidth="1"/>
    <col min="24" max="27" width="9.140625" style="2"/>
    <col min="28" max="28" width="2.85546875" style="2" customWidth="1"/>
    <col min="29" max="31" width="4.7109375" style="2" customWidth="1"/>
    <col min="32" max="32" width="1.7109375" style="2" customWidth="1"/>
    <col min="33" max="16384" width="9.140625" style="2"/>
  </cols>
  <sheetData>
    <row r="2" spans="2:32" ht="6" customHeigh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12"/>
    </row>
    <row r="3" spans="2:32">
      <c r="B3" s="5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2"/>
      <c r="AF3" s="13"/>
    </row>
    <row r="4" spans="2:32" ht="12.75" customHeight="1">
      <c r="B4" s="5"/>
      <c r="C4" s="5"/>
      <c r="D4" s="664" t="s">
        <v>1652</v>
      </c>
      <c r="E4" s="665"/>
      <c r="F4" s="665"/>
      <c r="G4" s="665"/>
      <c r="H4" s="665"/>
      <c r="I4" s="665"/>
      <c r="J4" s="665"/>
      <c r="K4" s="665"/>
      <c r="L4" s="665"/>
      <c r="M4" s="665"/>
      <c r="N4" s="665"/>
      <c r="O4" s="665"/>
      <c r="P4" s="665"/>
      <c r="Q4" s="665"/>
      <c r="R4" s="665"/>
      <c r="S4" s="665"/>
      <c r="T4" s="665"/>
      <c r="U4" s="665"/>
      <c r="V4" s="665"/>
      <c r="W4" s="665"/>
      <c r="X4" s="665"/>
      <c r="Y4" s="665"/>
      <c r="Z4" s="665"/>
      <c r="AA4" s="665"/>
      <c r="AB4" s="665"/>
      <c r="AC4" s="666"/>
      <c r="AD4" s="14"/>
      <c r="AE4" s="13"/>
      <c r="AF4" s="13"/>
    </row>
    <row r="5" spans="2:32" ht="13.5" customHeight="1">
      <c r="B5" s="5"/>
      <c r="C5" s="5"/>
      <c r="D5" s="667"/>
      <c r="E5" s="662"/>
      <c r="F5" s="662"/>
      <c r="G5" s="662"/>
      <c r="H5" s="662"/>
      <c r="I5" s="662"/>
      <c r="J5" s="662"/>
      <c r="K5" s="662"/>
      <c r="L5" s="662"/>
      <c r="M5" s="662"/>
      <c r="N5" s="662"/>
      <c r="O5" s="662"/>
      <c r="P5" s="662"/>
      <c r="Q5" s="662"/>
      <c r="R5" s="662"/>
      <c r="S5" s="662"/>
      <c r="T5" s="662"/>
      <c r="U5" s="662"/>
      <c r="V5" s="662"/>
      <c r="W5" s="662"/>
      <c r="X5" s="662"/>
      <c r="Y5" s="662"/>
      <c r="Z5" s="662"/>
      <c r="AA5" s="662"/>
      <c r="AB5" s="662"/>
      <c r="AC5" s="668"/>
      <c r="AD5" s="14"/>
      <c r="AE5" s="13"/>
      <c r="AF5" s="13"/>
    </row>
    <row r="6" spans="2:32" ht="12.75" customHeight="1">
      <c r="B6" s="5"/>
      <c r="C6" s="5"/>
      <c r="D6" s="667"/>
      <c r="E6" s="662"/>
      <c r="F6" s="662"/>
      <c r="G6" s="662"/>
      <c r="H6" s="662"/>
      <c r="I6" s="662"/>
      <c r="J6" s="662"/>
      <c r="K6" s="662"/>
      <c r="L6" s="662"/>
      <c r="M6" s="662"/>
      <c r="N6" s="662"/>
      <c r="O6" s="662"/>
      <c r="P6" s="662"/>
      <c r="Q6" s="662"/>
      <c r="R6" s="662"/>
      <c r="S6" s="662"/>
      <c r="T6" s="662"/>
      <c r="U6" s="662"/>
      <c r="V6" s="662"/>
      <c r="W6" s="662"/>
      <c r="X6" s="662"/>
      <c r="Y6" s="662"/>
      <c r="Z6" s="662"/>
      <c r="AA6" s="662"/>
      <c r="AB6" s="662"/>
      <c r="AC6" s="668"/>
      <c r="AE6" s="13"/>
      <c r="AF6" s="13"/>
    </row>
    <row r="7" spans="2:32" ht="12.75" customHeight="1">
      <c r="B7" s="5"/>
      <c r="C7" s="5"/>
      <c r="D7" s="669"/>
      <c r="E7" s="670"/>
      <c r="F7" s="670"/>
      <c r="G7" s="670"/>
      <c r="H7" s="670"/>
      <c r="I7" s="670"/>
      <c r="J7" s="670"/>
      <c r="K7" s="670"/>
      <c r="L7" s="670"/>
      <c r="M7" s="670"/>
      <c r="N7" s="670"/>
      <c r="O7" s="670"/>
      <c r="P7" s="670"/>
      <c r="Q7" s="670"/>
      <c r="R7" s="670"/>
      <c r="S7" s="670"/>
      <c r="T7" s="670"/>
      <c r="U7" s="670"/>
      <c r="V7" s="670"/>
      <c r="W7" s="670"/>
      <c r="X7" s="670"/>
      <c r="Y7" s="670"/>
      <c r="Z7" s="670"/>
      <c r="AA7" s="670"/>
      <c r="AB7" s="670"/>
      <c r="AC7" s="671"/>
      <c r="AD7" s="15"/>
      <c r="AE7" s="13"/>
      <c r="AF7" s="13"/>
    </row>
    <row r="8" spans="2:32" ht="12.75" customHeight="1">
      <c r="B8" s="5"/>
      <c r="C8" s="5"/>
      <c r="Z8" s="16"/>
      <c r="AA8" s="16"/>
      <c r="AB8" s="16"/>
      <c r="AC8" s="15"/>
      <c r="AD8" s="15"/>
      <c r="AE8" s="13"/>
      <c r="AF8" s="13"/>
    </row>
    <row r="9" spans="2:32" ht="12.75" customHeight="1">
      <c r="B9" s="5"/>
      <c r="C9" s="5"/>
      <c r="AE9" s="13"/>
      <c r="AF9" s="13"/>
    </row>
    <row r="10" spans="2:32" ht="12.75" customHeight="1">
      <c r="B10" s="5"/>
      <c r="C10" s="5"/>
      <c r="AE10" s="13"/>
      <c r="AF10" s="13"/>
    </row>
    <row r="11" spans="2:32">
      <c r="B11" s="5"/>
      <c r="C11" s="5"/>
      <c r="D11" s="6"/>
      <c r="AE11" s="13"/>
      <c r="AF11" s="13"/>
    </row>
    <row r="12" spans="2:32">
      <c r="B12" s="5"/>
      <c r="C12" s="5"/>
      <c r="AE12" s="13"/>
      <c r="AF12" s="13"/>
    </row>
    <row r="13" spans="2:32">
      <c r="B13" s="5"/>
      <c r="C13" s="5"/>
      <c r="AE13" s="13"/>
      <c r="AF13" s="13"/>
    </row>
    <row r="14" spans="2:32">
      <c r="B14" s="5"/>
      <c r="C14" s="5"/>
      <c r="AE14" s="13"/>
      <c r="AF14" s="13"/>
    </row>
    <row r="15" spans="2:32">
      <c r="B15" s="5"/>
      <c r="C15" s="5"/>
      <c r="E15" s="7"/>
      <c r="AE15" s="13"/>
      <c r="AF15" s="13"/>
    </row>
    <row r="16" spans="2:32">
      <c r="B16" s="5"/>
      <c r="C16" s="5"/>
      <c r="AE16" s="13"/>
      <c r="AF16" s="13"/>
    </row>
    <row r="17" spans="2:32">
      <c r="B17" s="5"/>
      <c r="C17" s="5"/>
      <c r="AE17" s="13"/>
      <c r="AF17" s="13"/>
    </row>
    <row r="18" spans="2:32">
      <c r="B18" s="5"/>
      <c r="C18" s="5"/>
      <c r="AE18" s="13"/>
      <c r="AF18" s="13"/>
    </row>
    <row r="19" spans="2:32">
      <c r="B19" s="5"/>
      <c r="C19" s="5"/>
      <c r="AE19" s="13"/>
      <c r="AF19" s="13"/>
    </row>
    <row r="20" spans="2:32">
      <c r="B20" s="5"/>
      <c r="C20" s="5"/>
      <c r="AE20" s="13"/>
      <c r="AF20" s="13"/>
    </row>
    <row r="21" spans="2:32">
      <c r="B21" s="5"/>
      <c r="C21" s="5"/>
      <c r="AE21" s="13"/>
      <c r="AF21" s="13"/>
    </row>
    <row r="22" spans="2:32">
      <c r="B22" s="5"/>
      <c r="C22" s="5"/>
      <c r="AE22" s="13"/>
      <c r="AF22" s="13"/>
    </row>
    <row r="23" spans="2:32">
      <c r="B23" s="5"/>
      <c r="C23" s="5"/>
      <c r="AE23" s="13"/>
      <c r="AF23" s="13"/>
    </row>
    <row r="24" spans="2:32">
      <c r="B24" s="5"/>
      <c r="C24" s="5"/>
      <c r="AE24" s="13"/>
      <c r="AF24" s="13"/>
    </row>
    <row r="25" spans="2:32">
      <c r="B25" s="5"/>
      <c r="C25" s="5"/>
      <c r="AE25" s="13"/>
      <c r="AF25" s="13"/>
    </row>
    <row r="26" spans="2:32">
      <c r="B26" s="5"/>
      <c r="C26" s="5"/>
      <c r="AE26" s="13"/>
      <c r="AF26" s="13"/>
    </row>
    <row r="27" spans="2:32">
      <c r="B27" s="5"/>
      <c r="C27" s="5"/>
      <c r="AE27" s="13"/>
      <c r="AF27" s="13"/>
    </row>
    <row r="28" spans="2:32">
      <c r="B28" s="5"/>
      <c r="C28" s="5"/>
      <c r="AE28" s="13"/>
      <c r="AF28" s="13"/>
    </row>
    <row r="29" spans="2:32">
      <c r="B29" s="5"/>
      <c r="C29" s="5"/>
      <c r="AE29" s="13"/>
      <c r="AF29" s="13"/>
    </row>
    <row r="30" spans="2:32">
      <c r="B30" s="5"/>
      <c r="C30" s="5"/>
      <c r="AE30" s="13"/>
      <c r="AF30" s="13"/>
    </row>
    <row r="31" spans="2:32">
      <c r="B31" s="5"/>
      <c r="C31" s="5"/>
      <c r="AE31" s="13"/>
      <c r="AF31" s="13"/>
    </row>
    <row r="32" spans="2:32">
      <c r="B32" s="5"/>
      <c r="C32" s="5"/>
      <c r="AE32" s="13"/>
      <c r="AF32" s="13"/>
    </row>
    <row r="33" spans="2:32">
      <c r="B33" s="5"/>
      <c r="C33" s="5"/>
      <c r="AE33" s="13"/>
      <c r="AF33" s="13"/>
    </row>
    <row r="34" spans="2:32">
      <c r="B34" s="5"/>
      <c r="C34" s="5"/>
      <c r="AE34" s="13"/>
      <c r="AF34" s="13"/>
    </row>
    <row r="35" spans="2:32">
      <c r="B35" s="5"/>
      <c r="C35" s="5"/>
      <c r="AE35" s="13"/>
      <c r="AF35" s="13"/>
    </row>
    <row r="36" spans="2:32">
      <c r="B36" s="5"/>
      <c r="C36" s="5"/>
      <c r="AE36" s="13"/>
      <c r="AF36" s="13"/>
    </row>
    <row r="37" spans="2:32">
      <c r="B37" s="5"/>
      <c r="C37" s="5"/>
      <c r="AE37" s="13"/>
      <c r="AF37" s="13"/>
    </row>
    <row r="38" spans="2:32">
      <c r="B38" s="5"/>
      <c r="C38" s="5"/>
      <c r="AE38" s="13"/>
      <c r="AF38" s="13"/>
    </row>
    <row r="39" spans="2:32">
      <c r="B39" s="5"/>
      <c r="C39" s="5"/>
      <c r="AE39" s="13"/>
      <c r="AF39" s="13"/>
    </row>
    <row r="40" spans="2:32">
      <c r="B40" s="5"/>
      <c r="C40" s="5"/>
      <c r="AE40" s="13"/>
      <c r="AF40" s="13"/>
    </row>
    <row r="41" spans="2:32">
      <c r="B41" s="5"/>
      <c r="C41" s="5"/>
      <c r="AE41" s="13"/>
      <c r="AF41" s="13"/>
    </row>
    <row r="42" spans="2:32">
      <c r="B42" s="5"/>
      <c r="C42" s="5"/>
      <c r="AE42" s="13"/>
      <c r="AF42" s="13"/>
    </row>
    <row r="43" spans="2:32">
      <c r="B43" s="5"/>
      <c r="C43" s="5"/>
      <c r="AE43" s="13"/>
      <c r="AF43" s="13"/>
    </row>
    <row r="44" spans="2:32">
      <c r="B44" s="5"/>
      <c r="C44" s="5"/>
      <c r="AE44" s="13"/>
      <c r="AF44" s="13"/>
    </row>
    <row r="45" spans="2:32">
      <c r="B45" s="5"/>
      <c r="C45" s="5"/>
      <c r="AE45" s="13"/>
      <c r="AF45" s="13"/>
    </row>
    <row r="46" spans="2:32">
      <c r="B46" s="5"/>
      <c r="C46" s="5"/>
      <c r="AE46" s="13"/>
      <c r="AF46" s="13"/>
    </row>
    <row r="47" spans="2:32">
      <c r="B47" s="5"/>
      <c r="C47" s="5"/>
      <c r="AE47" s="13"/>
      <c r="AF47" s="13"/>
    </row>
    <row r="48" spans="2:32">
      <c r="B48" s="5"/>
      <c r="C48" s="5"/>
      <c r="AE48" s="13"/>
      <c r="AF48" s="13"/>
    </row>
    <row r="49" spans="2:32">
      <c r="B49" s="5"/>
      <c r="C49" s="5"/>
      <c r="AE49" s="13"/>
      <c r="AF49" s="13"/>
    </row>
    <row r="50" spans="2:32">
      <c r="B50" s="5"/>
      <c r="C50" s="5"/>
      <c r="AE50" s="13"/>
      <c r="AF50" s="13"/>
    </row>
    <row r="51" spans="2:32">
      <c r="B51" s="5"/>
      <c r="C51" s="5"/>
      <c r="AE51" s="13"/>
      <c r="AF51" s="13"/>
    </row>
    <row r="52" spans="2:32">
      <c r="B52" s="5"/>
      <c r="C52" s="5"/>
      <c r="AE52" s="13"/>
      <c r="AF52" s="13"/>
    </row>
    <row r="53" spans="2:32">
      <c r="B53" s="5"/>
      <c r="C53" s="5"/>
      <c r="AE53" s="13"/>
      <c r="AF53" s="13"/>
    </row>
    <row r="54" spans="2:32">
      <c r="B54" s="5"/>
      <c r="C54" s="5"/>
      <c r="AE54" s="13"/>
      <c r="AF54" s="13"/>
    </row>
    <row r="55" spans="2:32">
      <c r="B55" s="5"/>
      <c r="C55" s="5"/>
      <c r="AE55" s="13"/>
      <c r="AF55" s="13"/>
    </row>
    <row r="56" spans="2:32">
      <c r="B56" s="5"/>
      <c r="C56" s="5"/>
      <c r="AE56" s="13"/>
      <c r="AF56" s="13"/>
    </row>
    <row r="57" spans="2:32">
      <c r="B57" s="5"/>
      <c r="C57" s="5"/>
      <c r="S57" s="6"/>
      <c r="T57" s="6"/>
      <c r="U57" s="6"/>
      <c r="V57" s="8"/>
      <c r="W57" s="8"/>
      <c r="X57" s="8"/>
      <c r="Y57" s="8"/>
      <c r="Z57" s="8"/>
      <c r="AA57" s="8"/>
      <c r="AB57" s="8"/>
      <c r="AC57" s="8"/>
      <c r="AD57" s="8"/>
      <c r="AE57" s="17"/>
      <c r="AF57" s="13"/>
    </row>
    <row r="58" spans="2:32">
      <c r="B58" s="5"/>
      <c r="C58" s="5"/>
      <c r="S58" s="9"/>
      <c r="T58" s="6"/>
      <c r="U58" s="6"/>
      <c r="V58" s="8"/>
      <c r="W58" s="10"/>
      <c r="X58" s="8"/>
      <c r="Y58" s="8"/>
      <c r="Z58" s="8"/>
      <c r="AA58" s="8"/>
      <c r="AB58" s="10"/>
      <c r="AC58" s="10"/>
      <c r="AD58" s="10"/>
      <c r="AE58" s="18"/>
      <c r="AF58" s="13"/>
    </row>
    <row r="59" spans="2:32">
      <c r="B59" s="5"/>
      <c r="C59" s="5"/>
      <c r="V59" s="8"/>
      <c r="W59" s="10"/>
      <c r="X59" s="8"/>
      <c r="Y59" s="8"/>
      <c r="Z59" s="8"/>
      <c r="AA59" s="8"/>
      <c r="AB59" s="10"/>
      <c r="AC59" s="8"/>
      <c r="AD59" s="8"/>
      <c r="AE59" s="17"/>
      <c r="AF59" s="13"/>
    </row>
    <row r="60" spans="2:32">
      <c r="B60" s="5"/>
      <c r="C60" s="5"/>
      <c r="V60" s="8"/>
      <c r="W60" s="10"/>
      <c r="X60" s="8"/>
      <c r="Y60" s="8"/>
      <c r="Z60" s="8"/>
      <c r="AA60" s="8"/>
      <c r="AB60" s="8"/>
      <c r="AC60" s="8"/>
      <c r="AD60" s="8"/>
      <c r="AE60" s="17"/>
      <c r="AF60" s="13"/>
    </row>
    <row r="61" spans="2:32">
      <c r="B61" s="5"/>
      <c r="C61" s="5"/>
      <c r="V61" s="11"/>
      <c r="W61" s="11"/>
      <c r="X61" s="11"/>
      <c r="Y61" s="11"/>
      <c r="Z61" s="11"/>
      <c r="AA61" s="11"/>
      <c r="AB61" s="11"/>
      <c r="AC61" s="11"/>
      <c r="AD61" s="11"/>
      <c r="AE61" s="19"/>
      <c r="AF61" s="13"/>
    </row>
    <row r="62" spans="2:32">
      <c r="B62" s="5"/>
      <c r="C62" s="5"/>
      <c r="V62" s="8"/>
      <c r="W62" s="8"/>
      <c r="X62" s="8"/>
      <c r="Y62" s="8"/>
      <c r="Z62" s="8"/>
      <c r="AA62" s="8"/>
      <c r="AB62" s="8"/>
      <c r="AC62" s="8"/>
      <c r="AD62" s="8"/>
      <c r="AE62" s="17"/>
      <c r="AF62" s="13"/>
    </row>
    <row r="63" spans="2:32">
      <c r="B63" s="5"/>
      <c r="C63" s="5"/>
      <c r="V63" s="8"/>
      <c r="W63" s="10"/>
      <c r="X63" s="8"/>
      <c r="Y63" s="8"/>
      <c r="Z63" s="8"/>
      <c r="AA63" s="8"/>
      <c r="AB63" s="8"/>
      <c r="AC63" s="8"/>
      <c r="AD63" s="8"/>
      <c r="AE63" s="17"/>
      <c r="AF63" s="13"/>
    </row>
    <row r="64" spans="2:32">
      <c r="B64" s="5"/>
      <c r="C64" s="5"/>
      <c r="V64" s="8"/>
      <c r="W64" s="10"/>
      <c r="X64" s="8"/>
      <c r="Y64" s="8"/>
      <c r="Z64" s="8"/>
      <c r="AA64" s="8"/>
      <c r="AB64" s="8"/>
      <c r="AC64" s="8"/>
      <c r="AD64" s="8"/>
      <c r="AE64" s="17"/>
      <c r="AF64" s="13"/>
    </row>
    <row r="65" spans="2:32">
      <c r="B65" s="5"/>
      <c r="C65" s="5"/>
      <c r="V65" s="8"/>
      <c r="W65" s="10"/>
      <c r="X65" s="8"/>
      <c r="Y65" s="8"/>
      <c r="Z65" s="8"/>
      <c r="AA65" s="8"/>
      <c r="AB65" s="8"/>
      <c r="AC65" s="8"/>
      <c r="AD65" s="8"/>
      <c r="AE65" s="17"/>
      <c r="AF65" s="13"/>
    </row>
    <row r="66" spans="2:32">
      <c r="B66" s="5"/>
      <c r="C66" s="5"/>
      <c r="V66" s="8"/>
      <c r="W66" s="10"/>
      <c r="X66" s="8"/>
      <c r="Y66" s="8"/>
      <c r="Z66" s="8"/>
      <c r="AA66" s="8"/>
      <c r="AB66" s="8"/>
      <c r="AC66" s="8"/>
      <c r="AD66" s="8"/>
      <c r="AE66" s="17"/>
      <c r="AF66" s="13"/>
    </row>
    <row r="67" spans="2:32">
      <c r="B67" s="5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2"/>
      <c r="W67" s="23"/>
      <c r="X67" s="22"/>
      <c r="Y67" s="22"/>
      <c r="Z67" s="22"/>
      <c r="AA67" s="22"/>
      <c r="AB67" s="22"/>
      <c r="AC67" s="22"/>
      <c r="AD67" s="22"/>
      <c r="AE67" s="24"/>
      <c r="AF67" s="13"/>
    </row>
    <row r="68" spans="2:32" ht="6" customHeight="1"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5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2"/>
  <sheetViews>
    <sheetView showGridLines="0" workbookViewId="0"/>
  </sheetViews>
  <sheetFormatPr defaultColWidth="8.85546875"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1">
        <v>1</v>
      </c>
    </row>
    <row r="2" spans="1:11" ht="48" customHeight="1">
      <c r="A2" s="1">
        <v>3</v>
      </c>
    </row>
    <row r="4" spans="1:11" ht="48" customHeight="1">
      <c r="C4" s="1">
        <v>1</v>
      </c>
    </row>
    <row r="5" spans="1:11" ht="48" customHeight="1">
      <c r="C5" s="1">
        <v>3</v>
      </c>
    </row>
    <row r="7" spans="1:11" ht="48" customHeight="1">
      <c r="E7" s="1">
        <v>1</v>
      </c>
    </row>
    <row r="8" spans="1:11" ht="48" customHeight="1">
      <c r="E8" s="1">
        <v>3</v>
      </c>
    </row>
    <row r="10" spans="1:11" ht="48" customHeight="1">
      <c r="G10" s="1">
        <v>3</v>
      </c>
    </row>
    <row r="11" spans="1:11" ht="48" customHeight="1">
      <c r="G11" s="1">
        <v>1</v>
      </c>
    </row>
    <row r="13" spans="1:11" ht="48" customHeight="1">
      <c r="I13" s="1">
        <v>3</v>
      </c>
    </row>
    <row r="14" spans="1:11" ht="48" customHeight="1">
      <c r="I14" s="1">
        <v>1</v>
      </c>
    </row>
    <row r="16" spans="1:11" ht="48" customHeight="1">
      <c r="K16" s="1">
        <v>3</v>
      </c>
    </row>
    <row r="17" spans="11:21" ht="48" customHeight="1">
      <c r="K17" s="1">
        <v>1</v>
      </c>
    </row>
    <row r="19" spans="11:21" ht="48" customHeight="1">
      <c r="M19" s="1">
        <v>3</v>
      </c>
    </row>
    <row r="20" spans="11:21" ht="48" customHeight="1">
      <c r="M20" s="1">
        <v>1</v>
      </c>
    </row>
    <row r="22" spans="11:21" ht="48" customHeight="1">
      <c r="O22" s="1">
        <v>3</v>
      </c>
    </row>
    <row r="23" spans="11:21" ht="48" customHeight="1">
      <c r="O23" s="1">
        <v>1</v>
      </c>
    </row>
    <row r="25" spans="11:21" ht="57" customHeight="1">
      <c r="Q25" s="1">
        <v>3</v>
      </c>
    </row>
    <row r="26" spans="11:21" ht="57" customHeight="1">
      <c r="Q26" s="1">
        <v>1</v>
      </c>
    </row>
    <row r="28" spans="11:21" ht="57" customHeight="1">
      <c r="S28" s="1">
        <v>3</v>
      </c>
    </row>
    <row r="29" spans="11:21" ht="57" customHeight="1">
      <c r="S29" s="1">
        <v>1</v>
      </c>
    </row>
    <row r="31" spans="11:21" ht="57" customHeight="1">
      <c r="U31" s="1">
        <v>3</v>
      </c>
    </row>
    <row r="32" spans="11:21" ht="57" customHeight="1">
      <c r="U32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4"/>
  <sheetViews>
    <sheetView workbookViewId="0"/>
  </sheetViews>
  <sheetFormatPr defaultRowHeight="15"/>
  <sheetData>
    <row r="1" spans="1:21">
      <c r="C1" s="473" t="str">
        <f>RAB!C1</f>
        <v>PT. PLN ( PERSERO )</v>
      </c>
      <c r="D1" s="474"/>
      <c r="T1" s="468"/>
    </row>
    <row r="2" spans="1:21">
      <c r="C2" s="473" t="str">
        <f>RAB!C2</f>
        <v>UNIT INDUK DISTRIBUSI JAWA TENGAH &amp; DI YOGYAKARTA</v>
      </c>
      <c r="D2" s="474"/>
      <c r="S2" s="507"/>
      <c r="T2" s="508"/>
    </row>
    <row r="3" spans="1:21">
      <c r="C3" s="473" t="str">
        <f>RAB!C3</f>
        <v>UP3 DEMAK</v>
      </c>
      <c r="D3" s="474"/>
      <c r="M3" s="499"/>
      <c r="N3" s="499"/>
      <c r="O3" s="499"/>
      <c r="P3" s="499"/>
      <c r="S3" s="507"/>
      <c r="T3" s="508"/>
    </row>
    <row r="4" spans="1:21" ht="21">
      <c r="B4" s="475" t="s">
        <v>14</v>
      </c>
      <c r="C4" s="475"/>
      <c r="D4" s="475"/>
      <c r="E4" s="475"/>
      <c r="F4" s="475"/>
      <c r="G4" s="475"/>
      <c r="H4" s="475"/>
      <c r="I4" s="475"/>
      <c r="J4" s="475"/>
      <c r="K4" s="475"/>
      <c r="S4" s="507"/>
      <c r="T4" s="507"/>
    </row>
    <row r="5" spans="1:21" ht="21">
      <c r="B5" s="475"/>
      <c r="C5" s="475"/>
      <c r="D5" s="475"/>
      <c r="E5" s="475"/>
      <c r="F5" s="475"/>
      <c r="G5" s="475"/>
      <c r="H5" s="475"/>
      <c r="I5" s="475"/>
      <c r="J5" s="475"/>
      <c r="K5" s="475"/>
      <c r="S5" s="507"/>
      <c r="T5" s="507"/>
    </row>
    <row r="6" spans="1:21" ht="45">
      <c r="C6" s="476"/>
      <c r="D6" s="474"/>
      <c r="E6" s="110" t="s">
        <v>15</v>
      </c>
      <c r="F6" s="477" t="s">
        <v>16</v>
      </c>
      <c r="G6" s="109" t="str">
        <f>RAB!G6</f>
        <v>LOSSO ABDUROCHMAN</v>
      </c>
      <c r="H6" s="109"/>
      <c r="I6" s="109"/>
      <c r="J6" s="109"/>
      <c r="K6" s="109"/>
      <c r="S6" s="507"/>
      <c r="T6" s="508"/>
      <c r="U6" s="507"/>
    </row>
    <row r="7" spans="1:21">
      <c r="C7" s="476"/>
      <c r="D7" s="474"/>
      <c r="E7" s="110" t="s">
        <v>17</v>
      </c>
      <c r="F7" s="477" t="s">
        <v>16</v>
      </c>
      <c r="G7" s="110" t="str">
        <f>RAB!G7</f>
        <v>DS PEPE TEGOWANU</v>
      </c>
      <c r="H7" s="143"/>
      <c r="S7" s="507"/>
      <c r="T7" s="508"/>
      <c r="U7" s="507"/>
    </row>
    <row r="8" spans="1:21">
      <c r="C8" s="476"/>
      <c r="D8" s="474"/>
      <c r="E8" s="110" t="s">
        <v>18</v>
      </c>
      <c r="F8" s="477" t="s">
        <v>16</v>
      </c>
      <c r="G8" s="110" t="str">
        <f>RAB!G8</f>
        <v>PT. PLN (PERSERO) UP3 DEMAK</v>
      </c>
      <c r="H8" s="143"/>
      <c r="S8" s="507"/>
      <c r="T8" s="508"/>
      <c r="U8" s="507"/>
    </row>
    <row r="9" spans="1:21">
      <c r="C9" s="476"/>
      <c r="D9" s="474"/>
      <c r="E9" s="110" t="s">
        <v>19</v>
      </c>
      <c r="F9" s="477" t="s">
        <v>16</v>
      </c>
      <c r="G9" s="110" t="str">
        <f>RAB!G9</f>
        <v>SAR 2023</v>
      </c>
      <c r="H9" s="143"/>
      <c r="S9" s="507"/>
      <c r="T9" s="508"/>
      <c r="U9" s="507"/>
    </row>
    <row r="10" spans="1:21">
      <c r="C10" s="474"/>
      <c r="D10" s="474"/>
      <c r="S10" s="507"/>
      <c r="T10" s="507"/>
    </row>
    <row r="11" spans="1:21" ht="30">
      <c r="B11" s="478" t="s">
        <v>2</v>
      </c>
      <c r="C11" s="479" t="s">
        <v>3</v>
      </c>
      <c r="D11" s="480" t="s">
        <v>4</v>
      </c>
      <c r="E11" s="480" t="s">
        <v>5</v>
      </c>
      <c r="F11" s="480" t="s">
        <v>20</v>
      </c>
      <c r="G11" s="481" t="s">
        <v>7</v>
      </c>
      <c r="H11" s="480" t="s">
        <v>21</v>
      </c>
      <c r="I11" s="480"/>
      <c r="J11" s="480"/>
      <c r="K11" s="500"/>
      <c r="M11" s="501"/>
      <c r="N11" s="501"/>
      <c r="O11" s="501"/>
      <c r="P11" s="501"/>
      <c r="R11" s="509"/>
      <c r="S11" s="510"/>
      <c r="T11" s="510"/>
    </row>
    <row r="12" spans="1:21" ht="30">
      <c r="B12" s="482"/>
      <c r="C12" s="483"/>
      <c r="D12" s="484"/>
      <c r="E12" s="484"/>
      <c r="F12" s="484"/>
      <c r="G12" s="485"/>
      <c r="H12" s="486" t="s">
        <v>22</v>
      </c>
      <c r="I12" s="486" t="s">
        <v>23</v>
      </c>
      <c r="J12" s="484" t="s">
        <v>24</v>
      </c>
      <c r="K12" s="502" t="s">
        <v>25</v>
      </c>
      <c r="M12" s="501"/>
      <c r="N12" s="501"/>
      <c r="O12" s="501"/>
      <c r="P12" s="501"/>
      <c r="R12" s="509"/>
      <c r="S12" s="509"/>
      <c r="T12" s="509"/>
    </row>
    <row r="13" spans="1:21">
      <c r="B13" s="482"/>
      <c r="C13" s="487"/>
      <c r="D13" s="484"/>
      <c r="E13" s="484"/>
      <c r="F13" s="484"/>
      <c r="G13" s="488"/>
      <c r="H13" s="489"/>
      <c r="I13" s="489"/>
      <c r="J13" s="484"/>
      <c r="K13" s="502"/>
      <c r="M13" s="501"/>
      <c r="N13" s="503"/>
      <c r="O13" s="503"/>
      <c r="P13" s="503"/>
      <c r="R13" s="509"/>
      <c r="S13" s="509"/>
      <c r="T13" s="509"/>
    </row>
    <row r="14" spans="1:21">
      <c r="A14" s="468"/>
      <c r="B14" s="490"/>
      <c r="C14" s="491"/>
      <c r="D14" s="492"/>
      <c r="E14" s="139"/>
      <c r="F14" s="493"/>
      <c r="G14" s="493" t="str">
        <f ca="1">IF(ISERROR(OFFSET('HARGA SATUAN'!$I$6,MATCH(C14,'HARGA SATUAN'!$C$7:$C$1492,0),0)),"",OFFSET('HARGA SATUAN'!$I$6,MATCH(C14,'HARGA SATUAN'!$C$7:$C$1492,0),0))</f>
        <v/>
      </c>
      <c r="H14" s="494">
        <f>IF(OR(D14="MDU",D14="MDU-KD"),G14*F14,0)</f>
        <v>0</v>
      </c>
      <c r="I14" s="494">
        <f>IF(D14="HDW",G14*F14,0)</f>
        <v>0</v>
      </c>
      <c r="J14" s="494">
        <f>IF(D14="JASA",G14*F14,0)</f>
        <v>0</v>
      </c>
      <c r="K14" s="504">
        <f t="shared" ref="K14:K23" si="0">SUM(H14:J14)</f>
        <v>0</v>
      </c>
      <c r="L14" s="505"/>
      <c r="R14" s="511"/>
      <c r="S14" s="511"/>
      <c r="T14" s="511"/>
    </row>
    <row r="15" spans="1:21" ht="30">
      <c r="A15" s="468"/>
      <c r="B15" s="495" t="s">
        <v>12</v>
      </c>
      <c r="C15" s="496" t="s">
        <v>26</v>
      </c>
      <c r="D15" s="492"/>
      <c r="E15" s="139"/>
      <c r="F15" s="497"/>
      <c r="G15" s="493" t="str">
        <f ca="1">IF(ISERROR(OFFSET('HARGA SATUAN'!$I$6,MATCH(C15,'HARGA SATUAN'!$C$7:$C$1492,0),0)),"",OFFSET('HARGA SATUAN'!$I$6,MATCH(C15,'HARGA SATUAN'!$C$7:$C$1492,0),0))</f>
        <v/>
      </c>
      <c r="H15" s="494">
        <f t="shared" ref="H15:H23" si="1">IF(OR(D15="MDU",D15="MDU-KD"),G15*F15,0)</f>
        <v>0</v>
      </c>
      <c r="I15" s="494">
        <f t="shared" ref="I15:I23" si="2">IF(D15="HDW",G15*F15,0)</f>
        <v>0</v>
      </c>
      <c r="J15" s="494">
        <f t="shared" ref="J15:J23" si="3">IF(D15="JASA",G15*F15,0)</f>
        <v>0</v>
      </c>
      <c r="K15" s="504">
        <f t="shared" si="0"/>
        <v>0</v>
      </c>
      <c r="L15" s="506"/>
      <c r="Q15" s="467"/>
      <c r="R15" s="511"/>
      <c r="S15" s="511"/>
      <c r="T15" s="511"/>
    </row>
    <row r="16" spans="1:21" ht="60">
      <c r="A16" s="468">
        <v>1</v>
      </c>
      <c r="B16" s="498">
        <f ca="1">IF(C16="","",A16)</f>
        <v>1</v>
      </c>
      <c r="C16" s="414" t="str">
        <f t="shared" ref="C16:C35" ca="1" si="4">IF(ISERROR(OFFSET($C$56,MATCH(A16,$F$57:$F$76,0),0)),"",OFFSET($C$56,MATCH(A16,$F$57:$F$76,0),0))</f>
        <v>Tiang Beton 9M-200 daN+E</v>
      </c>
      <c r="D16" s="497" t="str">
        <f ca="1">IF(ISERROR(OFFSET('HARGA SATUAN'!$D$6,MATCH(C16,'HARGA SATUAN'!$C$7:$C$1492,0),0)),"",OFFSET('HARGA SATUAN'!$D$6,MATCH(C16,'HARGA SATUAN'!$C$7:$C$1492,0),0))</f>
        <v>HDW</v>
      </c>
      <c r="E16" s="497" t="str">
        <f ca="1">IF(B16="+","Unit",IF(ISERROR(OFFSET('HARGA SATUAN'!$E$6,MATCH(C16,'HARGA SATUAN'!$C$7:$C$1492,0),0)),"",OFFSET('HARGA SATUAN'!$E$6,MATCH(C16,'HARGA SATUAN'!$C$7:$C$1492,0),0)))</f>
        <v>Btg</v>
      </c>
      <c r="F16" s="497">
        <f t="shared" ref="F16:F36" ca="1" si="5">IF(ISERROR(OFFSET($D$56,MATCH(A16,$F$57:$F$76,0),0)),"",OFFSET($D$56,MATCH(A16,$F$57:$F$76,0),0))</f>
        <v>1</v>
      </c>
      <c r="G16" s="493">
        <f ca="1">IF(ISERROR(OFFSET('HARGA SATUAN'!$I$6,MATCH(C16,'HARGA SATUAN'!$C$7:$C$1492,0),0)),"",OFFSET('HARGA SATUAN'!$I$6,MATCH(C16,'HARGA SATUAN'!$C$7:$C$1492,0),0))</f>
        <v>3382600</v>
      </c>
      <c r="H16" s="494">
        <f t="shared" ca="1" si="1"/>
        <v>0</v>
      </c>
      <c r="I16" s="494">
        <f t="shared" ca="1" si="2"/>
        <v>3382600</v>
      </c>
      <c r="J16" s="494">
        <f t="shared" ca="1" si="3"/>
        <v>0</v>
      </c>
      <c r="K16" s="504">
        <f t="shared" ca="1" si="0"/>
        <v>3382600</v>
      </c>
      <c r="L16" s="506"/>
      <c r="Q16" s="467"/>
      <c r="R16" s="511"/>
      <c r="S16" s="511"/>
      <c r="T16" s="511"/>
    </row>
    <row r="17" spans="1:20" ht="60">
      <c r="A17" s="468">
        <v>2</v>
      </c>
      <c r="B17" s="498">
        <f t="shared" ref="B17:B23" ca="1" si="6">IF(C17="","",A17)</f>
        <v>2</v>
      </c>
      <c r="C17" s="414" t="str">
        <f t="shared" ca="1" si="4"/>
        <v>Tiang Beton 12M-350 daN+E</v>
      </c>
      <c r="D17" s="497" t="str">
        <f ca="1">IF(ISERROR(OFFSET('HARGA SATUAN'!$D$6,MATCH(C17,'HARGA SATUAN'!$C$7:$C$1492,0),0)),"",OFFSET('HARGA SATUAN'!$D$6,MATCH(C17,'HARGA SATUAN'!$C$7:$C$1492,0),0))</f>
        <v>HDW</v>
      </c>
      <c r="E17" s="497" t="str">
        <f ca="1">IF(B17="+","Unit",IF(ISERROR(OFFSET('HARGA SATUAN'!$E$6,MATCH(C17,'HARGA SATUAN'!$C$7:$C$1492,0),0)),"",OFFSET('HARGA SATUAN'!$E$6,MATCH(C17,'HARGA SATUAN'!$C$7:$C$1492,0),0)))</f>
        <v>Btg</v>
      </c>
      <c r="F17" s="497">
        <f t="shared" ca="1" si="5"/>
        <v>2</v>
      </c>
      <c r="G17" s="493">
        <f ca="1">IF(ISERROR(OFFSET('HARGA SATUAN'!$I$6,MATCH(C17,'HARGA SATUAN'!$C$7:$C$1492,0),0)),"",OFFSET('HARGA SATUAN'!$I$6,MATCH(C17,'HARGA SATUAN'!$C$7:$C$1492,0),0))</f>
        <v>6074400</v>
      </c>
      <c r="H17" s="494">
        <f t="shared" ca="1" si="1"/>
        <v>0</v>
      </c>
      <c r="I17" s="494">
        <f t="shared" ca="1" si="2"/>
        <v>12148800</v>
      </c>
      <c r="J17" s="494">
        <f t="shared" ca="1" si="3"/>
        <v>0</v>
      </c>
      <c r="K17" s="504">
        <f t="shared" ca="1" si="0"/>
        <v>12148800</v>
      </c>
      <c r="L17" s="506"/>
      <c r="Q17" s="467"/>
      <c r="R17" s="511"/>
      <c r="S17" s="511"/>
      <c r="T17" s="511"/>
    </row>
    <row r="18" spans="1:20">
      <c r="A18" s="468">
        <v>3</v>
      </c>
      <c r="B18" s="498" t="str">
        <f t="shared" ca="1" si="6"/>
        <v/>
      </c>
      <c r="C18" s="414" t="str">
        <f t="shared" ca="1" si="4"/>
        <v/>
      </c>
      <c r="D18" s="497" t="str">
        <f ca="1">IF(ISERROR(OFFSET('HARGA SATUAN'!$D$6,MATCH(C18,'HARGA SATUAN'!$C$7:$C$1492,0),0)),"",OFFSET('HARGA SATUAN'!$D$6,MATCH(C18,'HARGA SATUAN'!$C$7:$C$1492,0),0))</f>
        <v/>
      </c>
      <c r="E18" s="497">
        <f ca="1">IF(B18="+","Unit",IF(ISERROR(OFFSET('HARGA SATUAN'!$E$6,MATCH(C18,'HARGA SATUAN'!$C$7:$C$1492,0),0)),"",OFFSET('HARGA SATUAN'!$E$6,MATCH(C18,'HARGA SATUAN'!$C$7:$C$1492,0),0)))</f>
        <v>0</v>
      </c>
      <c r="F18" s="497" t="str">
        <f t="shared" ca="1" si="5"/>
        <v/>
      </c>
      <c r="G18" s="493">
        <f ca="1">IF(ISERROR(OFFSET('HARGA SATUAN'!$I$6,MATCH(C18,'HARGA SATUAN'!$C$7:$C$1492,0),0)),"",OFFSET('HARGA SATUAN'!$I$6,MATCH(C18,'HARGA SATUAN'!$C$7:$C$1492,0),0))</f>
        <v>0</v>
      </c>
      <c r="H18" s="494">
        <f t="shared" ca="1" si="1"/>
        <v>0</v>
      </c>
      <c r="I18" s="494">
        <f t="shared" ca="1" si="2"/>
        <v>0</v>
      </c>
      <c r="J18" s="494">
        <f t="shared" ca="1" si="3"/>
        <v>0</v>
      </c>
      <c r="K18" s="504">
        <f t="shared" ca="1" si="0"/>
        <v>0</v>
      </c>
      <c r="L18" s="506"/>
      <c r="Q18" s="467"/>
      <c r="R18" s="511"/>
      <c r="S18" s="511"/>
      <c r="T18" s="511"/>
    </row>
    <row r="19" spans="1:20">
      <c r="A19" s="468">
        <v>4</v>
      </c>
      <c r="B19" s="498" t="str">
        <f t="shared" ca="1" si="6"/>
        <v/>
      </c>
      <c r="C19" s="414" t="str">
        <f t="shared" ca="1" si="4"/>
        <v/>
      </c>
      <c r="D19" s="497" t="str">
        <f ca="1">IF(ISERROR(OFFSET('HARGA SATUAN'!$D$6,MATCH(C19,'HARGA SATUAN'!$C$7:$C$1492,0),0)),"",OFFSET('HARGA SATUAN'!$D$6,MATCH(C19,'HARGA SATUAN'!$C$7:$C$1492,0),0))</f>
        <v/>
      </c>
      <c r="E19" s="497">
        <f ca="1">IF(B19="+","Unit",IF(ISERROR(OFFSET('HARGA SATUAN'!$E$6,MATCH(C19,'HARGA SATUAN'!$C$7:$C$1492,0),0)),"",OFFSET('HARGA SATUAN'!$E$6,MATCH(C19,'HARGA SATUAN'!$C$7:$C$1492,0),0)))</f>
        <v>0</v>
      </c>
      <c r="F19" s="497" t="str">
        <f t="shared" ca="1" si="5"/>
        <v/>
      </c>
      <c r="G19" s="493">
        <f ca="1">IF(ISERROR(OFFSET('HARGA SATUAN'!$I$6,MATCH(C19,'HARGA SATUAN'!$C$7:$C$1492,0),0)),"",OFFSET('HARGA SATUAN'!$I$6,MATCH(C19,'HARGA SATUAN'!$C$7:$C$1492,0),0))</f>
        <v>0</v>
      </c>
      <c r="H19" s="494">
        <f t="shared" ca="1" si="1"/>
        <v>0</v>
      </c>
      <c r="I19" s="494">
        <f t="shared" ca="1" si="2"/>
        <v>0</v>
      </c>
      <c r="J19" s="494">
        <f t="shared" ca="1" si="3"/>
        <v>0</v>
      </c>
      <c r="K19" s="504">
        <f t="shared" ca="1" si="0"/>
        <v>0</v>
      </c>
      <c r="L19" s="506"/>
      <c r="Q19" s="467"/>
      <c r="R19" s="511"/>
      <c r="S19" s="511"/>
      <c r="T19" s="511"/>
    </row>
    <row r="20" spans="1:20">
      <c r="A20" s="468">
        <v>5</v>
      </c>
      <c r="B20" s="498" t="str">
        <f t="shared" ca="1" si="6"/>
        <v/>
      </c>
      <c r="C20" s="414" t="str">
        <f t="shared" ca="1" si="4"/>
        <v/>
      </c>
      <c r="D20" s="497" t="str">
        <f ca="1">IF(ISERROR(OFFSET('HARGA SATUAN'!$D$6,MATCH(C20,'HARGA SATUAN'!$C$7:$C$1492,0),0)),"",OFFSET('HARGA SATUAN'!$D$6,MATCH(C20,'HARGA SATUAN'!$C$7:$C$1492,0),0))</f>
        <v/>
      </c>
      <c r="E20" s="497">
        <f ca="1">IF(B20="+","Unit",IF(ISERROR(OFFSET('HARGA SATUAN'!$E$6,MATCH(C20,'HARGA SATUAN'!$C$7:$C$1492,0),0)),"",OFFSET('HARGA SATUAN'!$E$6,MATCH(C20,'HARGA SATUAN'!$C$7:$C$1492,0),0)))</f>
        <v>0</v>
      </c>
      <c r="F20" s="497" t="str">
        <f t="shared" ca="1" si="5"/>
        <v/>
      </c>
      <c r="G20" s="493">
        <f ca="1">IF(ISERROR(OFFSET('HARGA SATUAN'!$I$6,MATCH(C20,'HARGA SATUAN'!$C$7:$C$1492,0),0)),"",OFFSET('HARGA SATUAN'!$I$6,MATCH(C20,'HARGA SATUAN'!$C$7:$C$1492,0),0))</f>
        <v>0</v>
      </c>
      <c r="H20" s="494">
        <f t="shared" ca="1" si="1"/>
        <v>0</v>
      </c>
      <c r="I20" s="494">
        <f t="shared" ca="1" si="2"/>
        <v>0</v>
      </c>
      <c r="J20" s="494">
        <f t="shared" ca="1" si="3"/>
        <v>0</v>
      </c>
      <c r="K20" s="504">
        <f t="shared" ca="1" si="0"/>
        <v>0</v>
      </c>
      <c r="L20" s="506"/>
      <c r="Q20" s="467"/>
      <c r="R20" s="511"/>
      <c r="S20" s="511"/>
      <c r="T20" s="511"/>
    </row>
    <row r="21" spans="1:20">
      <c r="A21" s="468">
        <v>6</v>
      </c>
      <c r="B21" s="498" t="str">
        <f t="shared" ca="1" si="6"/>
        <v/>
      </c>
      <c r="C21" s="414" t="str">
        <f t="shared" ca="1" si="4"/>
        <v/>
      </c>
      <c r="D21" s="497" t="str">
        <f ca="1">IF(ISERROR(OFFSET('HARGA SATUAN'!$D$6,MATCH(C21,'HARGA SATUAN'!$C$7:$C$1492,0),0)),"",OFFSET('HARGA SATUAN'!$D$6,MATCH(C21,'HARGA SATUAN'!$C$7:$C$1492,0),0))</f>
        <v/>
      </c>
      <c r="E21" s="497">
        <f ca="1">IF(B21="+","Unit",IF(ISERROR(OFFSET('HARGA SATUAN'!$E$6,MATCH(C21,'HARGA SATUAN'!$C$7:$C$1492,0),0)),"",OFFSET('HARGA SATUAN'!$E$6,MATCH(C21,'HARGA SATUAN'!$C$7:$C$1492,0),0)))</f>
        <v>0</v>
      </c>
      <c r="F21" s="497" t="str">
        <f t="shared" ca="1" si="5"/>
        <v/>
      </c>
      <c r="G21" s="493">
        <f ca="1">IF(ISERROR(OFFSET('HARGA SATUAN'!$I$6,MATCH(C21,'HARGA SATUAN'!$C$7:$C$1492,0),0)),"",OFFSET('HARGA SATUAN'!$I$6,MATCH(C21,'HARGA SATUAN'!$C$7:$C$1492,0),0))</f>
        <v>0</v>
      </c>
      <c r="H21" s="494">
        <f t="shared" ca="1" si="1"/>
        <v>0</v>
      </c>
      <c r="I21" s="494">
        <f t="shared" ca="1" si="2"/>
        <v>0</v>
      </c>
      <c r="J21" s="494">
        <f t="shared" ca="1" si="3"/>
        <v>0</v>
      </c>
      <c r="K21" s="504">
        <f t="shared" ca="1" si="0"/>
        <v>0</v>
      </c>
      <c r="L21" s="506"/>
      <c r="Q21" s="467"/>
      <c r="R21" s="511"/>
      <c r="S21" s="511"/>
      <c r="T21" s="511"/>
    </row>
    <row r="22" spans="1:20">
      <c r="A22" s="468">
        <v>7</v>
      </c>
      <c r="B22" s="498" t="str">
        <f t="shared" ca="1" si="6"/>
        <v/>
      </c>
      <c r="C22" s="414" t="str">
        <f t="shared" ca="1" si="4"/>
        <v/>
      </c>
      <c r="D22" s="497" t="str">
        <f ca="1">IF(ISERROR(OFFSET('HARGA SATUAN'!$D$6,MATCH(C22,'HARGA SATUAN'!$C$7:$C$1492,0),0)),"",OFFSET('HARGA SATUAN'!$D$6,MATCH(C22,'HARGA SATUAN'!$C$7:$C$1492,0),0))</f>
        <v/>
      </c>
      <c r="E22" s="497">
        <f ca="1">IF(B22="+","Unit",IF(ISERROR(OFFSET('HARGA SATUAN'!$E$6,MATCH(C22,'HARGA SATUAN'!$C$7:$C$1492,0),0)),"",OFFSET('HARGA SATUAN'!$E$6,MATCH(C22,'HARGA SATUAN'!$C$7:$C$1492,0),0)))</f>
        <v>0</v>
      </c>
      <c r="F22" s="497" t="str">
        <f t="shared" ca="1" si="5"/>
        <v/>
      </c>
      <c r="G22" s="493">
        <f ca="1">IF(ISERROR(OFFSET('HARGA SATUAN'!$I$6,MATCH(C22,'HARGA SATUAN'!$C$7:$C$1492,0),0)),"",OFFSET('HARGA SATUAN'!$I$6,MATCH(C22,'HARGA SATUAN'!$C$7:$C$1492,0),0))</f>
        <v>0</v>
      </c>
      <c r="H22" s="494">
        <f t="shared" ca="1" si="1"/>
        <v>0</v>
      </c>
      <c r="I22" s="494">
        <f t="shared" ca="1" si="2"/>
        <v>0</v>
      </c>
      <c r="J22" s="494">
        <f t="shared" ca="1" si="3"/>
        <v>0</v>
      </c>
      <c r="K22" s="504">
        <f t="shared" ca="1" si="0"/>
        <v>0</v>
      </c>
      <c r="L22" s="506"/>
      <c r="Q22" s="467"/>
      <c r="R22" s="511"/>
      <c r="S22" s="511"/>
      <c r="T22" s="511"/>
    </row>
    <row r="23" spans="1:20">
      <c r="A23" s="468">
        <v>8</v>
      </c>
      <c r="B23" s="498" t="str">
        <f t="shared" ca="1" si="6"/>
        <v/>
      </c>
      <c r="C23" s="414" t="str">
        <f t="shared" ca="1" si="4"/>
        <v/>
      </c>
      <c r="D23" s="497" t="str">
        <f ca="1">IF(ISERROR(OFFSET('HARGA SATUAN'!$D$6,MATCH(C23,'HARGA SATUAN'!$C$7:$C$1492,0),0)),"",OFFSET('HARGA SATUAN'!$D$6,MATCH(C23,'HARGA SATUAN'!$C$7:$C$1492,0),0))</f>
        <v/>
      </c>
      <c r="E23" s="497">
        <f ca="1">IF(B23="+","Unit",IF(ISERROR(OFFSET('HARGA SATUAN'!$E$6,MATCH(C23,'HARGA SATUAN'!$C$7:$C$1492,0),0)),"",OFFSET('HARGA SATUAN'!$E$6,MATCH(C23,'HARGA SATUAN'!$C$7:$C$1492,0),0)))</f>
        <v>0</v>
      </c>
      <c r="F23" s="497" t="str">
        <f t="shared" ca="1" si="5"/>
        <v/>
      </c>
      <c r="G23" s="493">
        <f ca="1">IF(ISERROR(OFFSET('HARGA SATUAN'!$I$6,MATCH(C23,'HARGA SATUAN'!$C$7:$C$1492,0),0)),"",OFFSET('HARGA SATUAN'!$I$6,MATCH(C23,'HARGA SATUAN'!$C$7:$C$1492,0),0))</f>
        <v>0</v>
      </c>
      <c r="H23" s="494">
        <f t="shared" ca="1" si="1"/>
        <v>0</v>
      </c>
      <c r="I23" s="494">
        <f t="shared" ca="1" si="2"/>
        <v>0</v>
      </c>
      <c r="J23" s="494">
        <f t="shared" ca="1" si="3"/>
        <v>0</v>
      </c>
      <c r="K23" s="504">
        <f t="shared" ca="1" si="0"/>
        <v>0</v>
      </c>
      <c r="L23" s="506"/>
      <c r="Q23" s="467"/>
      <c r="R23" s="511"/>
      <c r="S23" s="511"/>
      <c r="T23" s="511"/>
    </row>
    <row r="24" spans="1:20">
      <c r="A24" s="468">
        <v>9</v>
      </c>
      <c r="B24" s="498" t="str">
        <f t="shared" ref="B24:B35" ca="1" si="7">IF(C24="","",A24)</f>
        <v/>
      </c>
      <c r="C24" s="414" t="str">
        <f t="shared" ca="1" si="4"/>
        <v/>
      </c>
      <c r="D24" s="497" t="str">
        <f ca="1">IF(ISERROR(OFFSET('HARGA SATUAN'!$D$6,MATCH(C24,'HARGA SATUAN'!$C$7:$C$1492,0),0)),"",OFFSET('HARGA SATUAN'!$D$6,MATCH(C24,'HARGA SATUAN'!$C$7:$C$1492,0),0))</f>
        <v/>
      </c>
      <c r="E24" s="497">
        <f ca="1">IF(B24="+","Unit",IF(ISERROR(OFFSET('HARGA SATUAN'!$E$6,MATCH(C24,'HARGA SATUAN'!$C$7:$C$1492,0),0)),"",OFFSET('HARGA SATUAN'!$E$6,MATCH(C24,'HARGA SATUAN'!$C$7:$C$1492,0),0)))</f>
        <v>0</v>
      </c>
      <c r="F24" s="497" t="str">
        <f t="shared" ca="1" si="5"/>
        <v/>
      </c>
      <c r="G24" s="493">
        <f ca="1">IF(ISERROR(OFFSET('HARGA SATUAN'!$I$6,MATCH(C24,'HARGA SATUAN'!$C$7:$C$1492,0),0)),"",OFFSET('HARGA SATUAN'!$I$6,MATCH(C24,'HARGA SATUAN'!$C$7:$C$1492,0),0))</f>
        <v>0</v>
      </c>
      <c r="H24" s="494">
        <f t="shared" ref="H24:H36" ca="1" si="8">IF(OR(D24="MDU",D24="MDU-KD"),G24*F24,0)</f>
        <v>0</v>
      </c>
      <c r="I24" s="494">
        <f t="shared" ref="I24:I36" ca="1" si="9">IF(D24="HDW",G24*F24,0)</f>
        <v>0</v>
      </c>
      <c r="J24" s="494">
        <f t="shared" ref="J24:J36" ca="1" si="10">IF(D24="JASA",G24*F24,0)</f>
        <v>0</v>
      </c>
      <c r="K24" s="504">
        <f t="shared" ref="K24:K36" ca="1" si="11">SUM(H24:J24)</f>
        <v>0</v>
      </c>
      <c r="L24" s="506"/>
      <c r="Q24" s="467"/>
      <c r="R24" s="511"/>
      <c r="S24" s="511"/>
      <c r="T24" s="511"/>
    </row>
    <row r="25" spans="1:20">
      <c r="A25" s="468">
        <v>10</v>
      </c>
      <c r="B25" s="498" t="str">
        <f t="shared" ca="1" si="7"/>
        <v/>
      </c>
      <c r="C25" s="414" t="str">
        <f t="shared" ca="1" si="4"/>
        <v/>
      </c>
      <c r="D25" s="497" t="str">
        <f ca="1">IF(ISERROR(OFFSET('HARGA SATUAN'!$D$6,MATCH(C25,'HARGA SATUAN'!$C$7:$C$1492,0),0)),"",OFFSET('HARGA SATUAN'!$D$6,MATCH(C25,'HARGA SATUAN'!$C$7:$C$1492,0),0))</f>
        <v/>
      </c>
      <c r="E25" s="497">
        <f ca="1">IF(B25="+","Unit",IF(ISERROR(OFFSET('HARGA SATUAN'!$E$6,MATCH(C25,'HARGA SATUAN'!$C$7:$C$1492,0),0)),"",OFFSET('HARGA SATUAN'!$E$6,MATCH(C25,'HARGA SATUAN'!$C$7:$C$1492,0),0)))</f>
        <v>0</v>
      </c>
      <c r="F25" s="497" t="str">
        <f t="shared" ca="1" si="5"/>
        <v/>
      </c>
      <c r="G25" s="493">
        <f ca="1">IF(ISERROR(OFFSET('HARGA SATUAN'!$I$6,MATCH(C25,'HARGA SATUAN'!$C$7:$C$1492,0),0)),"",OFFSET('HARGA SATUAN'!$I$6,MATCH(C25,'HARGA SATUAN'!$C$7:$C$1492,0),0))</f>
        <v>0</v>
      </c>
      <c r="H25" s="494">
        <f t="shared" ca="1" si="8"/>
        <v>0</v>
      </c>
      <c r="I25" s="494">
        <f t="shared" ca="1" si="9"/>
        <v>0</v>
      </c>
      <c r="J25" s="494">
        <f t="shared" ca="1" si="10"/>
        <v>0</v>
      </c>
      <c r="K25" s="504">
        <f t="shared" ca="1" si="11"/>
        <v>0</v>
      </c>
      <c r="L25" s="506"/>
      <c r="Q25" s="467"/>
      <c r="R25" s="511"/>
      <c r="S25" s="511"/>
      <c r="T25" s="511"/>
    </row>
    <row r="26" spans="1:20">
      <c r="A26" s="468">
        <v>11</v>
      </c>
      <c r="B26" s="498" t="str">
        <f t="shared" ca="1" si="7"/>
        <v/>
      </c>
      <c r="C26" s="414" t="str">
        <f t="shared" ca="1" si="4"/>
        <v/>
      </c>
      <c r="D26" s="497" t="str">
        <f ca="1">IF(ISERROR(OFFSET('HARGA SATUAN'!$D$6,MATCH(C26,'HARGA SATUAN'!$C$7:$C$1492,0),0)),"",OFFSET('HARGA SATUAN'!$D$6,MATCH(C26,'HARGA SATUAN'!$C$7:$C$1492,0),0))</f>
        <v/>
      </c>
      <c r="E26" s="497">
        <f ca="1">IF(B26="+","Unit",IF(ISERROR(OFFSET('HARGA SATUAN'!$E$6,MATCH(C26,'HARGA SATUAN'!$C$7:$C$1492,0),0)),"",OFFSET('HARGA SATUAN'!$E$6,MATCH(C26,'HARGA SATUAN'!$C$7:$C$1492,0),0)))</f>
        <v>0</v>
      </c>
      <c r="F26" s="497" t="str">
        <f t="shared" ca="1" si="5"/>
        <v/>
      </c>
      <c r="G26" s="493">
        <f ca="1">IF(ISERROR(OFFSET('HARGA SATUAN'!$I$6,MATCH(C26,'HARGA SATUAN'!$C$7:$C$1492,0),0)),"",OFFSET('HARGA SATUAN'!$I$6,MATCH(C26,'HARGA SATUAN'!$C$7:$C$1492,0),0))</f>
        <v>0</v>
      </c>
      <c r="H26" s="494">
        <f t="shared" ca="1" si="8"/>
        <v>0</v>
      </c>
      <c r="I26" s="494">
        <f t="shared" ca="1" si="9"/>
        <v>0</v>
      </c>
      <c r="J26" s="494">
        <f t="shared" ca="1" si="10"/>
        <v>0</v>
      </c>
      <c r="K26" s="504">
        <f t="shared" ca="1" si="11"/>
        <v>0</v>
      </c>
      <c r="L26" s="506"/>
      <c r="Q26" s="467"/>
      <c r="R26" s="511"/>
      <c r="S26" s="511"/>
      <c r="T26" s="511"/>
    </row>
    <row r="27" spans="1:20">
      <c r="A27" s="468">
        <v>12</v>
      </c>
      <c r="B27" s="498" t="str">
        <f t="shared" ca="1" si="7"/>
        <v/>
      </c>
      <c r="C27" s="414" t="str">
        <f t="shared" ca="1" si="4"/>
        <v/>
      </c>
      <c r="D27" s="497" t="str">
        <f ca="1">IF(ISERROR(OFFSET('HARGA SATUAN'!$D$6,MATCH(C27,'HARGA SATUAN'!$C$7:$C$1492,0),0)),"",OFFSET('HARGA SATUAN'!$D$6,MATCH(C27,'HARGA SATUAN'!$C$7:$C$1492,0),0))</f>
        <v/>
      </c>
      <c r="E27" s="497">
        <f ca="1">IF(B27="+","Unit",IF(ISERROR(OFFSET('HARGA SATUAN'!$E$6,MATCH(C27,'HARGA SATUAN'!$C$7:$C$1492,0),0)),"",OFFSET('HARGA SATUAN'!$E$6,MATCH(C27,'HARGA SATUAN'!$C$7:$C$1492,0),0)))</f>
        <v>0</v>
      </c>
      <c r="F27" s="497" t="str">
        <f t="shared" ca="1" si="5"/>
        <v/>
      </c>
      <c r="G27" s="493">
        <f ca="1">IF(ISERROR(OFFSET('HARGA SATUAN'!$I$6,MATCH(C27,'HARGA SATUAN'!$C$7:$C$1492,0),0)),"",OFFSET('HARGA SATUAN'!$I$6,MATCH(C27,'HARGA SATUAN'!$C$7:$C$1492,0),0))</f>
        <v>0</v>
      </c>
      <c r="H27" s="494">
        <f t="shared" ca="1" si="8"/>
        <v>0</v>
      </c>
      <c r="I27" s="494">
        <f t="shared" ca="1" si="9"/>
        <v>0</v>
      </c>
      <c r="J27" s="494">
        <f t="shared" ca="1" si="10"/>
        <v>0</v>
      </c>
      <c r="K27" s="504">
        <f t="shared" ca="1" si="11"/>
        <v>0</v>
      </c>
      <c r="L27" s="506"/>
      <c r="Q27" s="467"/>
      <c r="R27" s="511"/>
      <c r="S27" s="511"/>
      <c r="T27" s="511"/>
    </row>
    <row r="28" spans="1:20">
      <c r="A28" s="468">
        <v>13</v>
      </c>
      <c r="B28" s="498" t="str">
        <f t="shared" ca="1" si="7"/>
        <v/>
      </c>
      <c r="C28" s="414" t="str">
        <f t="shared" ca="1" si="4"/>
        <v/>
      </c>
      <c r="D28" s="497" t="str">
        <f ca="1">IF(ISERROR(OFFSET('HARGA SATUAN'!$D$6,MATCH(C28,'HARGA SATUAN'!$C$7:$C$1492,0),0)),"",OFFSET('HARGA SATUAN'!$D$6,MATCH(C28,'HARGA SATUAN'!$C$7:$C$1492,0),0))</f>
        <v/>
      </c>
      <c r="E28" s="497">
        <f ca="1">IF(B28="+","Unit",IF(ISERROR(OFFSET('HARGA SATUAN'!$E$6,MATCH(C28,'HARGA SATUAN'!$C$7:$C$1492,0),0)),"",OFFSET('HARGA SATUAN'!$E$6,MATCH(C28,'HARGA SATUAN'!$C$7:$C$1492,0),0)))</f>
        <v>0</v>
      </c>
      <c r="F28" s="497" t="str">
        <f t="shared" ca="1" si="5"/>
        <v/>
      </c>
      <c r="G28" s="493">
        <f ca="1">IF(ISERROR(OFFSET('HARGA SATUAN'!$I$6,MATCH(C28,'HARGA SATUAN'!$C$7:$C$1492,0),0)),"",OFFSET('HARGA SATUAN'!$I$6,MATCH(C28,'HARGA SATUAN'!$C$7:$C$1492,0),0))</f>
        <v>0</v>
      </c>
      <c r="H28" s="494">
        <f t="shared" ca="1" si="8"/>
        <v>0</v>
      </c>
      <c r="I28" s="494">
        <f t="shared" ca="1" si="9"/>
        <v>0</v>
      </c>
      <c r="J28" s="494">
        <f t="shared" ca="1" si="10"/>
        <v>0</v>
      </c>
      <c r="K28" s="504">
        <f t="shared" ca="1" si="11"/>
        <v>0</v>
      </c>
      <c r="L28" s="506"/>
      <c r="Q28" s="467"/>
      <c r="R28" s="511"/>
      <c r="S28" s="511"/>
      <c r="T28" s="511"/>
    </row>
    <row r="29" spans="1:20">
      <c r="A29" s="468">
        <v>14</v>
      </c>
      <c r="B29" s="498" t="str">
        <f t="shared" ca="1" si="7"/>
        <v/>
      </c>
      <c r="C29" s="414" t="str">
        <f t="shared" ca="1" si="4"/>
        <v/>
      </c>
      <c r="D29" s="497" t="str">
        <f ca="1">IF(ISERROR(OFFSET('HARGA SATUAN'!$D$6,MATCH(C29,'HARGA SATUAN'!$C$7:$C$1492,0),0)),"",OFFSET('HARGA SATUAN'!$D$6,MATCH(C29,'HARGA SATUAN'!$C$7:$C$1492,0),0))</f>
        <v/>
      </c>
      <c r="E29" s="497">
        <f ca="1">IF(B29="+","Unit",IF(ISERROR(OFFSET('HARGA SATUAN'!$E$6,MATCH(C29,'HARGA SATUAN'!$C$7:$C$1492,0),0)),"",OFFSET('HARGA SATUAN'!$E$6,MATCH(C29,'HARGA SATUAN'!$C$7:$C$1492,0),0)))</f>
        <v>0</v>
      </c>
      <c r="F29" s="497" t="str">
        <f t="shared" ca="1" si="5"/>
        <v/>
      </c>
      <c r="G29" s="493">
        <f ca="1">IF(ISERROR(OFFSET('HARGA SATUAN'!$I$6,MATCH(C29,'HARGA SATUAN'!$C$7:$C$1492,0),0)),"",OFFSET('HARGA SATUAN'!$I$6,MATCH(C29,'HARGA SATUAN'!$C$7:$C$1492,0),0))</f>
        <v>0</v>
      </c>
      <c r="H29" s="494">
        <f t="shared" ca="1" si="8"/>
        <v>0</v>
      </c>
      <c r="I29" s="494">
        <f t="shared" ca="1" si="9"/>
        <v>0</v>
      </c>
      <c r="J29" s="494">
        <f t="shared" ca="1" si="10"/>
        <v>0</v>
      </c>
      <c r="K29" s="504">
        <f t="shared" ca="1" si="11"/>
        <v>0</v>
      </c>
      <c r="L29" s="506"/>
      <c r="Q29" s="467"/>
      <c r="R29" s="511"/>
      <c r="S29" s="511"/>
      <c r="T29" s="511"/>
    </row>
    <row r="30" spans="1:20">
      <c r="A30" s="468">
        <v>15</v>
      </c>
      <c r="B30" s="498" t="str">
        <f t="shared" ca="1" si="7"/>
        <v/>
      </c>
      <c r="C30" s="414" t="str">
        <f t="shared" ca="1" si="4"/>
        <v/>
      </c>
      <c r="D30" s="497" t="str">
        <f ca="1">IF(ISERROR(OFFSET('HARGA SATUAN'!$D$6,MATCH(C30,'HARGA SATUAN'!$C$7:$C$1492,0),0)),"",OFFSET('HARGA SATUAN'!$D$6,MATCH(C30,'HARGA SATUAN'!$C$7:$C$1492,0),0))</f>
        <v/>
      </c>
      <c r="E30" s="497">
        <f ca="1">IF(B30="+","Unit",IF(ISERROR(OFFSET('HARGA SATUAN'!$E$6,MATCH(C30,'HARGA SATUAN'!$C$7:$C$1492,0),0)),"",OFFSET('HARGA SATUAN'!$E$6,MATCH(C30,'HARGA SATUAN'!$C$7:$C$1492,0),0)))</f>
        <v>0</v>
      </c>
      <c r="F30" s="497" t="str">
        <f t="shared" ca="1" si="5"/>
        <v/>
      </c>
      <c r="G30" s="493">
        <f ca="1">IF(ISERROR(OFFSET('HARGA SATUAN'!$I$6,MATCH(C30,'HARGA SATUAN'!$C$7:$C$1492,0),0)),"",OFFSET('HARGA SATUAN'!$I$6,MATCH(C30,'HARGA SATUAN'!$C$7:$C$1492,0),0))</f>
        <v>0</v>
      </c>
      <c r="H30" s="494">
        <f t="shared" ca="1" si="8"/>
        <v>0</v>
      </c>
      <c r="I30" s="494">
        <f t="shared" ca="1" si="9"/>
        <v>0</v>
      </c>
      <c r="J30" s="494">
        <f t="shared" ca="1" si="10"/>
        <v>0</v>
      </c>
      <c r="K30" s="504">
        <f t="shared" ca="1" si="11"/>
        <v>0</v>
      </c>
      <c r="L30" s="506"/>
      <c r="Q30" s="467"/>
      <c r="R30" s="511"/>
      <c r="S30" s="511"/>
      <c r="T30" s="511"/>
    </row>
    <row r="31" spans="1:20">
      <c r="A31" s="468">
        <v>16</v>
      </c>
      <c r="B31" s="498" t="str">
        <f t="shared" ca="1" si="7"/>
        <v/>
      </c>
      <c r="C31" s="414" t="str">
        <f t="shared" ca="1" si="4"/>
        <v/>
      </c>
      <c r="D31" s="497" t="str">
        <f ca="1">IF(ISERROR(OFFSET('HARGA SATUAN'!$D$6,MATCH(C31,'HARGA SATUAN'!$C$7:$C$1492,0),0)),"",OFFSET('HARGA SATUAN'!$D$6,MATCH(C31,'HARGA SATUAN'!$C$7:$C$1492,0),0))</f>
        <v/>
      </c>
      <c r="E31" s="497">
        <f ca="1">IF(B31="+","Unit",IF(ISERROR(OFFSET('HARGA SATUAN'!$E$6,MATCH(C31,'HARGA SATUAN'!$C$7:$C$1492,0),0)),"",OFFSET('HARGA SATUAN'!$E$6,MATCH(C31,'HARGA SATUAN'!$C$7:$C$1492,0),0)))</f>
        <v>0</v>
      </c>
      <c r="F31" s="497" t="str">
        <f t="shared" ca="1" si="5"/>
        <v/>
      </c>
      <c r="G31" s="493">
        <f ca="1">IF(ISERROR(OFFSET('HARGA SATUAN'!$I$6,MATCH(C31,'HARGA SATUAN'!$C$7:$C$1492,0),0)),"",OFFSET('HARGA SATUAN'!$I$6,MATCH(C31,'HARGA SATUAN'!$C$7:$C$1492,0),0))</f>
        <v>0</v>
      </c>
      <c r="H31" s="494">
        <f t="shared" ca="1" si="8"/>
        <v>0</v>
      </c>
      <c r="I31" s="494">
        <f t="shared" ca="1" si="9"/>
        <v>0</v>
      </c>
      <c r="J31" s="494">
        <f t="shared" ca="1" si="10"/>
        <v>0</v>
      </c>
      <c r="K31" s="504">
        <f t="shared" ca="1" si="11"/>
        <v>0</v>
      </c>
      <c r="L31" s="506"/>
      <c r="Q31" s="467"/>
      <c r="R31" s="511"/>
      <c r="S31" s="511"/>
      <c r="T31" s="511"/>
    </row>
    <row r="32" spans="1:20">
      <c r="A32" s="468">
        <v>17</v>
      </c>
      <c r="B32" s="498" t="str">
        <f t="shared" ca="1" si="7"/>
        <v/>
      </c>
      <c r="C32" s="414" t="str">
        <f t="shared" ca="1" si="4"/>
        <v/>
      </c>
      <c r="D32" s="497" t="str">
        <f ca="1">IF(ISERROR(OFFSET('HARGA SATUAN'!$D$6,MATCH(C32,'HARGA SATUAN'!$C$7:$C$1492,0),0)),"",OFFSET('HARGA SATUAN'!$D$6,MATCH(C32,'HARGA SATUAN'!$C$7:$C$1492,0),0))</f>
        <v/>
      </c>
      <c r="E32" s="497">
        <f ca="1">IF(B32="+","Unit",IF(ISERROR(OFFSET('HARGA SATUAN'!$E$6,MATCH(C32,'HARGA SATUAN'!$C$7:$C$1492,0),0)),"",OFFSET('HARGA SATUAN'!$E$6,MATCH(C32,'HARGA SATUAN'!$C$7:$C$1492,0),0)))</f>
        <v>0</v>
      </c>
      <c r="F32" s="497" t="str">
        <f t="shared" ca="1" si="5"/>
        <v/>
      </c>
      <c r="G32" s="493">
        <f ca="1">IF(ISERROR(OFFSET('HARGA SATUAN'!$I$6,MATCH(C32,'HARGA SATUAN'!$C$7:$C$1492,0),0)),"",OFFSET('HARGA SATUAN'!$I$6,MATCH(C32,'HARGA SATUAN'!$C$7:$C$1492,0),0))</f>
        <v>0</v>
      </c>
      <c r="H32" s="494">
        <f t="shared" ca="1" si="8"/>
        <v>0</v>
      </c>
      <c r="I32" s="494">
        <f t="shared" ca="1" si="9"/>
        <v>0</v>
      </c>
      <c r="J32" s="494">
        <f t="shared" ca="1" si="10"/>
        <v>0</v>
      </c>
      <c r="K32" s="504">
        <f t="shared" ca="1" si="11"/>
        <v>0</v>
      </c>
      <c r="L32" s="506"/>
      <c r="Q32" s="467"/>
      <c r="R32" s="511"/>
      <c r="S32" s="511"/>
      <c r="T32" s="511"/>
    </row>
    <row r="33" spans="1:20">
      <c r="A33" s="468">
        <v>18</v>
      </c>
      <c r="B33" s="498" t="str">
        <f t="shared" ca="1" si="7"/>
        <v/>
      </c>
      <c r="C33" s="414" t="str">
        <f t="shared" ca="1" si="4"/>
        <v/>
      </c>
      <c r="D33" s="497" t="str">
        <f ca="1">IF(ISERROR(OFFSET('HARGA SATUAN'!$D$6,MATCH(C33,'HARGA SATUAN'!$C$7:$C$1492,0),0)),"",OFFSET('HARGA SATUAN'!$D$6,MATCH(C33,'HARGA SATUAN'!$C$7:$C$1492,0),0))</f>
        <v/>
      </c>
      <c r="E33" s="497">
        <f ca="1">IF(B33="+","Unit",IF(ISERROR(OFFSET('HARGA SATUAN'!$E$6,MATCH(C33,'HARGA SATUAN'!$C$7:$C$1492,0),0)),"",OFFSET('HARGA SATUAN'!$E$6,MATCH(C33,'HARGA SATUAN'!$C$7:$C$1492,0),0)))</f>
        <v>0</v>
      </c>
      <c r="F33" s="497" t="str">
        <f t="shared" ca="1" si="5"/>
        <v/>
      </c>
      <c r="G33" s="493">
        <f ca="1">IF(ISERROR(OFFSET('HARGA SATUAN'!$I$6,MATCH(C33,'HARGA SATUAN'!$C$7:$C$1492,0),0)),"",OFFSET('HARGA SATUAN'!$I$6,MATCH(C33,'HARGA SATUAN'!$C$7:$C$1492,0),0))</f>
        <v>0</v>
      </c>
      <c r="H33" s="494">
        <f t="shared" ca="1" si="8"/>
        <v>0</v>
      </c>
      <c r="I33" s="494">
        <f t="shared" ca="1" si="9"/>
        <v>0</v>
      </c>
      <c r="J33" s="494">
        <f t="shared" ca="1" si="10"/>
        <v>0</v>
      </c>
      <c r="K33" s="504">
        <f t="shared" ca="1" si="11"/>
        <v>0</v>
      </c>
      <c r="L33" s="506"/>
      <c r="Q33" s="467"/>
      <c r="R33" s="511"/>
      <c r="S33" s="511"/>
      <c r="T33" s="511"/>
    </row>
    <row r="34" spans="1:20">
      <c r="A34" s="468">
        <v>19</v>
      </c>
      <c r="B34" s="498" t="str">
        <f t="shared" ca="1" si="7"/>
        <v/>
      </c>
      <c r="C34" s="414" t="str">
        <f t="shared" ca="1" si="4"/>
        <v/>
      </c>
      <c r="D34" s="497" t="str">
        <f ca="1">IF(ISERROR(OFFSET('HARGA SATUAN'!$D$6,MATCH(C34,'HARGA SATUAN'!$C$7:$C$1492,0),0)),"",OFFSET('HARGA SATUAN'!$D$6,MATCH(C34,'HARGA SATUAN'!$C$7:$C$1492,0),0))</f>
        <v/>
      </c>
      <c r="E34" s="497">
        <f ca="1">IF(B34="+","Unit",IF(ISERROR(OFFSET('HARGA SATUAN'!$E$6,MATCH(C34,'HARGA SATUAN'!$C$7:$C$1492,0),0)),"",OFFSET('HARGA SATUAN'!$E$6,MATCH(C34,'HARGA SATUAN'!$C$7:$C$1492,0),0)))</f>
        <v>0</v>
      </c>
      <c r="F34" s="497" t="str">
        <f t="shared" ca="1" si="5"/>
        <v/>
      </c>
      <c r="G34" s="493">
        <f ca="1">IF(ISERROR(OFFSET('HARGA SATUAN'!$I$6,MATCH(C34,'HARGA SATUAN'!$C$7:$C$1492,0),0)),"",OFFSET('HARGA SATUAN'!$I$6,MATCH(C34,'HARGA SATUAN'!$C$7:$C$1492,0),0))</f>
        <v>0</v>
      </c>
      <c r="H34" s="494">
        <f t="shared" ca="1" si="8"/>
        <v>0</v>
      </c>
      <c r="I34" s="494">
        <f t="shared" ca="1" si="9"/>
        <v>0</v>
      </c>
      <c r="J34" s="494">
        <f t="shared" ca="1" si="10"/>
        <v>0</v>
      </c>
      <c r="K34" s="504">
        <f t="shared" ca="1" si="11"/>
        <v>0</v>
      </c>
      <c r="L34" s="506"/>
      <c r="Q34" s="467"/>
      <c r="R34" s="511"/>
      <c r="S34" s="511"/>
      <c r="T34" s="511"/>
    </row>
    <row r="35" spans="1:20">
      <c r="A35" s="468">
        <v>20</v>
      </c>
      <c r="B35" s="498" t="str">
        <f t="shared" ca="1" si="7"/>
        <v/>
      </c>
      <c r="C35" s="414" t="str">
        <f t="shared" ca="1" si="4"/>
        <v/>
      </c>
      <c r="D35" s="497" t="str">
        <f ca="1">IF(ISERROR(OFFSET('HARGA SATUAN'!$D$6,MATCH(C35,'HARGA SATUAN'!$C$7:$C$1492,0),0)),"",OFFSET('HARGA SATUAN'!$D$6,MATCH(C35,'HARGA SATUAN'!$C$7:$C$1492,0),0))</f>
        <v/>
      </c>
      <c r="E35" s="497">
        <f ca="1">IF(B35="+","Unit",IF(ISERROR(OFFSET('HARGA SATUAN'!$E$6,MATCH(C35,'HARGA SATUAN'!$C$7:$C$1492,0),0)),"",OFFSET('HARGA SATUAN'!$E$6,MATCH(C35,'HARGA SATUAN'!$C$7:$C$1492,0),0)))</f>
        <v>0</v>
      </c>
      <c r="F35" s="497" t="str">
        <f t="shared" ca="1" si="5"/>
        <v/>
      </c>
      <c r="G35" s="493">
        <f ca="1">IF(ISERROR(OFFSET('HARGA SATUAN'!$I$6,MATCH(C35,'HARGA SATUAN'!$C$7:$C$1492,0),0)),"",OFFSET('HARGA SATUAN'!$I$6,MATCH(C35,'HARGA SATUAN'!$C$7:$C$1492,0),0))</f>
        <v>0</v>
      </c>
      <c r="H35" s="494">
        <f t="shared" ca="1" si="8"/>
        <v>0</v>
      </c>
      <c r="I35" s="494">
        <f t="shared" ca="1" si="9"/>
        <v>0</v>
      </c>
      <c r="J35" s="494">
        <f t="shared" ca="1" si="10"/>
        <v>0</v>
      </c>
      <c r="K35" s="504">
        <f t="shared" ca="1" si="11"/>
        <v>0</v>
      </c>
      <c r="L35" s="506"/>
      <c r="Q35" s="467"/>
      <c r="R35" s="511"/>
      <c r="S35" s="511"/>
      <c r="T35" s="511"/>
    </row>
    <row r="36" spans="1:20">
      <c r="A36" s="468"/>
      <c r="B36" s="552"/>
      <c r="C36" s="512"/>
      <c r="D36" s="497" t="str">
        <f ca="1">IF(ISERROR(OFFSET('HARGA SATUAN'!$D$6,MATCH(C36,'HARGA SATUAN'!$C$7:$C$1492,0),0)),"",OFFSET('HARGA SATUAN'!$D$6,MATCH(C36,'HARGA SATUAN'!$C$7:$C$1492,0),0))</f>
        <v/>
      </c>
      <c r="E36" s="497" t="str">
        <f ca="1">IF(B36="+","Unit",IF(ISERROR(OFFSET('HARGA SATUAN'!$E$6,MATCH(C36,'HARGA SATUAN'!$C$7:$C$1492,0),0)),"",OFFSET('HARGA SATUAN'!$E$6,MATCH(C36,'HARGA SATUAN'!$C$7:$C$1492,0),0)))</f>
        <v/>
      </c>
      <c r="F36" s="497">
        <f t="shared" ca="1" si="5"/>
        <v>0</v>
      </c>
      <c r="G36" s="493" t="str">
        <f ca="1">IF(ISERROR(OFFSET('HARGA SATUAN'!$I$6,MATCH(C36,'HARGA SATUAN'!$C$7:$C$1492,0),0)),"",OFFSET('HARGA SATUAN'!$I$6,MATCH(C36,'HARGA SATUAN'!$C$7:$C$1492,0),0))</f>
        <v/>
      </c>
      <c r="H36" s="494">
        <f t="shared" ca="1" si="8"/>
        <v>0</v>
      </c>
      <c r="I36" s="494">
        <f t="shared" ca="1" si="9"/>
        <v>0</v>
      </c>
      <c r="J36" s="494">
        <f t="shared" ca="1" si="10"/>
        <v>0</v>
      </c>
      <c r="K36" s="504">
        <f t="shared" ca="1" si="11"/>
        <v>0</v>
      </c>
      <c r="L36" s="506"/>
      <c r="Q36" s="467"/>
      <c r="R36" s="511"/>
      <c r="S36" s="511"/>
      <c r="T36" s="511"/>
    </row>
    <row r="37" spans="1:20">
      <c r="A37" s="468"/>
      <c r="B37" s="514"/>
      <c r="C37" s="515"/>
      <c r="D37" s="516"/>
      <c r="E37" s="517"/>
      <c r="F37" s="517"/>
      <c r="G37" s="517"/>
      <c r="H37" s="518"/>
      <c r="I37" s="518"/>
      <c r="J37" s="518"/>
      <c r="K37" s="544"/>
      <c r="L37" s="505"/>
    </row>
    <row r="38" spans="1:20">
      <c r="A38" s="468"/>
      <c r="B38" s="519"/>
      <c r="C38" s="520" t="s">
        <v>27</v>
      </c>
      <c r="D38" s="520"/>
      <c r="E38" s="520"/>
      <c r="F38" s="520"/>
      <c r="G38" s="521" t="s">
        <v>16</v>
      </c>
      <c r="H38" s="522">
        <f ca="1">SUM(H14:H37)</f>
        <v>0</v>
      </c>
      <c r="I38" s="522">
        <f ca="1">SUM(I14:I37)</f>
        <v>15531400</v>
      </c>
      <c r="J38" s="522">
        <f ca="1">SUM(J14:J37)</f>
        <v>0</v>
      </c>
      <c r="K38" s="522">
        <f ca="1">SUM(K14:K37)</f>
        <v>15531400</v>
      </c>
      <c r="L38" s="505"/>
      <c r="R38" s="524"/>
      <c r="S38" s="524"/>
      <c r="T38" s="524"/>
    </row>
    <row r="39" spans="1:20">
      <c r="A39" s="468"/>
      <c r="B39" s="523"/>
      <c r="C39" s="524" t="s">
        <v>28</v>
      </c>
      <c r="D39" s="524"/>
      <c r="E39" s="524"/>
      <c r="F39" s="524"/>
      <c r="G39" s="525" t="s">
        <v>16</v>
      </c>
      <c r="H39" s="526">
        <f ca="1">H38*0.1</f>
        <v>0</v>
      </c>
      <c r="I39" s="526">
        <f ca="1">I38*0.1</f>
        <v>1553140</v>
      </c>
      <c r="J39" s="526">
        <f ca="1">J38*0.1</f>
        <v>0</v>
      </c>
      <c r="K39" s="526">
        <f ca="1">K38*0.1</f>
        <v>1553140</v>
      </c>
      <c r="L39" s="505"/>
      <c r="N39" s="545"/>
      <c r="R39" s="551"/>
      <c r="S39" s="551"/>
      <c r="T39" s="551"/>
    </row>
    <row r="40" spans="1:20">
      <c r="A40" s="468"/>
      <c r="B40" s="523"/>
      <c r="C40" s="527" t="s">
        <v>29</v>
      </c>
      <c r="D40" s="527"/>
      <c r="E40" s="527"/>
      <c r="F40" s="527"/>
      <c r="G40" s="528" t="s">
        <v>16</v>
      </c>
      <c r="H40" s="529">
        <f ca="1">SUM(H38:H39)</f>
        <v>0</v>
      </c>
      <c r="I40" s="529">
        <f ca="1">SUM(I38:I39)</f>
        <v>17084540</v>
      </c>
      <c r="J40" s="528">
        <f ca="1">SUM(J38:J39)</f>
        <v>0</v>
      </c>
      <c r="K40" s="528">
        <f ca="1">SUM(K38:K39)</f>
        <v>17084540</v>
      </c>
      <c r="L40" s="505"/>
      <c r="R40" s="524"/>
      <c r="S40" s="524"/>
      <c r="T40" s="524"/>
    </row>
    <row r="41" spans="1:20">
      <c r="A41" s="468"/>
      <c r="B41" s="530" t="e">
        <f ca="1">"Terbilang : ( "&amp;L42&amp;" Rupiah )"</f>
        <v>#NAME?</v>
      </c>
      <c r="C41" s="531"/>
      <c r="D41" s="531"/>
      <c r="E41" s="531"/>
      <c r="F41" s="531"/>
      <c r="G41" s="531"/>
      <c r="H41" s="531"/>
      <c r="I41" s="531"/>
      <c r="J41" s="531"/>
      <c r="K41" s="546"/>
      <c r="L41" s="505"/>
      <c r="R41" s="551"/>
      <c r="S41" s="551"/>
      <c r="T41" s="551"/>
    </row>
    <row r="42" spans="1:20">
      <c r="A42" s="468"/>
      <c r="B42" s="532"/>
      <c r="C42" s="533"/>
      <c r="D42" s="533"/>
      <c r="E42" s="533"/>
      <c r="F42" s="533"/>
      <c r="G42" s="533"/>
      <c r="H42" s="533"/>
      <c r="I42" s="533"/>
      <c r="J42" s="533"/>
      <c r="K42" s="547"/>
      <c r="L42" s="548" t="e">
        <f ca="1">PROPER([89]!terbilang(K40))</f>
        <v>#NAME?</v>
      </c>
    </row>
    <row r="43" spans="1:20">
      <c r="A43" s="468"/>
      <c r="B43" s="534" t="str">
        <f>"Harga yang dipakai adalah "&amp;'HARGA SATUAN'!I5&amp;""</f>
        <v>Harga yang dipakai adalah RAB HSS 2023</v>
      </c>
      <c r="C43" s="535"/>
      <c r="D43" s="536"/>
      <c r="E43" s="536"/>
      <c r="F43" s="536"/>
      <c r="G43" s="537"/>
      <c r="H43" s="537"/>
      <c r="I43" s="537"/>
      <c r="J43" s="537"/>
      <c r="K43" s="549"/>
      <c r="L43" s="505"/>
    </row>
    <row r="44" spans="1:20">
      <c r="A44" s="468"/>
      <c r="B44" s="538"/>
      <c r="C44" s="539"/>
      <c r="D44" s="540"/>
      <c r="E44" s="541"/>
      <c r="F44" s="541"/>
      <c r="G44" s="541"/>
      <c r="H44" s="511"/>
      <c r="I44" s="511"/>
      <c r="J44" s="505"/>
      <c r="K44" s="505"/>
      <c r="L44" s="505"/>
    </row>
    <row r="45" spans="1:20">
      <c r="A45" s="468"/>
      <c r="B45" s="538"/>
      <c r="C45" s="539"/>
      <c r="D45" s="540"/>
      <c r="E45" s="541"/>
      <c r="F45" s="541"/>
      <c r="G45" s="541"/>
      <c r="H45" s="542"/>
      <c r="I45" s="542"/>
      <c r="J45" s="550"/>
      <c r="K45" s="550"/>
      <c r="L45" s="505"/>
    </row>
    <row r="46" spans="1:20">
      <c r="A46" s="468"/>
      <c r="B46" s="538"/>
      <c r="C46" s="538"/>
      <c r="D46" s="540"/>
      <c r="E46" s="541"/>
      <c r="F46" s="541"/>
      <c r="G46" s="541"/>
      <c r="H46" s="542"/>
      <c r="I46" s="542"/>
      <c r="J46" s="550"/>
      <c r="K46" s="550"/>
      <c r="L46" s="505"/>
    </row>
    <row r="47" spans="1:20">
      <c r="A47" s="468"/>
      <c r="B47" s="538"/>
      <c r="C47" s="538"/>
      <c r="D47" s="540"/>
      <c r="E47" s="541"/>
      <c r="F47" s="541"/>
      <c r="G47" s="541"/>
      <c r="H47" s="542"/>
      <c r="I47" s="542"/>
      <c r="J47" s="550"/>
      <c r="K47" s="550"/>
      <c r="L47" s="505"/>
    </row>
    <row r="48" spans="1:20">
      <c r="A48" s="468"/>
      <c r="B48" s="538"/>
      <c r="C48" s="538"/>
      <c r="D48" s="540"/>
      <c r="E48" s="541"/>
      <c r="F48" s="541"/>
      <c r="G48" s="541"/>
      <c r="H48" s="543"/>
      <c r="I48" s="543"/>
      <c r="J48" s="543"/>
      <c r="K48" s="543"/>
      <c r="L48" s="505"/>
    </row>
    <row r="49" spans="1:12">
      <c r="A49" s="468"/>
      <c r="B49" s="538"/>
      <c r="C49" s="538"/>
      <c r="D49" s="540"/>
      <c r="E49" s="541"/>
      <c r="F49" s="541"/>
      <c r="G49" s="541"/>
      <c r="H49" s="543"/>
      <c r="I49" s="543"/>
      <c r="J49" s="543"/>
      <c r="K49" s="543"/>
      <c r="L49" s="505"/>
    </row>
    <row r="50" spans="1:12">
      <c r="A50" s="468"/>
      <c r="B50" s="538"/>
      <c r="C50" s="538"/>
      <c r="D50" s="540"/>
      <c r="E50" s="541"/>
      <c r="F50" s="541"/>
      <c r="G50" s="541"/>
      <c r="H50" s="543"/>
      <c r="I50" s="543"/>
      <c r="J50" s="543"/>
      <c r="K50" s="543"/>
      <c r="L50" s="505"/>
    </row>
    <row r="51" spans="1:12">
      <c r="A51" s="468"/>
      <c r="B51" s="538"/>
      <c r="C51" s="538"/>
      <c r="D51" s="540"/>
      <c r="E51" s="541"/>
      <c r="F51" s="541"/>
      <c r="G51" s="541"/>
      <c r="H51" s="543"/>
      <c r="I51" s="543"/>
      <c r="J51" s="543"/>
      <c r="K51" s="543"/>
      <c r="L51" s="505"/>
    </row>
    <row r="52" spans="1:12">
      <c r="A52" s="468"/>
      <c r="B52" s="469"/>
      <c r="C52" s="469"/>
      <c r="D52" s="470"/>
      <c r="E52" s="471"/>
      <c r="F52" s="471"/>
      <c r="G52" s="471"/>
      <c r="H52" s="542"/>
      <c r="I52" s="542"/>
      <c r="J52" s="550"/>
      <c r="K52" s="550"/>
      <c r="L52" s="505"/>
    </row>
    <row r="53" spans="1:12">
      <c r="A53" s="507"/>
      <c r="C53" s="469"/>
      <c r="E53" s="469"/>
      <c r="F53" s="469"/>
      <c r="G53" s="469"/>
    </row>
    <row r="54" spans="1:12">
      <c r="A54" s="507"/>
      <c r="E54" s="469"/>
      <c r="F54" s="469"/>
      <c r="G54" s="469"/>
      <c r="H54" s="553"/>
      <c r="I54" s="553"/>
      <c r="J54" s="556"/>
      <c r="K54" s="556"/>
      <c r="L54" s="556"/>
    </row>
    <row r="55" spans="1:12">
      <c r="A55" s="507"/>
      <c r="E55" s="469"/>
      <c r="F55" s="469"/>
      <c r="G55" s="469"/>
      <c r="H55" s="553"/>
      <c r="I55" s="553"/>
      <c r="J55" s="556"/>
      <c r="K55" s="556"/>
      <c r="L55" s="556"/>
    </row>
    <row r="56" spans="1:12">
      <c r="A56" s="507"/>
      <c r="B56" s="554" t="s">
        <v>2</v>
      </c>
      <c r="C56" s="555" t="s">
        <v>30</v>
      </c>
      <c r="E56" s="469"/>
      <c r="F56" s="469"/>
      <c r="G56" s="469"/>
      <c r="H56" s="553"/>
      <c r="I56" s="553"/>
      <c r="J56" s="556"/>
      <c r="K56" s="556"/>
      <c r="L56" s="556"/>
    </row>
    <row r="57" spans="1:12">
      <c r="A57" s="507"/>
      <c r="B57" s="469">
        <v>1</v>
      </c>
      <c r="C57" s="470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470">
        <f ca="1">SUMIFS(RAB!$F$14:$F$142,RAB!$C$14:$C$142,'REKAP TIANG'!C57)</f>
        <v>1</v>
      </c>
      <c r="E57" s="469">
        <f t="shared" ref="E57:E64" ca="1" si="12">IF(D57=0,0,1)</f>
        <v>1</v>
      </c>
      <c r="F57" s="469">
        <f ca="1">IF(D57=0,0,SUM($E$56:E57))</f>
        <v>1</v>
      </c>
      <c r="G57" s="469"/>
      <c r="H57" s="553"/>
      <c r="I57" s="553"/>
      <c r="J57" s="556"/>
      <c r="K57" s="556"/>
      <c r="L57" s="556"/>
    </row>
    <row r="58" spans="1:12">
      <c r="A58" s="507"/>
      <c r="B58" s="469">
        <v>2</v>
      </c>
      <c r="C58" s="470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470">
        <f ca="1">SUMIFS(RAB!$F$14:$F$142,RAB!$C$14:$C$142,'REKAP TIANG'!C58)</f>
        <v>0</v>
      </c>
      <c r="E58" s="469">
        <f t="shared" ca="1" si="12"/>
        <v>0</v>
      </c>
      <c r="F58" s="469">
        <f ca="1">IF(D58=0,0,SUM($E$56:E58))</f>
        <v>0</v>
      </c>
      <c r="G58" s="469"/>
      <c r="H58" s="553"/>
      <c r="I58" s="553"/>
      <c r="J58" s="556"/>
      <c r="K58" s="556"/>
      <c r="L58" s="556"/>
    </row>
    <row r="59" spans="1:12">
      <c r="A59" s="507"/>
      <c r="B59" s="469">
        <v>3</v>
      </c>
      <c r="C59" s="470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470">
        <f ca="1">SUMIFS(RAB!$F$14:$F$142,RAB!$C$14:$C$142,'REKAP TIANG'!C59)</f>
        <v>0</v>
      </c>
      <c r="E59" s="469">
        <f t="shared" ca="1" si="12"/>
        <v>0</v>
      </c>
      <c r="F59" s="469">
        <f ca="1">IF(D59=0,0,SUM($E$56:E59))</f>
        <v>0</v>
      </c>
      <c r="G59" s="469"/>
      <c r="H59" s="553"/>
      <c r="I59" s="553"/>
      <c r="J59" s="556"/>
      <c r="K59" s="556"/>
      <c r="L59" s="556"/>
    </row>
    <row r="60" spans="1:12">
      <c r="A60" s="507"/>
      <c r="B60" s="469">
        <v>4</v>
      </c>
      <c r="C60" s="470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470">
        <f ca="1">SUMIFS(RAB!$F$14:$F$142,RAB!$C$14:$C$142,'REKAP TIANG'!C60)</f>
        <v>2</v>
      </c>
      <c r="E60" s="469">
        <f t="shared" ca="1" si="12"/>
        <v>1</v>
      </c>
      <c r="F60" s="469">
        <f ca="1">IF(D60=0,0,SUM($E$56:E60))</f>
        <v>2</v>
      </c>
      <c r="G60" s="469"/>
      <c r="H60" s="553"/>
      <c r="I60" s="553"/>
      <c r="J60" s="556"/>
      <c r="K60" s="556"/>
      <c r="L60" s="556"/>
    </row>
    <row r="61" spans="1:12">
      <c r="A61" s="507"/>
      <c r="B61" s="469">
        <v>5</v>
      </c>
      <c r="C61" s="470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470">
        <f ca="1">SUMIFS(RAB!$F$14:$F$142,RAB!$C$14:$C$142,'REKAP TIANG'!C61)</f>
        <v>0</v>
      </c>
      <c r="E61" s="469">
        <f t="shared" ca="1" si="12"/>
        <v>0</v>
      </c>
      <c r="F61" s="469">
        <f ca="1">IF(D61=0,0,SUM($E$56:E61))</f>
        <v>0</v>
      </c>
      <c r="G61" s="469"/>
      <c r="H61" s="553"/>
      <c r="I61" s="553"/>
      <c r="J61" s="556"/>
      <c r="K61" s="556"/>
      <c r="L61" s="556"/>
    </row>
    <row r="62" spans="1:12">
      <c r="A62" s="507"/>
      <c r="B62" s="469">
        <v>6</v>
      </c>
      <c r="C62" s="470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470">
        <f ca="1">SUMIFS(RAB!$F$14:$F$142,RAB!$C$14:$C$142,'REKAP TIANG'!C62)</f>
        <v>0</v>
      </c>
      <c r="E62" s="469">
        <f t="shared" ca="1" si="12"/>
        <v>0</v>
      </c>
      <c r="F62" s="469">
        <f ca="1">IF(D62=0,0,SUM($E$56:E62))</f>
        <v>0</v>
      </c>
      <c r="G62" s="469"/>
      <c r="H62" s="553"/>
      <c r="I62" s="553"/>
      <c r="J62" s="556"/>
      <c r="K62" s="556"/>
      <c r="L62" s="556"/>
    </row>
    <row r="63" spans="1:12">
      <c r="A63" s="507"/>
      <c r="B63" s="469">
        <v>7</v>
      </c>
      <c r="C63" s="470" t="str">
        <f ca="1">IF(ISERROR(OFFSET('HARGA SATUAN'!$C$6,MATCH('REKAP TIANG'!B63,'HARGA SATUAN'!$P$7:$P$1455,0),0)),"",OFFSET('HARGA SATUAN'!$C$6,MATCH('REKAP TIANG'!B63,'HARGA SATUAN'!$P$7:$P$1455,0),0))</f>
        <v/>
      </c>
      <c r="D63" s="470">
        <f ca="1">SUMIFS(RAB!$F$14:$F$142,RAB!$C$14:$C$142,'REKAP TIANG'!C63)</f>
        <v>0</v>
      </c>
      <c r="E63" s="469">
        <f t="shared" ca="1" si="12"/>
        <v>0</v>
      </c>
      <c r="F63" s="469">
        <f ca="1">IF(D63=0,0,SUM($E$56:E63))</f>
        <v>0</v>
      </c>
      <c r="G63" s="469"/>
      <c r="H63" s="553"/>
      <c r="I63" s="553"/>
      <c r="J63" s="556"/>
      <c r="K63" s="556"/>
      <c r="L63" s="556"/>
    </row>
    <row r="64" spans="1:12">
      <c r="A64" s="507"/>
      <c r="B64" s="469">
        <v>8</v>
      </c>
      <c r="C64" s="470" t="str">
        <f ca="1">IF(ISERROR(OFFSET('HARGA SATUAN'!$C$6,MATCH('REKAP TIANG'!B64,'HARGA SATUAN'!$P$7:$P$1455,0),0)),"",OFFSET('HARGA SATUAN'!$C$6,MATCH('REKAP TIANG'!B64,'HARGA SATUAN'!$P$7:$P$1455,0),0))</f>
        <v/>
      </c>
      <c r="D64" s="470">
        <f ca="1">SUMIFS(RAB!$F$14:$F$142,RAB!$C$14:$C$142,'REKAP TIANG'!C64)</f>
        <v>0</v>
      </c>
      <c r="E64" s="469">
        <f t="shared" ca="1" si="12"/>
        <v>0</v>
      </c>
      <c r="F64" s="469">
        <f ca="1">IF(D64=0,0,SUM($E$56:E64))</f>
        <v>0</v>
      </c>
      <c r="G64" s="469"/>
      <c r="H64" s="553"/>
      <c r="I64" s="553"/>
      <c r="J64" s="556"/>
      <c r="K64" s="556"/>
      <c r="L64" s="556"/>
    </row>
    <row r="65" spans="1:12">
      <c r="A65" s="507"/>
      <c r="B65" s="469">
        <v>9</v>
      </c>
      <c r="C65" s="470" t="str">
        <f ca="1">IF(ISERROR(OFFSET('HARGA SATUAN'!$C$6,MATCH('REKAP TIANG'!B65,'HARGA SATUAN'!$P$7:$P$1455,0),0)),"",OFFSET('HARGA SATUAN'!$C$6,MATCH('REKAP TIANG'!B65,'HARGA SATUAN'!$P$7:$P$1455,0),0))</f>
        <v/>
      </c>
      <c r="D65" s="470">
        <f ca="1">SUMIFS(RAB!$F$14:$F$142,RAB!$C$14:$C$142,'REKAP TIANG'!C65)</f>
        <v>0</v>
      </c>
      <c r="E65" s="469">
        <f t="shared" ref="E65:E76" ca="1" si="13">IF(D65=0,0,1)</f>
        <v>0</v>
      </c>
      <c r="F65" s="469">
        <f ca="1">IF(D65=0,0,SUM($E$56:E65))</f>
        <v>0</v>
      </c>
      <c r="G65" s="469"/>
      <c r="H65" s="553"/>
      <c r="I65" s="553"/>
      <c r="J65" s="556"/>
      <c r="K65" s="556"/>
      <c r="L65" s="556"/>
    </row>
    <row r="66" spans="1:12">
      <c r="A66" s="507"/>
      <c r="B66" s="469">
        <v>10</v>
      </c>
      <c r="C66" s="470" t="str">
        <f ca="1">IF(ISERROR(OFFSET('HARGA SATUAN'!$C$6,MATCH('REKAP TIANG'!B66,'HARGA SATUAN'!$P$7:$P$1455,0),0)),"",OFFSET('HARGA SATUAN'!$C$6,MATCH('REKAP TIANG'!B66,'HARGA SATUAN'!$P$7:$P$1455,0),0))</f>
        <v/>
      </c>
      <c r="D66" s="470">
        <f ca="1">SUMIFS(RAB!$F$14:$F$142,RAB!$C$14:$C$142,'REKAP TIANG'!C66)</f>
        <v>0</v>
      </c>
      <c r="E66" s="469">
        <f t="shared" ca="1" si="13"/>
        <v>0</v>
      </c>
      <c r="F66" s="469">
        <f ca="1">IF(D66=0,0,SUM($E$56:E66))</f>
        <v>0</v>
      </c>
      <c r="G66" s="469"/>
      <c r="H66" s="553"/>
      <c r="I66" s="553"/>
      <c r="J66" s="556"/>
      <c r="K66" s="556"/>
      <c r="L66" s="556"/>
    </row>
    <row r="67" spans="1:12">
      <c r="A67" s="507"/>
      <c r="B67" s="469">
        <v>11</v>
      </c>
      <c r="C67" s="470" t="str">
        <f ca="1">IF(ISERROR(OFFSET('HARGA SATUAN'!$C$6,MATCH('REKAP TIANG'!B67,'HARGA SATUAN'!$P$7:$P$1455,0),0)),"",OFFSET('HARGA SATUAN'!$C$6,MATCH('REKAP TIANG'!B67,'HARGA SATUAN'!$P$7:$P$1455,0),0))</f>
        <v/>
      </c>
      <c r="D67" s="470">
        <f ca="1">SUMIFS(RAB!$F$14:$F$142,RAB!$C$14:$C$142,'REKAP TIANG'!C67)</f>
        <v>0</v>
      </c>
      <c r="E67" s="469">
        <f t="shared" ca="1" si="13"/>
        <v>0</v>
      </c>
      <c r="F67" s="469">
        <f ca="1">IF(D67=0,0,SUM($E$56:E67))</f>
        <v>0</v>
      </c>
      <c r="G67" s="469"/>
      <c r="H67" s="553"/>
      <c r="I67" s="553"/>
      <c r="J67" s="556"/>
      <c r="K67" s="556"/>
      <c r="L67" s="556"/>
    </row>
    <row r="68" spans="1:12">
      <c r="A68" s="507"/>
      <c r="B68" s="469">
        <v>12</v>
      </c>
      <c r="C68" s="470" t="str">
        <f ca="1">IF(ISERROR(OFFSET('HARGA SATUAN'!$C$6,MATCH('REKAP TIANG'!B68,'HARGA SATUAN'!$P$7:$P$1455,0),0)),"",OFFSET('HARGA SATUAN'!$C$6,MATCH('REKAP TIANG'!B68,'HARGA SATUAN'!$P$7:$P$1455,0),0))</f>
        <v/>
      </c>
      <c r="D68" s="470">
        <f ca="1">SUMIFS(RAB!$F$14:$F$142,RAB!$C$14:$C$142,'REKAP TIANG'!C68)</f>
        <v>0</v>
      </c>
      <c r="E68" s="469">
        <f t="shared" ca="1" si="13"/>
        <v>0</v>
      </c>
      <c r="F68" s="469">
        <f ca="1">IF(D68=0,0,SUM($E$56:E68))</f>
        <v>0</v>
      </c>
      <c r="G68" s="469"/>
      <c r="H68" s="553"/>
      <c r="I68" s="553"/>
      <c r="J68" s="556"/>
      <c r="K68" s="556"/>
      <c r="L68" s="556"/>
    </row>
    <row r="69" spans="1:12">
      <c r="A69" s="507"/>
      <c r="B69" s="469">
        <v>13</v>
      </c>
      <c r="C69" s="470" t="str">
        <f ca="1">IF(ISERROR(OFFSET('HARGA SATUAN'!$C$6,MATCH('REKAP TIANG'!B69,'HARGA SATUAN'!$P$7:$P$1455,0),0)),"",OFFSET('HARGA SATUAN'!$C$6,MATCH('REKAP TIANG'!B69,'HARGA SATUAN'!$P$7:$P$1455,0),0))</f>
        <v/>
      </c>
      <c r="D69" s="470">
        <f ca="1">SUMIFS(RAB!$F$14:$F$142,RAB!$C$14:$C$142,'REKAP TIANG'!C69)</f>
        <v>0</v>
      </c>
      <c r="E69" s="469">
        <f t="shared" ca="1" si="13"/>
        <v>0</v>
      </c>
      <c r="F69" s="469">
        <f ca="1">IF(D69=0,0,SUM($E$56:E69))</f>
        <v>0</v>
      </c>
      <c r="G69" s="469"/>
      <c r="H69" s="553"/>
      <c r="I69" s="553"/>
      <c r="J69" s="556"/>
      <c r="K69" s="556"/>
      <c r="L69" s="556"/>
    </row>
    <row r="70" spans="1:12">
      <c r="A70" s="507"/>
      <c r="B70" s="469">
        <v>14</v>
      </c>
      <c r="C70" s="470" t="str">
        <f ca="1">IF(ISERROR(OFFSET('HARGA SATUAN'!$C$6,MATCH('REKAP TIANG'!B70,'HARGA SATUAN'!$P$7:$P$1455,0),0)),"",OFFSET('HARGA SATUAN'!$C$6,MATCH('REKAP TIANG'!B70,'HARGA SATUAN'!$P$7:$P$1455,0),0))</f>
        <v/>
      </c>
      <c r="D70" s="470">
        <f ca="1">SUMIFS(RAB!$F$14:$F$142,RAB!$C$14:$C$142,'REKAP TIANG'!C70)</f>
        <v>0</v>
      </c>
      <c r="E70" s="469">
        <f t="shared" ca="1" si="13"/>
        <v>0</v>
      </c>
      <c r="F70" s="469">
        <f ca="1">IF(D70=0,0,SUM($E$56:E70))</f>
        <v>0</v>
      </c>
      <c r="G70" s="469"/>
      <c r="H70" s="553"/>
      <c r="I70" s="553"/>
      <c r="J70" s="556"/>
      <c r="K70" s="556"/>
      <c r="L70" s="556"/>
    </row>
    <row r="71" spans="1:12">
      <c r="A71" s="507"/>
      <c r="B71" s="469">
        <v>15</v>
      </c>
      <c r="C71" s="470" t="str">
        <f ca="1">IF(ISERROR(OFFSET('HARGA SATUAN'!$C$6,MATCH('REKAP TIANG'!B71,'HARGA SATUAN'!$P$7:$P$1455,0),0)),"",OFFSET('HARGA SATUAN'!$C$6,MATCH('REKAP TIANG'!B71,'HARGA SATUAN'!$P$7:$P$1455,0),0))</f>
        <v/>
      </c>
      <c r="D71" s="470">
        <f ca="1">SUMIFS(RAB!$F$14:$F$142,RAB!$C$14:$C$142,'REKAP TIANG'!C71)</f>
        <v>0</v>
      </c>
      <c r="E71" s="469">
        <f t="shared" ca="1" si="13"/>
        <v>0</v>
      </c>
      <c r="F71" s="469">
        <f ca="1">IF(D71=0,0,SUM($E$56:E71))</f>
        <v>0</v>
      </c>
      <c r="G71" s="469"/>
      <c r="H71" s="553"/>
      <c r="I71" s="553"/>
      <c r="J71" s="556"/>
      <c r="K71" s="556"/>
      <c r="L71" s="556"/>
    </row>
    <row r="72" spans="1:12">
      <c r="A72" s="507"/>
      <c r="B72" s="469">
        <v>16</v>
      </c>
      <c r="C72" s="470" t="str">
        <f ca="1">IF(ISERROR(OFFSET('HARGA SATUAN'!$C$6,MATCH('REKAP TIANG'!B72,'HARGA SATUAN'!$P$7:$P$1455,0),0)),"",OFFSET('HARGA SATUAN'!$C$6,MATCH('REKAP TIANG'!B72,'HARGA SATUAN'!$P$7:$P$1455,0),0))</f>
        <v/>
      </c>
      <c r="D72" s="470">
        <f ca="1">SUMIFS(RAB!$F$14:$F$142,RAB!$C$14:$C$142,'REKAP TIANG'!C72)</f>
        <v>0</v>
      </c>
      <c r="E72" s="469">
        <f t="shared" ca="1" si="13"/>
        <v>0</v>
      </c>
      <c r="F72" s="469">
        <f ca="1">IF(D72=0,0,SUM($E$56:E72))</f>
        <v>0</v>
      </c>
      <c r="G72" s="469"/>
      <c r="H72" s="553"/>
      <c r="I72" s="553"/>
      <c r="J72" s="556"/>
      <c r="K72" s="556"/>
      <c r="L72" s="556"/>
    </row>
    <row r="73" spans="1:12">
      <c r="A73" s="507"/>
      <c r="B73" s="469">
        <v>17</v>
      </c>
      <c r="C73" s="470" t="str">
        <f ca="1">IF(ISERROR(OFFSET('HARGA SATUAN'!$C$6,MATCH('REKAP TIANG'!B73,'HARGA SATUAN'!$P$7:$P$1455,0),0)),"",OFFSET('HARGA SATUAN'!$C$6,MATCH('REKAP TIANG'!B73,'HARGA SATUAN'!$P$7:$P$1455,0),0))</f>
        <v/>
      </c>
      <c r="D73" s="470">
        <f ca="1">SUMIFS(RAB!$F$14:$F$142,RAB!$C$14:$C$142,'REKAP TIANG'!C73)</f>
        <v>0</v>
      </c>
      <c r="E73" s="469">
        <f t="shared" ca="1" si="13"/>
        <v>0</v>
      </c>
      <c r="F73" s="469">
        <f ca="1">IF(D73=0,0,SUM($E$56:E73))</f>
        <v>0</v>
      </c>
      <c r="G73" s="469"/>
      <c r="H73" s="553"/>
      <c r="I73" s="553"/>
      <c r="J73" s="556"/>
      <c r="K73" s="556"/>
      <c r="L73" s="556"/>
    </row>
    <row r="74" spans="1:12">
      <c r="A74" s="507"/>
      <c r="B74" s="469">
        <v>18</v>
      </c>
      <c r="C74" s="470" t="str">
        <f ca="1">IF(ISERROR(OFFSET('HARGA SATUAN'!$C$6,MATCH('REKAP TIANG'!B74,'HARGA SATUAN'!$P$7:$P$1455,0),0)),"",OFFSET('HARGA SATUAN'!$C$6,MATCH('REKAP TIANG'!B74,'HARGA SATUAN'!$P$7:$P$1455,0),0))</f>
        <v/>
      </c>
      <c r="D74" s="470">
        <f ca="1">SUMIFS(RAB!$F$14:$F$142,RAB!$C$14:$C$142,'REKAP TIANG'!C74)</f>
        <v>0</v>
      </c>
      <c r="E74" s="469">
        <f t="shared" ca="1" si="13"/>
        <v>0</v>
      </c>
      <c r="F74" s="469">
        <f ca="1">IF(D74=0,0,SUM($E$56:E74))</f>
        <v>0</v>
      </c>
      <c r="G74" s="469"/>
      <c r="H74" s="553"/>
      <c r="I74" s="553"/>
      <c r="J74" s="556"/>
      <c r="K74" s="556"/>
      <c r="L74" s="556"/>
    </row>
    <row r="75" spans="1:12">
      <c r="A75" s="507"/>
      <c r="B75" s="469">
        <v>19</v>
      </c>
      <c r="C75" s="470" t="str">
        <f ca="1">IF(ISERROR(OFFSET('HARGA SATUAN'!$C$6,MATCH('REKAP TIANG'!B75,'HARGA SATUAN'!$P$7:$P$1455,0),0)),"",OFFSET('HARGA SATUAN'!$C$6,MATCH('REKAP TIANG'!B75,'HARGA SATUAN'!$P$7:$P$1455,0),0))</f>
        <v/>
      </c>
      <c r="D75" s="470">
        <f ca="1">SUMIFS(RAB!$F$14:$F$142,RAB!$C$14:$C$142,'REKAP TIANG'!C75)</f>
        <v>0</v>
      </c>
      <c r="E75" s="469">
        <f t="shared" ca="1" si="13"/>
        <v>0</v>
      </c>
      <c r="F75" s="469">
        <f ca="1">IF(D75=0,0,SUM($E$56:E75))</f>
        <v>0</v>
      </c>
      <c r="G75" s="469"/>
      <c r="H75" s="553"/>
      <c r="I75" s="553"/>
      <c r="J75" s="556"/>
      <c r="K75" s="556"/>
      <c r="L75" s="556"/>
    </row>
    <row r="76" spans="1:12">
      <c r="A76" s="507"/>
      <c r="B76" s="469">
        <v>20</v>
      </c>
      <c r="C76" s="470" t="str">
        <f ca="1">IF(ISERROR(OFFSET('HARGA SATUAN'!$C$6,MATCH('REKAP TIANG'!B76,'HARGA SATUAN'!$P$7:$P$1455,0),0)),"",OFFSET('HARGA SATUAN'!$C$6,MATCH('REKAP TIANG'!B76,'HARGA SATUAN'!$P$7:$P$1455,0),0))</f>
        <v/>
      </c>
      <c r="D76" s="470">
        <f ca="1">SUMIFS(RAB!$F$14:$F$142,RAB!$C$14:$C$142,'REKAP TIANG'!C76)</f>
        <v>0</v>
      </c>
      <c r="E76" s="469">
        <f t="shared" ca="1" si="13"/>
        <v>0</v>
      </c>
      <c r="F76" s="469">
        <f ca="1">IF(D76=0,0,SUM($E$56:E76))</f>
        <v>0</v>
      </c>
      <c r="G76" s="469"/>
      <c r="H76" s="553"/>
      <c r="I76" s="553"/>
      <c r="J76" s="556"/>
      <c r="K76" s="556"/>
      <c r="L76" s="556"/>
    </row>
    <row r="77" spans="1:12">
      <c r="A77" s="507"/>
      <c r="E77" s="469"/>
      <c r="F77" s="469"/>
      <c r="G77" s="469"/>
      <c r="H77" s="553"/>
      <c r="I77" s="553"/>
      <c r="J77" s="556"/>
      <c r="K77" s="556"/>
      <c r="L77" s="556"/>
    </row>
    <row r="78" spans="1:12">
      <c r="A78" s="507"/>
      <c r="E78" s="469"/>
      <c r="F78" s="469"/>
      <c r="G78" s="469"/>
      <c r="H78" s="553"/>
      <c r="I78" s="553"/>
      <c r="J78" s="556"/>
      <c r="K78" s="556"/>
      <c r="L78" s="556"/>
    </row>
    <row r="79" spans="1:12">
      <c r="A79" s="507"/>
      <c r="E79" s="469"/>
      <c r="F79" s="469"/>
      <c r="G79" s="469"/>
      <c r="H79" s="553"/>
      <c r="I79" s="553"/>
      <c r="J79" s="556"/>
      <c r="K79" s="556"/>
      <c r="L79" s="556"/>
    </row>
    <row r="80" spans="1:12">
      <c r="A80" s="507"/>
      <c r="E80" s="469"/>
      <c r="F80" s="469"/>
      <c r="G80" s="469"/>
      <c r="H80" s="553"/>
      <c r="I80" s="553"/>
      <c r="J80" s="556"/>
      <c r="K80" s="556"/>
      <c r="L80" s="556"/>
    </row>
    <row r="81" spans="1:12">
      <c r="A81" s="507"/>
      <c r="E81" s="469"/>
      <c r="F81" s="469"/>
      <c r="G81" s="469"/>
      <c r="H81" s="553"/>
      <c r="I81" s="553"/>
      <c r="J81" s="556"/>
      <c r="K81" s="556"/>
      <c r="L81" s="556"/>
    </row>
    <row r="82" spans="1:12">
      <c r="A82" s="507"/>
      <c r="E82" s="469"/>
      <c r="F82" s="469"/>
      <c r="G82" s="469"/>
      <c r="H82" s="553"/>
      <c r="I82" s="553"/>
      <c r="J82" s="556"/>
      <c r="K82" s="556"/>
      <c r="L82" s="556"/>
    </row>
    <row r="83" spans="1:12">
      <c r="A83" s="507"/>
      <c r="E83" s="469"/>
      <c r="F83" s="469"/>
      <c r="G83" s="469"/>
      <c r="H83" s="553"/>
      <c r="I83" s="553"/>
      <c r="J83" s="556"/>
      <c r="K83" s="556"/>
      <c r="L83" s="556"/>
    </row>
    <row r="84" spans="1:12">
      <c r="B84" s="556"/>
      <c r="C84" s="557"/>
      <c r="D84" s="557"/>
      <c r="E84" s="556"/>
      <c r="F84" s="556"/>
      <c r="G84" s="556"/>
      <c r="H84" s="553"/>
      <c r="I84" s="553"/>
      <c r="J84" s="556"/>
      <c r="K84" s="556"/>
      <c r="L84" s="556"/>
    </row>
    <row r="85" spans="1:12">
      <c r="B85" s="556"/>
      <c r="C85" s="557"/>
      <c r="D85" s="557"/>
      <c r="E85" s="556"/>
      <c r="F85" s="556"/>
      <c r="G85" s="556"/>
      <c r="H85" s="553"/>
      <c r="I85" s="553"/>
      <c r="J85" s="556"/>
      <c r="K85" s="556"/>
      <c r="L85" s="556"/>
    </row>
    <row r="86" spans="1:12">
      <c r="B86" s="556"/>
      <c r="C86" s="557"/>
      <c r="D86" s="557"/>
      <c r="E86" s="556"/>
      <c r="F86" s="556"/>
      <c r="G86" s="556"/>
      <c r="H86" s="553"/>
      <c r="I86" s="553"/>
      <c r="J86" s="556"/>
      <c r="K86" s="556"/>
      <c r="L86" s="556"/>
    </row>
    <row r="87" spans="1:12">
      <c r="B87" s="556"/>
      <c r="C87" s="557"/>
      <c r="D87" s="557"/>
      <c r="E87" s="556"/>
      <c r="F87" s="556"/>
      <c r="G87" s="556"/>
      <c r="H87" s="553"/>
      <c r="I87" s="553"/>
      <c r="J87" s="556"/>
      <c r="K87" s="556"/>
      <c r="L87" s="556"/>
    </row>
    <row r="88" spans="1:12">
      <c r="B88" s="556"/>
      <c r="C88" s="557"/>
      <c r="D88" s="557"/>
      <c r="E88" s="556"/>
      <c r="F88" s="556"/>
      <c r="G88" s="556"/>
      <c r="H88" s="553"/>
      <c r="I88" s="553"/>
      <c r="J88" s="556"/>
      <c r="K88" s="556"/>
      <c r="L88" s="556"/>
    </row>
    <row r="89" spans="1:12">
      <c r="B89" s="556"/>
      <c r="C89" s="557"/>
      <c r="D89" s="557"/>
      <c r="E89" s="556"/>
      <c r="F89" s="556"/>
      <c r="G89" s="556"/>
      <c r="H89" s="553"/>
      <c r="I89" s="553"/>
      <c r="J89" s="556"/>
      <c r="K89" s="556"/>
      <c r="L89" s="556"/>
    </row>
    <row r="90" spans="1:12">
      <c r="B90" s="556"/>
      <c r="C90" s="557"/>
      <c r="D90" s="557"/>
      <c r="E90" s="556"/>
      <c r="F90" s="556"/>
      <c r="G90" s="556"/>
      <c r="H90" s="553"/>
      <c r="I90" s="553"/>
      <c r="J90" s="556"/>
      <c r="K90" s="556"/>
      <c r="L90" s="556"/>
    </row>
    <row r="91" spans="1:12">
      <c r="B91" s="556"/>
      <c r="C91" s="557"/>
      <c r="D91" s="557"/>
      <c r="E91" s="556"/>
      <c r="F91" s="556"/>
      <c r="G91" s="556"/>
      <c r="H91" s="553"/>
      <c r="I91" s="553"/>
      <c r="J91" s="556"/>
      <c r="K91" s="556"/>
      <c r="L91" s="556"/>
    </row>
    <row r="92" spans="1:12">
      <c r="B92" s="556"/>
      <c r="C92" s="557"/>
      <c r="D92" s="557"/>
      <c r="E92" s="556"/>
      <c r="F92" s="556"/>
      <c r="G92" s="556"/>
      <c r="H92" s="553"/>
      <c r="I92" s="553"/>
      <c r="J92" s="556"/>
      <c r="K92" s="556"/>
      <c r="L92" s="556"/>
    </row>
    <row r="93" spans="1:12">
      <c r="B93" s="556"/>
      <c r="C93" s="557"/>
      <c r="D93" s="557"/>
      <c r="E93" s="556"/>
      <c r="F93" s="556"/>
      <c r="G93" s="556"/>
      <c r="H93" s="553"/>
      <c r="I93" s="553"/>
      <c r="J93" s="556"/>
      <c r="K93" s="556"/>
      <c r="L93" s="556"/>
    </row>
    <row r="94" spans="1:12">
      <c r="B94" s="556"/>
      <c r="C94" s="557"/>
      <c r="D94" s="557"/>
      <c r="E94" s="556"/>
      <c r="F94" s="556"/>
      <c r="G94" s="556"/>
      <c r="H94" s="553"/>
      <c r="I94" s="553"/>
      <c r="J94" s="556"/>
      <c r="K94" s="556"/>
      <c r="L94" s="5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5"/>
  <sheetViews>
    <sheetView workbookViewId="0"/>
  </sheetViews>
  <sheetFormatPr defaultRowHeight="15"/>
  <sheetData>
    <row r="1" spans="1:21">
      <c r="C1" s="473" t="str">
        <f>RAB!C1</f>
        <v>PT. PLN ( PERSERO )</v>
      </c>
      <c r="D1" s="474"/>
      <c r="T1" s="468"/>
    </row>
    <row r="2" spans="1:21">
      <c r="C2" s="473" t="str">
        <f>RAB!C2</f>
        <v>UNIT INDUK DISTRIBUSI JAWA TENGAH &amp; DI YOGYAKARTA</v>
      </c>
      <c r="D2" s="474"/>
      <c r="S2" s="507"/>
      <c r="T2" s="508"/>
    </row>
    <row r="3" spans="1:21">
      <c r="C3" s="473" t="str">
        <f>RAB!C3</f>
        <v>UP3 DEMAK</v>
      </c>
      <c r="D3" s="474"/>
      <c r="M3" s="499"/>
      <c r="N3" s="499"/>
      <c r="O3" s="499"/>
      <c r="P3" s="499"/>
      <c r="S3" s="507"/>
      <c r="T3" s="508"/>
    </row>
    <row r="4" spans="1:21" ht="21">
      <c r="B4" s="475" t="s">
        <v>31</v>
      </c>
      <c r="C4" s="475"/>
      <c r="D4" s="475"/>
      <c r="E4" s="475"/>
      <c r="F4" s="475"/>
      <c r="G4" s="475"/>
      <c r="H4" s="475"/>
      <c r="I4" s="475"/>
      <c r="J4" s="475"/>
      <c r="K4" s="475"/>
      <c r="S4" s="507"/>
      <c r="T4" s="507"/>
    </row>
    <row r="5" spans="1:21" ht="21">
      <c r="B5" s="475"/>
      <c r="C5" s="475"/>
      <c r="D5" s="475"/>
      <c r="E5" s="475"/>
      <c r="F5" s="475"/>
      <c r="G5" s="475"/>
      <c r="H5" s="475"/>
      <c r="I5" s="475"/>
      <c r="J5" s="475"/>
      <c r="K5" s="475"/>
      <c r="S5" s="507"/>
      <c r="T5" s="507"/>
    </row>
    <row r="6" spans="1:21" ht="45">
      <c r="C6" s="476"/>
      <c r="D6" s="474"/>
      <c r="E6" s="110" t="s">
        <v>15</v>
      </c>
      <c r="F6" s="477" t="s">
        <v>16</v>
      </c>
      <c r="G6" s="109" t="str">
        <f>RAB!G6</f>
        <v>LOSSO ABDUROCHMAN</v>
      </c>
      <c r="H6" s="109"/>
      <c r="I6" s="109"/>
      <c r="J6" s="109"/>
      <c r="K6" s="109"/>
      <c r="S6" s="507"/>
      <c r="T6" s="508"/>
      <c r="U6" s="507"/>
    </row>
    <row r="7" spans="1:21">
      <c r="C7" s="476"/>
      <c r="D7" s="474"/>
      <c r="E7" s="110" t="s">
        <v>17</v>
      </c>
      <c r="F7" s="477" t="s">
        <v>16</v>
      </c>
      <c r="G7" s="110" t="str">
        <f>RAB!G7</f>
        <v>DS PEPE TEGOWANU</v>
      </c>
      <c r="H7" s="143"/>
      <c r="S7" s="507"/>
      <c r="T7" s="508"/>
      <c r="U7" s="507"/>
    </row>
    <row r="8" spans="1:21">
      <c r="C8" s="476"/>
      <c r="D8" s="474"/>
      <c r="E8" s="110" t="s">
        <v>18</v>
      </c>
      <c r="F8" s="477" t="s">
        <v>16</v>
      </c>
      <c r="G8" s="110" t="str">
        <f>RAB!G8</f>
        <v>PT. PLN (PERSERO) UP3 DEMAK</v>
      </c>
      <c r="H8" s="143"/>
      <c r="S8" s="507"/>
      <c r="T8" s="508"/>
      <c r="U8" s="507"/>
    </row>
    <row r="9" spans="1:21">
      <c r="C9" s="476"/>
      <c r="D9" s="474"/>
      <c r="E9" s="110" t="s">
        <v>19</v>
      </c>
      <c r="F9" s="477" t="s">
        <v>16</v>
      </c>
      <c r="G9" s="110" t="str">
        <f>RAB!G9</f>
        <v>SAR 2023</v>
      </c>
      <c r="H9" s="143"/>
      <c r="S9" s="507"/>
      <c r="T9" s="508"/>
      <c r="U9" s="507"/>
    </row>
    <row r="10" spans="1:21">
      <c r="C10" s="474"/>
      <c r="D10" s="474"/>
      <c r="F10" s="477"/>
      <c r="S10" s="507"/>
      <c r="T10" s="507"/>
    </row>
    <row r="11" spans="1:21" ht="30">
      <c r="B11" s="478" t="s">
        <v>2</v>
      </c>
      <c r="C11" s="479" t="s">
        <v>3</v>
      </c>
      <c r="D11" s="480" t="s">
        <v>4</v>
      </c>
      <c r="E11" s="480" t="s">
        <v>5</v>
      </c>
      <c r="F11" s="480" t="s">
        <v>20</v>
      </c>
      <c r="G11" s="481" t="s">
        <v>7</v>
      </c>
      <c r="H11" s="480" t="s">
        <v>21</v>
      </c>
      <c r="I11" s="480"/>
      <c r="J11" s="480"/>
      <c r="K11" s="500"/>
      <c r="M11" s="501"/>
      <c r="N11" s="501"/>
      <c r="O11" s="501"/>
      <c r="P11" s="501"/>
      <c r="R11" s="509"/>
      <c r="S11" s="510"/>
      <c r="T11" s="510"/>
    </row>
    <row r="12" spans="1:21" ht="30">
      <c r="B12" s="482"/>
      <c r="C12" s="483"/>
      <c r="D12" s="484"/>
      <c r="E12" s="484"/>
      <c r="F12" s="484"/>
      <c r="G12" s="485"/>
      <c r="H12" s="486" t="s">
        <v>22</v>
      </c>
      <c r="I12" s="486" t="s">
        <v>23</v>
      </c>
      <c r="J12" s="484" t="s">
        <v>24</v>
      </c>
      <c r="K12" s="502" t="s">
        <v>25</v>
      </c>
      <c r="M12" s="501"/>
      <c r="N12" s="501"/>
      <c r="O12" s="501"/>
      <c r="P12" s="501"/>
      <c r="R12" s="509"/>
      <c r="S12" s="509"/>
      <c r="T12" s="509"/>
    </row>
    <row r="13" spans="1:21">
      <c r="B13" s="482"/>
      <c r="C13" s="487"/>
      <c r="D13" s="484"/>
      <c r="E13" s="484"/>
      <c r="F13" s="484"/>
      <c r="G13" s="488"/>
      <c r="H13" s="489"/>
      <c r="I13" s="489"/>
      <c r="J13" s="484"/>
      <c r="K13" s="502"/>
      <c r="M13" s="501"/>
      <c r="N13" s="503"/>
      <c r="O13" s="503"/>
      <c r="P13" s="503"/>
      <c r="R13" s="509"/>
      <c r="S13" s="509"/>
      <c r="T13" s="509"/>
    </row>
    <row r="14" spans="1:21">
      <c r="A14" s="468"/>
      <c r="B14" s="490"/>
      <c r="C14" s="491"/>
      <c r="D14" s="492"/>
      <c r="E14" s="139"/>
      <c r="F14" s="493"/>
      <c r="G14" s="493" t="str">
        <f ca="1">IF(ISERROR(OFFSET('HARGA SATUAN'!$I$6,MATCH(C14,'HARGA SATUAN'!$C$7:$C$1492,0),0)),"",OFFSET('HARGA SATUAN'!$I$6,MATCH(C14,'HARGA SATUAN'!$C$7:$C$1492,0),0))</f>
        <v/>
      </c>
      <c r="H14" s="494">
        <f>IF(OR(D14="MDU",D14="MDU-KD"),G14*F14,0)</f>
        <v>0</v>
      </c>
      <c r="I14" s="494">
        <f>IF(D14="HDW",G14*F14,0)</f>
        <v>0</v>
      </c>
      <c r="J14" s="494">
        <f>IF(D14="JASA",G14*F14,0)</f>
        <v>0</v>
      </c>
      <c r="K14" s="504">
        <f t="shared" ref="K14:K115" si="0">SUM(H14:J14)</f>
        <v>0</v>
      </c>
      <c r="L14" s="505"/>
      <c r="R14" s="511"/>
      <c r="S14" s="511"/>
      <c r="T14" s="511"/>
    </row>
    <row r="15" spans="1:21" ht="30">
      <c r="A15" s="468"/>
      <c r="B15" s="495" t="s">
        <v>12</v>
      </c>
      <c r="C15" s="496" t="s">
        <v>31</v>
      </c>
      <c r="D15" s="492"/>
      <c r="E15" s="139"/>
      <c r="F15" s="497"/>
      <c r="G15" s="493" t="str">
        <f ca="1">IF(ISERROR(OFFSET('HARGA SATUAN'!$I$6,MATCH(C15,'HARGA SATUAN'!$C$7:$C$1492,0),0)),"",OFFSET('HARGA SATUAN'!$I$6,MATCH(C15,'HARGA SATUAN'!$C$7:$C$1492,0),0))</f>
        <v/>
      </c>
      <c r="H15" s="494">
        <f t="shared" ref="H15:H78" si="1">IF(OR(D15="MDU",D15="MDU-KD"),G15*F15,0)</f>
        <v>0</v>
      </c>
      <c r="I15" s="494">
        <f t="shared" ref="I15:I78" si="2">IF(D15="HDW",G15*F15,0)</f>
        <v>0</v>
      </c>
      <c r="J15" s="494">
        <f t="shared" ref="J15:J78" si="3">IF(D15="JASA",G15*F15,0)</f>
        <v>0</v>
      </c>
      <c r="K15" s="504">
        <f t="shared" si="0"/>
        <v>0</v>
      </c>
      <c r="L15" s="506"/>
      <c r="Q15" s="467"/>
      <c r="R15" s="511"/>
      <c r="S15" s="511"/>
      <c r="T15" s="511"/>
    </row>
    <row r="16" spans="1:21" ht="180">
      <c r="A16" s="468">
        <v>1</v>
      </c>
      <c r="B16" s="498">
        <f ca="1">IF(C16="","",A16)</f>
        <v>1</v>
      </c>
      <c r="C16" s="414" t="str">
        <f ca="1">IF(ISERROR(OFFSET($C$223,MATCH(A16,$F$224:$F$373,0),0)),"",OFFSET($C$223,MATCH(A16,$F$224:$F$373,0),0))</f>
        <v>KWH Elektronik; 3P; 4W; 220/380V; 5(10); kls 1 (Pengukuran Tidak Langsung)</v>
      </c>
      <c r="D16" s="497" t="str">
        <f ca="1">IF(ISERROR(OFFSET('HARGA SATUAN'!$D$6,MATCH(C16,'HARGA SATUAN'!$C$7:$C$1492,0),0)),"",OFFSET('HARGA SATUAN'!$D$6,MATCH(C16,'HARGA SATUAN'!$C$7:$C$1492,0),0))</f>
        <v>MDU-KD</v>
      </c>
      <c r="E16" s="497" t="str">
        <f ca="1">IF(B16="+","Unit",IF(ISERROR(OFFSET('HARGA SATUAN'!$E$6,MATCH(C16,'HARGA SATUAN'!$C$7:$C$1492,0),0)),"",OFFSET('HARGA SATUAN'!$E$6,MATCH(C16,'HARGA SATUAN'!$C$7:$C$1492,0),0)))</f>
        <v>Bh</v>
      </c>
      <c r="F16" s="497">
        <f ca="1">IF(ISERROR(OFFSET($D$223,MATCH(A16,$F$224:$F$373,0),0)),"",OFFSET($D$223,MATCH(A16,$F$224:$F$373,0),0))</f>
        <v>1</v>
      </c>
      <c r="G16" s="493">
        <f ca="1">IF(ISERROR(OFFSET('HARGA SATUAN'!$I$6,MATCH(C16,'HARGA SATUAN'!$C$7:$C$1492,0),0)),"",OFFSET('HARGA SATUAN'!$I$6,MATCH(C16,'HARGA SATUAN'!$C$7:$C$1492,0),0))</f>
        <v>1504200</v>
      </c>
      <c r="H16" s="494">
        <f t="shared" ca="1" si="1"/>
        <v>1504200</v>
      </c>
      <c r="I16" s="494">
        <f t="shared" ca="1" si="2"/>
        <v>0</v>
      </c>
      <c r="J16" s="494">
        <f t="shared" ca="1" si="3"/>
        <v>0</v>
      </c>
      <c r="K16" s="504">
        <f t="shared" ca="1" si="0"/>
        <v>1504200</v>
      </c>
      <c r="L16" s="506"/>
      <c r="Q16" s="467"/>
      <c r="R16" s="511"/>
      <c r="S16" s="511"/>
      <c r="T16" s="511"/>
    </row>
    <row r="17" spans="1:20" ht="120">
      <c r="A17" s="468">
        <v>2</v>
      </c>
      <c r="B17" s="498">
        <f t="shared" ref="B17:B80" ca="1" si="4">IF(C17="","",A17)</f>
        <v>2</v>
      </c>
      <c r="C17" s="414" t="str">
        <f t="shared" ref="C17:C80" ca="1" si="5">IF(ISERROR(OFFSET($C$223,MATCH(A17,$F$224:$F$373,0),0)),"",OFFSET($C$223,MATCH(A17,$F$224:$F$373,0),0))</f>
        <v>Smart Box Tidak Langsung Daya 164 kVA MCCB 250 A</v>
      </c>
      <c r="D17" s="497" t="str">
        <f ca="1">IF(ISERROR(OFFSET('HARGA SATUAN'!$D$6,MATCH(C17,'HARGA SATUAN'!$C$7:$C$1492,0),0)),"",OFFSET('HARGA SATUAN'!$D$6,MATCH(C17,'HARGA SATUAN'!$C$7:$C$1492,0),0))</f>
        <v>MDU-KD</v>
      </c>
      <c r="E17" s="497" t="str">
        <f ca="1">IF(B17="+","Unit",IF(ISERROR(OFFSET('HARGA SATUAN'!$E$6,MATCH(C17,'HARGA SATUAN'!$C$7:$C$1492,0),0)),"",OFFSET('HARGA SATUAN'!$E$6,MATCH(C17,'HARGA SATUAN'!$C$7:$C$1492,0),0)))</f>
        <v>Unit</v>
      </c>
      <c r="F17" s="497">
        <f t="shared" ref="F17:F80" ca="1" si="6">IF(ISERROR(OFFSET($D$223,MATCH(A17,$F$224:$F$373,0),0)),"",OFFSET($D$223,MATCH(A17,$F$224:$F$373,0),0))</f>
        <v>1</v>
      </c>
      <c r="G17" s="493">
        <f ca="1">IF(ISERROR(OFFSET('HARGA SATUAN'!$I$6,MATCH(C17,'HARGA SATUAN'!$C$7:$C$1492,0),0)),"",OFFSET('HARGA SATUAN'!$I$6,MATCH(C17,'HARGA SATUAN'!$C$7:$C$1492,0),0))</f>
        <v>14975400</v>
      </c>
      <c r="H17" s="494">
        <f t="shared" ca="1" si="1"/>
        <v>14975400</v>
      </c>
      <c r="I17" s="494">
        <f t="shared" ca="1" si="2"/>
        <v>0</v>
      </c>
      <c r="J17" s="494">
        <f t="shared" ca="1" si="3"/>
        <v>0</v>
      </c>
      <c r="K17" s="504">
        <f t="shared" ca="1" si="0"/>
        <v>14975400</v>
      </c>
      <c r="L17" s="506"/>
      <c r="Q17" s="467"/>
      <c r="R17" s="511"/>
      <c r="S17" s="511"/>
      <c r="T17" s="511"/>
    </row>
    <row r="18" spans="1:20" ht="60">
      <c r="A18" s="468">
        <v>3</v>
      </c>
      <c r="B18" s="498">
        <f t="shared" ca="1" si="4"/>
        <v>3</v>
      </c>
      <c r="C18" s="414" t="str">
        <f t="shared" ca="1" si="5"/>
        <v>Trafo 3 phasa 160 kVA YNyn0</v>
      </c>
      <c r="D18" s="497" t="str">
        <f ca="1">IF(ISERROR(OFFSET('HARGA SATUAN'!$D$6,MATCH(C18,'HARGA SATUAN'!$C$7:$C$1492,0),0)),"",OFFSET('HARGA SATUAN'!$D$6,MATCH(C18,'HARGA SATUAN'!$C$7:$C$1492,0),0))</f>
        <v>MDU-KD</v>
      </c>
      <c r="E18" s="497" t="str">
        <f ca="1">IF(B18="+","Unit",IF(ISERROR(OFFSET('HARGA SATUAN'!$E$6,MATCH(C18,'HARGA SATUAN'!$C$7:$C$1492,0),0)),"",OFFSET('HARGA SATUAN'!$E$6,MATCH(C18,'HARGA SATUAN'!$C$7:$C$1492,0),0)))</f>
        <v>Bh</v>
      </c>
      <c r="F18" s="497">
        <f t="shared" ca="1" si="6"/>
        <v>1</v>
      </c>
      <c r="G18" s="493">
        <f ca="1">IF(ISERROR(OFFSET('HARGA SATUAN'!$I$6,MATCH(C18,'HARGA SATUAN'!$C$7:$C$1492,0),0)),"",OFFSET('HARGA SATUAN'!$I$6,MATCH(C18,'HARGA SATUAN'!$C$7:$C$1492,0),0))</f>
        <v>77674900</v>
      </c>
      <c r="H18" s="494">
        <f t="shared" ca="1" si="1"/>
        <v>77674900</v>
      </c>
      <c r="I18" s="494">
        <f t="shared" ca="1" si="2"/>
        <v>0</v>
      </c>
      <c r="J18" s="494">
        <f t="shared" ca="1" si="3"/>
        <v>0</v>
      </c>
      <c r="K18" s="504">
        <f t="shared" ca="1" si="0"/>
        <v>77674900</v>
      </c>
      <c r="L18" s="506"/>
      <c r="Q18" s="467"/>
      <c r="R18" s="511"/>
      <c r="S18" s="511"/>
      <c r="T18" s="511"/>
    </row>
    <row r="19" spans="1:20" ht="30">
      <c r="A19" s="468">
        <v>4</v>
      </c>
      <c r="B19" s="498">
        <f t="shared" ca="1" si="4"/>
        <v>4</v>
      </c>
      <c r="C19" s="414" t="str">
        <f t="shared" ca="1" si="5"/>
        <v>FCO Polymer</v>
      </c>
      <c r="D19" s="497" t="str">
        <f ca="1">IF(ISERROR(OFFSET('HARGA SATUAN'!$D$6,MATCH(C19,'HARGA SATUAN'!$C$7:$C$1492,0),0)),"",OFFSET('HARGA SATUAN'!$D$6,MATCH(C19,'HARGA SATUAN'!$C$7:$C$1492,0),0))</f>
        <v>MDU-KD</v>
      </c>
      <c r="E19" s="497" t="str">
        <f ca="1">IF(B19="+","Unit",IF(ISERROR(OFFSET('HARGA SATUAN'!$E$6,MATCH(C19,'HARGA SATUAN'!$C$7:$C$1492,0),0)),"",OFFSET('HARGA SATUAN'!$E$6,MATCH(C19,'HARGA SATUAN'!$C$7:$C$1492,0),0)))</f>
        <v>Bh</v>
      </c>
      <c r="F19" s="497">
        <f t="shared" ca="1" si="6"/>
        <v>3</v>
      </c>
      <c r="G19" s="493">
        <f ca="1">IF(ISERROR(OFFSET('HARGA SATUAN'!$I$6,MATCH(C19,'HARGA SATUAN'!$C$7:$C$1492,0),0)),"",OFFSET('HARGA SATUAN'!$I$6,MATCH(C19,'HARGA SATUAN'!$C$7:$C$1492,0),0))</f>
        <v>848250</v>
      </c>
      <c r="H19" s="494">
        <f t="shared" ca="1" si="1"/>
        <v>2544750</v>
      </c>
      <c r="I19" s="494">
        <f t="shared" ca="1" si="2"/>
        <v>0</v>
      </c>
      <c r="J19" s="494">
        <f t="shared" ca="1" si="3"/>
        <v>0</v>
      </c>
      <c r="K19" s="504">
        <f t="shared" ca="1" si="0"/>
        <v>2544750</v>
      </c>
      <c r="L19" s="506"/>
      <c r="Q19" s="467"/>
      <c r="R19" s="511"/>
      <c r="S19" s="511"/>
      <c r="T19" s="511"/>
    </row>
    <row r="20" spans="1:20" ht="75">
      <c r="A20" s="468">
        <v>5</v>
      </c>
      <c r="B20" s="498">
        <f t="shared" ca="1" si="4"/>
        <v>5</v>
      </c>
      <c r="C20" s="414" t="str">
        <f t="shared" ca="1" si="5"/>
        <v>Lightning Arester (Polymer) 21 KV, 10 KA</v>
      </c>
      <c r="D20" s="497" t="str">
        <f ca="1">IF(ISERROR(OFFSET('HARGA SATUAN'!$D$6,MATCH(C20,'HARGA SATUAN'!$C$7:$C$1492,0),0)),"",OFFSET('HARGA SATUAN'!$D$6,MATCH(C20,'HARGA SATUAN'!$C$7:$C$1492,0),0))</f>
        <v>MDU-KD</v>
      </c>
      <c r="E20" s="497" t="str">
        <f ca="1">IF(B20="+","Unit",IF(ISERROR(OFFSET('HARGA SATUAN'!$E$6,MATCH(C20,'HARGA SATUAN'!$C$7:$C$1492,0),0)),"",OFFSET('HARGA SATUAN'!$E$6,MATCH(C20,'HARGA SATUAN'!$C$7:$C$1492,0),0)))</f>
        <v>Bh</v>
      </c>
      <c r="F20" s="497">
        <f t="shared" ca="1" si="6"/>
        <v>3</v>
      </c>
      <c r="G20" s="493">
        <f ca="1">IF(ISERROR(OFFSET('HARGA SATUAN'!$I$6,MATCH(C20,'HARGA SATUAN'!$C$7:$C$1492,0),0)),"",OFFSET('HARGA SATUAN'!$I$6,MATCH(C20,'HARGA SATUAN'!$C$7:$C$1492,0),0))</f>
        <v>725900</v>
      </c>
      <c r="H20" s="494">
        <f t="shared" ca="1" si="1"/>
        <v>2177700</v>
      </c>
      <c r="I20" s="494">
        <f t="shared" ca="1" si="2"/>
        <v>0</v>
      </c>
      <c r="J20" s="494">
        <f t="shared" ca="1" si="3"/>
        <v>0</v>
      </c>
      <c r="K20" s="504">
        <f t="shared" ca="1" si="0"/>
        <v>2177700</v>
      </c>
      <c r="L20" s="506"/>
      <c r="Q20" s="467"/>
      <c r="R20" s="511"/>
      <c r="S20" s="511"/>
      <c r="T20" s="511"/>
    </row>
    <row r="21" spans="1:20" ht="90">
      <c r="A21" s="468">
        <v>6</v>
      </c>
      <c r="B21" s="498">
        <f t="shared" ca="1" si="4"/>
        <v>6</v>
      </c>
      <c r="C21" s="414" t="str">
        <f t="shared" ca="1" si="5"/>
        <v>Isolator Tumpu ( Pin Post ) 20 KV Porcelein</v>
      </c>
      <c r="D21" s="497" t="str">
        <f ca="1">IF(ISERROR(OFFSET('HARGA SATUAN'!$D$6,MATCH(C21,'HARGA SATUAN'!$C$7:$C$1492,0),0)),"",OFFSET('HARGA SATUAN'!$D$6,MATCH(C21,'HARGA SATUAN'!$C$7:$C$1492,0),0))</f>
        <v>MDU-KD</v>
      </c>
      <c r="E21" s="497" t="str">
        <f ca="1">IF(B21="+","Unit",IF(ISERROR(OFFSET('HARGA SATUAN'!$E$6,MATCH(C21,'HARGA SATUAN'!$C$7:$C$1492,0),0)),"",OFFSET('HARGA SATUAN'!$E$6,MATCH(C21,'HARGA SATUAN'!$C$7:$C$1492,0),0)))</f>
        <v>Bh</v>
      </c>
      <c r="F21" s="497">
        <f t="shared" ca="1" si="6"/>
        <v>6</v>
      </c>
      <c r="G21" s="493">
        <f ca="1">IF(ISERROR(OFFSET('HARGA SATUAN'!$I$6,MATCH(C21,'HARGA SATUAN'!$C$7:$C$1492,0),0)),"",OFFSET('HARGA SATUAN'!$I$6,MATCH(C21,'HARGA SATUAN'!$C$7:$C$1492,0),0))</f>
        <v>235900</v>
      </c>
      <c r="H21" s="494">
        <f t="shared" ca="1" si="1"/>
        <v>1415400</v>
      </c>
      <c r="I21" s="494">
        <f t="shared" ca="1" si="2"/>
        <v>0</v>
      </c>
      <c r="J21" s="494">
        <f t="shared" ca="1" si="3"/>
        <v>0</v>
      </c>
      <c r="K21" s="504">
        <f t="shared" ca="1" si="0"/>
        <v>1415400</v>
      </c>
      <c r="L21" s="506"/>
      <c r="Q21" s="467"/>
      <c r="R21" s="511"/>
      <c r="S21" s="511"/>
      <c r="T21" s="511"/>
    </row>
    <row r="22" spans="1:20" ht="90">
      <c r="A22" s="468">
        <v>7</v>
      </c>
      <c r="B22" s="498">
        <f t="shared" ca="1" si="4"/>
        <v>7</v>
      </c>
      <c r="C22" s="414" t="str">
        <f t="shared" ca="1" si="5"/>
        <v>Isolator Tarik ( Strainkap Porcelain ) 20 KV</v>
      </c>
      <c r="D22" s="497" t="str">
        <f ca="1">IF(ISERROR(OFFSET('HARGA SATUAN'!$D$6,MATCH(C22,'HARGA SATUAN'!$C$7:$C$1492,0),0)),"",OFFSET('HARGA SATUAN'!$D$6,MATCH(C22,'HARGA SATUAN'!$C$7:$C$1492,0),0))</f>
        <v>MDU-KD</v>
      </c>
      <c r="E22" s="497" t="str">
        <f ca="1">IF(B22="+","Unit",IF(ISERROR(OFFSET('HARGA SATUAN'!$E$6,MATCH(C22,'HARGA SATUAN'!$C$7:$C$1492,0),0)),"",OFFSET('HARGA SATUAN'!$E$6,MATCH(C22,'HARGA SATUAN'!$C$7:$C$1492,0),0)))</f>
        <v>Set</v>
      </c>
      <c r="F22" s="497">
        <f t="shared" ca="1" si="6"/>
        <v>6</v>
      </c>
      <c r="G22" s="493">
        <f ca="1">IF(ISERROR(OFFSET('HARGA SATUAN'!$I$6,MATCH(C22,'HARGA SATUAN'!$C$7:$C$1492,0),0)),"",OFFSET('HARGA SATUAN'!$I$6,MATCH(C22,'HARGA SATUAN'!$C$7:$C$1492,0),0))</f>
        <v>430000</v>
      </c>
      <c r="H22" s="494">
        <f t="shared" ca="1" si="1"/>
        <v>2580000</v>
      </c>
      <c r="I22" s="494">
        <f t="shared" ca="1" si="2"/>
        <v>0</v>
      </c>
      <c r="J22" s="494">
        <f t="shared" ca="1" si="3"/>
        <v>0</v>
      </c>
      <c r="K22" s="504">
        <f t="shared" ca="1" si="0"/>
        <v>2580000</v>
      </c>
      <c r="L22" s="506"/>
      <c r="Q22" s="467"/>
      <c r="R22" s="511"/>
      <c r="S22" s="511"/>
      <c r="T22" s="511"/>
    </row>
    <row r="23" spans="1:20" ht="30">
      <c r="A23" s="468">
        <v>8</v>
      </c>
      <c r="B23" s="498">
        <f t="shared" ca="1" si="4"/>
        <v>8</v>
      </c>
      <c r="C23" s="414" t="str">
        <f t="shared" ca="1" si="5"/>
        <v>AAAC 70 mm²</v>
      </c>
      <c r="D23" s="497" t="str">
        <f ca="1">IF(ISERROR(OFFSET('HARGA SATUAN'!$D$6,MATCH(C23,'HARGA SATUAN'!$C$7:$C$1492,0),0)),"",OFFSET('HARGA SATUAN'!$D$6,MATCH(C23,'HARGA SATUAN'!$C$7:$C$1492,0),0))</f>
        <v>MDU-KD</v>
      </c>
      <c r="E23" s="497" t="str">
        <f ca="1">IF(B23="+","Unit",IF(ISERROR(OFFSET('HARGA SATUAN'!$E$6,MATCH(C23,'HARGA SATUAN'!$C$7:$C$1492,0),0)),"",OFFSET('HARGA SATUAN'!$E$6,MATCH(C23,'HARGA SATUAN'!$C$7:$C$1492,0),0)))</f>
        <v>Mtr</v>
      </c>
      <c r="F23" s="497">
        <f t="shared" ca="1" si="6"/>
        <v>9</v>
      </c>
      <c r="G23" s="493">
        <f ca="1">IF(ISERROR(OFFSET('HARGA SATUAN'!$I$6,MATCH(C23,'HARGA SATUAN'!$C$7:$C$1492,0),0)),"",OFFSET('HARGA SATUAN'!$I$6,MATCH(C23,'HARGA SATUAN'!$C$7:$C$1492,0),0))</f>
        <v>14200</v>
      </c>
      <c r="H23" s="494">
        <f t="shared" ca="1" si="1"/>
        <v>127800</v>
      </c>
      <c r="I23" s="494">
        <f t="shared" ca="1" si="2"/>
        <v>0</v>
      </c>
      <c r="J23" s="494">
        <f t="shared" ca="1" si="3"/>
        <v>0</v>
      </c>
      <c r="K23" s="504">
        <f t="shared" ca="1" si="0"/>
        <v>127800</v>
      </c>
      <c r="L23" s="506"/>
      <c r="Q23" s="467"/>
      <c r="R23" s="511"/>
      <c r="S23" s="511"/>
      <c r="T23" s="511"/>
    </row>
    <row r="24" spans="1:20" ht="45">
      <c r="A24" s="468">
        <v>9</v>
      </c>
      <c r="B24" s="498">
        <f t="shared" ca="1" si="4"/>
        <v>9</v>
      </c>
      <c r="C24" s="414" t="str">
        <f t="shared" ca="1" si="5"/>
        <v>NFA2X-T 3x70+1x70</v>
      </c>
      <c r="D24" s="497" t="str">
        <f ca="1">IF(ISERROR(OFFSET('HARGA SATUAN'!$D$6,MATCH(C24,'HARGA SATUAN'!$C$7:$C$1492,0),0)),"",OFFSET('HARGA SATUAN'!$D$6,MATCH(C24,'HARGA SATUAN'!$C$7:$C$1492,0),0))</f>
        <v>MDU-KD</v>
      </c>
      <c r="E24" s="497" t="str">
        <f ca="1">IF(B24="+","Unit",IF(ISERROR(OFFSET('HARGA SATUAN'!$E$6,MATCH(C24,'HARGA SATUAN'!$C$7:$C$1492,0),0)),"",OFFSET('HARGA SATUAN'!$E$6,MATCH(C24,'HARGA SATUAN'!$C$7:$C$1492,0),0)))</f>
        <v>Mtr</v>
      </c>
      <c r="F24" s="497">
        <f t="shared" ca="1" si="6"/>
        <v>3</v>
      </c>
      <c r="G24" s="493">
        <f ca="1">IF(ISERROR(OFFSET('HARGA SATUAN'!$I$6,MATCH(C24,'HARGA SATUAN'!$C$7:$C$1492,0),0)),"",OFFSET('HARGA SATUAN'!$I$6,MATCH(C24,'HARGA SATUAN'!$C$7:$C$1492,0),0))</f>
        <v>54500</v>
      </c>
      <c r="H24" s="494">
        <f t="shared" ca="1" si="1"/>
        <v>163500</v>
      </c>
      <c r="I24" s="494">
        <f t="shared" ca="1" si="2"/>
        <v>0</v>
      </c>
      <c r="J24" s="494">
        <f t="shared" ca="1" si="3"/>
        <v>0</v>
      </c>
      <c r="K24" s="504">
        <f t="shared" ca="1" si="0"/>
        <v>163500</v>
      </c>
      <c r="L24" s="506"/>
      <c r="Q24" s="467"/>
      <c r="R24" s="511"/>
      <c r="S24" s="511"/>
      <c r="T24" s="511"/>
    </row>
    <row r="25" spans="1:20" ht="45">
      <c r="A25" s="468">
        <v>10</v>
      </c>
      <c r="B25" s="498">
        <f t="shared" ca="1" si="4"/>
        <v>10</v>
      </c>
      <c r="C25" s="414" t="str">
        <f t="shared" ca="1" si="5"/>
        <v>Kabel NYY 1 x 150 mm²</v>
      </c>
      <c r="D25" s="497" t="str">
        <f ca="1">IF(ISERROR(OFFSET('HARGA SATUAN'!$D$6,MATCH(C25,'HARGA SATUAN'!$C$7:$C$1492,0),0)),"",OFFSET('HARGA SATUAN'!$D$6,MATCH(C25,'HARGA SATUAN'!$C$7:$C$1492,0),0))</f>
        <v>MDU-KD</v>
      </c>
      <c r="E25" s="497" t="str">
        <f ca="1">IF(B25="+","Unit",IF(ISERROR(OFFSET('HARGA SATUAN'!$E$6,MATCH(C25,'HARGA SATUAN'!$C$7:$C$1492,0),0)),"",OFFSET('HARGA SATUAN'!$E$6,MATCH(C25,'HARGA SATUAN'!$C$7:$C$1492,0),0)))</f>
        <v>Mtr</v>
      </c>
      <c r="F25" s="497">
        <f t="shared" ca="1" si="6"/>
        <v>55</v>
      </c>
      <c r="G25" s="493">
        <f ca="1">IF(ISERROR(OFFSET('HARGA SATUAN'!$I$6,MATCH(C25,'HARGA SATUAN'!$C$7:$C$1492,0),0)),"",OFFSET('HARGA SATUAN'!$I$6,MATCH(C25,'HARGA SATUAN'!$C$7:$C$1492,0),0))</f>
        <v>218600</v>
      </c>
      <c r="H25" s="494">
        <f t="shared" ca="1" si="1"/>
        <v>12023000</v>
      </c>
      <c r="I25" s="494">
        <f t="shared" ca="1" si="2"/>
        <v>0</v>
      </c>
      <c r="J25" s="494">
        <f t="shared" ca="1" si="3"/>
        <v>0</v>
      </c>
      <c r="K25" s="504">
        <f t="shared" ca="1" si="0"/>
        <v>12023000</v>
      </c>
      <c r="L25" s="506"/>
      <c r="Q25" s="467"/>
      <c r="R25" s="511"/>
      <c r="S25" s="511"/>
      <c r="T25" s="511"/>
    </row>
    <row r="26" spans="1:20">
      <c r="A26" s="468">
        <v>11</v>
      </c>
      <c r="B26" s="498" t="str">
        <f t="shared" ca="1" si="4"/>
        <v/>
      </c>
      <c r="C26" s="414" t="str">
        <f t="shared" ca="1" si="5"/>
        <v/>
      </c>
      <c r="D26" s="497" t="str">
        <f ca="1">IF(ISERROR(OFFSET('HARGA SATUAN'!$D$6,MATCH(C26,'HARGA SATUAN'!$C$7:$C$1492,0),0)),"",OFFSET('HARGA SATUAN'!$D$6,MATCH(C26,'HARGA SATUAN'!$C$7:$C$1492,0),0))</f>
        <v/>
      </c>
      <c r="E26" s="497">
        <f ca="1">IF(B26="+","Unit",IF(ISERROR(OFFSET('HARGA SATUAN'!$E$6,MATCH(C26,'HARGA SATUAN'!$C$7:$C$1492,0),0)),"",OFFSET('HARGA SATUAN'!$E$6,MATCH(C26,'HARGA SATUAN'!$C$7:$C$1492,0),0)))</f>
        <v>0</v>
      </c>
      <c r="F26" s="497" t="str">
        <f t="shared" ca="1" si="6"/>
        <v/>
      </c>
      <c r="G26" s="493">
        <f ca="1">IF(ISERROR(OFFSET('HARGA SATUAN'!$I$6,MATCH(C26,'HARGA SATUAN'!$C$7:$C$1492,0),0)),"",OFFSET('HARGA SATUAN'!$I$6,MATCH(C26,'HARGA SATUAN'!$C$7:$C$1492,0),0))</f>
        <v>0</v>
      </c>
      <c r="H26" s="494">
        <f t="shared" ca="1" si="1"/>
        <v>0</v>
      </c>
      <c r="I26" s="494">
        <f t="shared" ca="1" si="2"/>
        <v>0</v>
      </c>
      <c r="J26" s="494">
        <f t="shared" ca="1" si="3"/>
        <v>0</v>
      </c>
      <c r="K26" s="504">
        <f t="shared" ca="1" si="0"/>
        <v>0</v>
      </c>
      <c r="L26" s="506"/>
      <c r="Q26" s="467"/>
      <c r="R26" s="511"/>
      <c r="S26" s="511"/>
      <c r="T26" s="511"/>
    </row>
    <row r="27" spans="1:20">
      <c r="A27" s="468">
        <v>12</v>
      </c>
      <c r="B27" s="498" t="str">
        <f t="shared" ca="1" si="4"/>
        <v/>
      </c>
      <c r="C27" s="414" t="str">
        <f t="shared" ca="1" si="5"/>
        <v/>
      </c>
      <c r="D27" s="497" t="str">
        <f ca="1">IF(ISERROR(OFFSET('HARGA SATUAN'!$D$6,MATCH(C27,'HARGA SATUAN'!$C$7:$C$1492,0),0)),"",OFFSET('HARGA SATUAN'!$D$6,MATCH(C27,'HARGA SATUAN'!$C$7:$C$1492,0),0))</f>
        <v/>
      </c>
      <c r="E27" s="497">
        <f ca="1">IF(B27="+","Unit",IF(ISERROR(OFFSET('HARGA SATUAN'!$E$6,MATCH(C27,'HARGA SATUAN'!$C$7:$C$1492,0),0)),"",OFFSET('HARGA SATUAN'!$E$6,MATCH(C27,'HARGA SATUAN'!$C$7:$C$1492,0),0)))</f>
        <v>0</v>
      </c>
      <c r="F27" s="497" t="str">
        <f t="shared" ca="1" si="6"/>
        <v/>
      </c>
      <c r="G27" s="493">
        <f ca="1">IF(ISERROR(OFFSET('HARGA SATUAN'!$I$6,MATCH(C27,'HARGA SATUAN'!$C$7:$C$1492,0),0)),"",OFFSET('HARGA SATUAN'!$I$6,MATCH(C27,'HARGA SATUAN'!$C$7:$C$1492,0),0))</f>
        <v>0</v>
      </c>
      <c r="H27" s="494">
        <f t="shared" ca="1" si="1"/>
        <v>0</v>
      </c>
      <c r="I27" s="494">
        <f t="shared" ca="1" si="2"/>
        <v>0</v>
      </c>
      <c r="J27" s="494">
        <f t="shared" ca="1" si="3"/>
        <v>0</v>
      </c>
      <c r="K27" s="504">
        <f t="shared" ca="1" si="0"/>
        <v>0</v>
      </c>
      <c r="L27" s="506"/>
      <c r="Q27" s="467"/>
      <c r="R27" s="511"/>
      <c r="S27" s="511"/>
      <c r="T27" s="511"/>
    </row>
    <row r="28" spans="1:20">
      <c r="A28" s="468">
        <v>13</v>
      </c>
      <c r="B28" s="498" t="str">
        <f t="shared" ca="1" si="4"/>
        <v/>
      </c>
      <c r="C28" s="414" t="str">
        <f t="shared" ca="1" si="5"/>
        <v/>
      </c>
      <c r="D28" s="497" t="str">
        <f ca="1">IF(ISERROR(OFFSET('HARGA SATUAN'!$D$6,MATCH(C28,'HARGA SATUAN'!$C$7:$C$1492,0),0)),"",OFFSET('HARGA SATUAN'!$D$6,MATCH(C28,'HARGA SATUAN'!$C$7:$C$1492,0),0))</f>
        <v/>
      </c>
      <c r="E28" s="497">
        <f ca="1">IF(B28="+","Unit",IF(ISERROR(OFFSET('HARGA SATUAN'!$E$6,MATCH(C28,'HARGA SATUAN'!$C$7:$C$1492,0),0)),"",OFFSET('HARGA SATUAN'!$E$6,MATCH(C28,'HARGA SATUAN'!$C$7:$C$1492,0),0)))</f>
        <v>0</v>
      </c>
      <c r="F28" s="497" t="str">
        <f t="shared" ca="1" si="6"/>
        <v/>
      </c>
      <c r="G28" s="493">
        <f ca="1">IF(ISERROR(OFFSET('HARGA SATUAN'!$I$6,MATCH(C28,'HARGA SATUAN'!$C$7:$C$1492,0),0)),"",OFFSET('HARGA SATUAN'!$I$6,MATCH(C28,'HARGA SATUAN'!$C$7:$C$1492,0),0))</f>
        <v>0</v>
      </c>
      <c r="H28" s="494">
        <f t="shared" ca="1" si="1"/>
        <v>0</v>
      </c>
      <c r="I28" s="494">
        <f t="shared" ca="1" si="2"/>
        <v>0</v>
      </c>
      <c r="J28" s="494">
        <f t="shared" ca="1" si="3"/>
        <v>0</v>
      </c>
      <c r="K28" s="504">
        <f t="shared" ca="1" si="0"/>
        <v>0</v>
      </c>
      <c r="L28" s="506"/>
      <c r="Q28" s="467"/>
      <c r="R28" s="511"/>
      <c r="S28" s="511"/>
      <c r="T28" s="511"/>
    </row>
    <row r="29" spans="1:20">
      <c r="A29" s="468">
        <v>14</v>
      </c>
      <c r="B29" s="498" t="str">
        <f t="shared" ca="1" si="4"/>
        <v/>
      </c>
      <c r="C29" s="414" t="str">
        <f t="shared" ca="1" si="5"/>
        <v/>
      </c>
      <c r="D29" s="497" t="str">
        <f ca="1">IF(ISERROR(OFFSET('HARGA SATUAN'!$D$6,MATCH(C29,'HARGA SATUAN'!$C$7:$C$1492,0),0)),"",OFFSET('HARGA SATUAN'!$D$6,MATCH(C29,'HARGA SATUAN'!$C$7:$C$1492,0),0))</f>
        <v/>
      </c>
      <c r="E29" s="497">
        <f ca="1">IF(B29="+","Unit",IF(ISERROR(OFFSET('HARGA SATUAN'!$E$6,MATCH(C29,'HARGA SATUAN'!$C$7:$C$1492,0),0)),"",OFFSET('HARGA SATUAN'!$E$6,MATCH(C29,'HARGA SATUAN'!$C$7:$C$1492,0),0)))</f>
        <v>0</v>
      </c>
      <c r="F29" s="497" t="str">
        <f t="shared" ca="1" si="6"/>
        <v/>
      </c>
      <c r="G29" s="493">
        <f ca="1">IF(ISERROR(OFFSET('HARGA SATUAN'!$I$6,MATCH(C29,'HARGA SATUAN'!$C$7:$C$1492,0),0)),"",OFFSET('HARGA SATUAN'!$I$6,MATCH(C29,'HARGA SATUAN'!$C$7:$C$1492,0),0))</f>
        <v>0</v>
      </c>
      <c r="H29" s="494">
        <f t="shared" ca="1" si="1"/>
        <v>0</v>
      </c>
      <c r="I29" s="494">
        <f t="shared" ca="1" si="2"/>
        <v>0</v>
      </c>
      <c r="J29" s="494">
        <f t="shared" ca="1" si="3"/>
        <v>0</v>
      </c>
      <c r="K29" s="504">
        <f t="shared" ca="1" si="0"/>
        <v>0</v>
      </c>
      <c r="L29" s="506"/>
      <c r="Q29" s="467"/>
      <c r="R29" s="511"/>
      <c r="S29" s="511"/>
      <c r="T29" s="511"/>
    </row>
    <row r="30" spans="1:20">
      <c r="A30" s="468">
        <v>15</v>
      </c>
      <c r="B30" s="498" t="str">
        <f t="shared" ca="1" si="4"/>
        <v/>
      </c>
      <c r="C30" s="414" t="str">
        <f t="shared" ca="1" si="5"/>
        <v/>
      </c>
      <c r="D30" s="497" t="str">
        <f ca="1">IF(ISERROR(OFFSET('HARGA SATUAN'!$D$6,MATCH(C30,'HARGA SATUAN'!$C$7:$C$1492,0),0)),"",OFFSET('HARGA SATUAN'!$D$6,MATCH(C30,'HARGA SATUAN'!$C$7:$C$1492,0),0))</f>
        <v/>
      </c>
      <c r="E30" s="497">
        <f ca="1">IF(B30="+","Unit",IF(ISERROR(OFFSET('HARGA SATUAN'!$E$6,MATCH(C30,'HARGA SATUAN'!$C$7:$C$1492,0),0)),"",OFFSET('HARGA SATUAN'!$E$6,MATCH(C30,'HARGA SATUAN'!$C$7:$C$1492,0),0)))</f>
        <v>0</v>
      </c>
      <c r="F30" s="497" t="str">
        <f t="shared" ca="1" si="6"/>
        <v/>
      </c>
      <c r="G30" s="493">
        <f ca="1">IF(ISERROR(OFFSET('HARGA SATUAN'!$I$6,MATCH(C30,'HARGA SATUAN'!$C$7:$C$1492,0),0)),"",OFFSET('HARGA SATUAN'!$I$6,MATCH(C30,'HARGA SATUAN'!$C$7:$C$1492,0),0))</f>
        <v>0</v>
      </c>
      <c r="H30" s="494">
        <f t="shared" ca="1" si="1"/>
        <v>0</v>
      </c>
      <c r="I30" s="494">
        <f t="shared" ca="1" si="2"/>
        <v>0</v>
      </c>
      <c r="J30" s="494">
        <f t="shared" ca="1" si="3"/>
        <v>0</v>
      </c>
      <c r="K30" s="504">
        <f t="shared" ca="1" si="0"/>
        <v>0</v>
      </c>
      <c r="L30" s="506"/>
      <c r="Q30" s="467"/>
      <c r="R30" s="511"/>
      <c r="S30" s="511"/>
      <c r="T30" s="511"/>
    </row>
    <row r="31" spans="1:20">
      <c r="A31" s="468">
        <v>16</v>
      </c>
      <c r="B31" s="498" t="str">
        <f t="shared" ca="1" si="4"/>
        <v/>
      </c>
      <c r="C31" s="414" t="str">
        <f t="shared" ca="1" si="5"/>
        <v/>
      </c>
      <c r="D31" s="497" t="str">
        <f ca="1">IF(ISERROR(OFFSET('HARGA SATUAN'!$D$6,MATCH(C31,'HARGA SATUAN'!$C$7:$C$1492,0),0)),"",OFFSET('HARGA SATUAN'!$D$6,MATCH(C31,'HARGA SATUAN'!$C$7:$C$1492,0),0))</f>
        <v/>
      </c>
      <c r="E31" s="497">
        <f ca="1">IF(B31="+","Unit",IF(ISERROR(OFFSET('HARGA SATUAN'!$E$6,MATCH(C31,'HARGA SATUAN'!$C$7:$C$1492,0),0)),"",OFFSET('HARGA SATUAN'!$E$6,MATCH(C31,'HARGA SATUAN'!$C$7:$C$1492,0),0)))</f>
        <v>0</v>
      </c>
      <c r="F31" s="497" t="str">
        <f t="shared" ca="1" si="6"/>
        <v/>
      </c>
      <c r="G31" s="493">
        <f ca="1">IF(ISERROR(OFFSET('HARGA SATUAN'!$I$6,MATCH(C31,'HARGA SATUAN'!$C$7:$C$1492,0),0)),"",OFFSET('HARGA SATUAN'!$I$6,MATCH(C31,'HARGA SATUAN'!$C$7:$C$1492,0),0))</f>
        <v>0</v>
      </c>
      <c r="H31" s="494">
        <f t="shared" ca="1" si="1"/>
        <v>0</v>
      </c>
      <c r="I31" s="494">
        <f t="shared" ca="1" si="2"/>
        <v>0</v>
      </c>
      <c r="J31" s="494">
        <f t="shared" ca="1" si="3"/>
        <v>0</v>
      </c>
      <c r="K31" s="504">
        <f t="shared" ca="1" si="0"/>
        <v>0</v>
      </c>
      <c r="L31" s="506"/>
      <c r="Q31" s="467"/>
      <c r="R31" s="511"/>
      <c r="S31" s="511"/>
      <c r="T31" s="511"/>
    </row>
    <row r="32" spans="1:20">
      <c r="A32" s="468">
        <v>17</v>
      </c>
      <c r="B32" s="498" t="str">
        <f t="shared" ca="1" si="4"/>
        <v/>
      </c>
      <c r="C32" s="414" t="str">
        <f t="shared" ca="1" si="5"/>
        <v/>
      </c>
      <c r="D32" s="497" t="str">
        <f ca="1">IF(ISERROR(OFFSET('HARGA SATUAN'!$D$6,MATCH(C32,'HARGA SATUAN'!$C$7:$C$1492,0),0)),"",OFFSET('HARGA SATUAN'!$D$6,MATCH(C32,'HARGA SATUAN'!$C$7:$C$1492,0),0))</f>
        <v/>
      </c>
      <c r="E32" s="497">
        <f ca="1">IF(B32="+","Unit",IF(ISERROR(OFFSET('HARGA SATUAN'!$E$6,MATCH(C32,'HARGA SATUAN'!$C$7:$C$1492,0),0)),"",OFFSET('HARGA SATUAN'!$E$6,MATCH(C32,'HARGA SATUAN'!$C$7:$C$1492,0),0)))</f>
        <v>0</v>
      </c>
      <c r="F32" s="497" t="str">
        <f t="shared" ca="1" si="6"/>
        <v/>
      </c>
      <c r="G32" s="493">
        <f ca="1">IF(ISERROR(OFFSET('HARGA SATUAN'!$I$6,MATCH(C32,'HARGA SATUAN'!$C$7:$C$1492,0),0)),"",OFFSET('HARGA SATUAN'!$I$6,MATCH(C32,'HARGA SATUAN'!$C$7:$C$1492,0),0))</f>
        <v>0</v>
      </c>
      <c r="H32" s="494">
        <f t="shared" ca="1" si="1"/>
        <v>0</v>
      </c>
      <c r="I32" s="494">
        <f t="shared" ca="1" si="2"/>
        <v>0</v>
      </c>
      <c r="J32" s="494">
        <f t="shared" ca="1" si="3"/>
        <v>0</v>
      </c>
      <c r="K32" s="504">
        <f t="shared" ca="1" si="0"/>
        <v>0</v>
      </c>
      <c r="L32" s="506"/>
      <c r="Q32" s="467"/>
      <c r="R32" s="511"/>
      <c r="S32" s="511"/>
      <c r="T32" s="511"/>
    </row>
    <row r="33" spans="1:20">
      <c r="A33" s="468">
        <v>18</v>
      </c>
      <c r="B33" s="498" t="str">
        <f t="shared" ca="1" si="4"/>
        <v/>
      </c>
      <c r="C33" s="414" t="str">
        <f t="shared" ca="1" si="5"/>
        <v/>
      </c>
      <c r="D33" s="497" t="str">
        <f ca="1">IF(ISERROR(OFFSET('HARGA SATUAN'!$D$6,MATCH(C33,'HARGA SATUAN'!$C$7:$C$1492,0),0)),"",OFFSET('HARGA SATUAN'!$D$6,MATCH(C33,'HARGA SATUAN'!$C$7:$C$1492,0),0))</f>
        <v/>
      </c>
      <c r="E33" s="497">
        <f ca="1">IF(B33="+","Unit",IF(ISERROR(OFFSET('HARGA SATUAN'!$E$6,MATCH(C33,'HARGA SATUAN'!$C$7:$C$1492,0),0)),"",OFFSET('HARGA SATUAN'!$E$6,MATCH(C33,'HARGA SATUAN'!$C$7:$C$1492,0),0)))</f>
        <v>0</v>
      </c>
      <c r="F33" s="497" t="str">
        <f t="shared" ca="1" si="6"/>
        <v/>
      </c>
      <c r="G33" s="493">
        <f ca="1">IF(ISERROR(OFFSET('HARGA SATUAN'!$I$6,MATCH(C33,'HARGA SATUAN'!$C$7:$C$1492,0),0)),"",OFFSET('HARGA SATUAN'!$I$6,MATCH(C33,'HARGA SATUAN'!$C$7:$C$1492,0),0))</f>
        <v>0</v>
      </c>
      <c r="H33" s="494">
        <f t="shared" ca="1" si="1"/>
        <v>0</v>
      </c>
      <c r="I33" s="494">
        <f t="shared" ca="1" si="2"/>
        <v>0</v>
      </c>
      <c r="J33" s="494">
        <f t="shared" ca="1" si="3"/>
        <v>0</v>
      </c>
      <c r="K33" s="504">
        <f t="shared" ca="1" si="0"/>
        <v>0</v>
      </c>
      <c r="L33" s="506"/>
      <c r="Q33" s="467"/>
      <c r="R33" s="511"/>
      <c r="S33" s="511"/>
      <c r="T33" s="511"/>
    </row>
    <row r="34" spans="1:20">
      <c r="A34" s="468">
        <v>19</v>
      </c>
      <c r="B34" s="498" t="str">
        <f t="shared" ca="1" si="4"/>
        <v/>
      </c>
      <c r="C34" s="414" t="str">
        <f t="shared" ca="1" si="5"/>
        <v/>
      </c>
      <c r="D34" s="497" t="str">
        <f ca="1">IF(ISERROR(OFFSET('HARGA SATUAN'!$D$6,MATCH(C34,'HARGA SATUAN'!$C$7:$C$1492,0),0)),"",OFFSET('HARGA SATUAN'!$D$6,MATCH(C34,'HARGA SATUAN'!$C$7:$C$1492,0),0))</f>
        <v/>
      </c>
      <c r="E34" s="497">
        <f ca="1">IF(B34="+","Unit",IF(ISERROR(OFFSET('HARGA SATUAN'!$E$6,MATCH(C34,'HARGA SATUAN'!$C$7:$C$1492,0),0)),"",OFFSET('HARGA SATUAN'!$E$6,MATCH(C34,'HARGA SATUAN'!$C$7:$C$1492,0),0)))</f>
        <v>0</v>
      </c>
      <c r="F34" s="497" t="str">
        <f t="shared" ca="1" si="6"/>
        <v/>
      </c>
      <c r="G34" s="493">
        <f ca="1">IF(ISERROR(OFFSET('HARGA SATUAN'!$I$6,MATCH(C34,'HARGA SATUAN'!$C$7:$C$1492,0),0)),"",OFFSET('HARGA SATUAN'!$I$6,MATCH(C34,'HARGA SATUAN'!$C$7:$C$1492,0),0))</f>
        <v>0</v>
      </c>
      <c r="H34" s="494">
        <f t="shared" ca="1" si="1"/>
        <v>0</v>
      </c>
      <c r="I34" s="494">
        <f t="shared" ca="1" si="2"/>
        <v>0</v>
      </c>
      <c r="J34" s="494">
        <f t="shared" ca="1" si="3"/>
        <v>0</v>
      </c>
      <c r="K34" s="504">
        <f t="shared" ca="1" si="0"/>
        <v>0</v>
      </c>
      <c r="L34" s="506"/>
      <c r="Q34" s="467"/>
      <c r="R34" s="511"/>
      <c r="S34" s="511"/>
      <c r="T34" s="511"/>
    </row>
    <row r="35" spans="1:20">
      <c r="A35" s="468">
        <v>20</v>
      </c>
      <c r="B35" s="498" t="str">
        <f t="shared" ca="1" si="4"/>
        <v/>
      </c>
      <c r="C35" s="414" t="str">
        <f t="shared" ca="1" si="5"/>
        <v/>
      </c>
      <c r="D35" s="497" t="str">
        <f ca="1">IF(ISERROR(OFFSET('HARGA SATUAN'!$D$6,MATCH(C35,'HARGA SATUAN'!$C$7:$C$1492,0),0)),"",OFFSET('HARGA SATUAN'!$D$6,MATCH(C35,'HARGA SATUAN'!$C$7:$C$1492,0),0))</f>
        <v/>
      </c>
      <c r="E35" s="497">
        <f ca="1">IF(B35="+","Unit",IF(ISERROR(OFFSET('HARGA SATUAN'!$E$6,MATCH(C35,'HARGA SATUAN'!$C$7:$C$1492,0),0)),"",OFFSET('HARGA SATUAN'!$E$6,MATCH(C35,'HARGA SATUAN'!$C$7:$C$1492,0),0)))</f>
        <v>0</v>
      </c>
      <c r="F35" s="497" t="str">
        <f t="shared" ca="1" si="6"/>
        <v/>
      </c>
      <c r="G35" s="493">
        <f ca="1">IF(ISERROR(OFFSET('HARGA SATUAN'!$I$6,MATCH(C35,'HARGA SATUAN'!$C$7:$C$1492,0),0)),"",OFFSET('HARGA SATUAN'!$I$6,MATCH(C35,'HARGA SATUAN'!$C$7:$C$1492,0),0))</f>
        <v>0</v>
      </c>
      <c r="H35" s="494">
        <f t="shared" ca="1" si="1"/>
        <v>0</v>
      </c>
      <c r="I35" s="494">
        <f t="shared" ca="1" si="2"/>
        <v>0</v>
      </c>
      <c r="J35" s="494">
        <f t="shared" ca="1" si="3"/>
        <v>0</v>
      </c>
      <c r="K35" s="504">
        <f t="shared" ca="1" si="0"/>
        <v>0</v>
      </c>
      <c r="L35" s="506"/>
      <c r="Q35" s="467"/>
      <c r="R35" s="511"/>
      <c r="S35" s="511"/>
      <c r="T35" s="511"/>
    </row>
    <row r="36" spans="1:20">
      <c r="A36" s="468">
        <v>21</v>
      </c>
      <c r="B36" s="498" t="str">
        <f t="shared" ca="1" si="4"/>
        <v/>
      </c>
      <c r="C36" s="414" t="str">
        <f t="shared" ca="1" si="5"/>
        <v/>
      </c>
      <c r="D36" s="497" t="str">
        <f ca="1">IF(ISERROR(OFFSET('HARGA SATUAN'!$D$6,MATCH(C36,'HARGA SATUAN'!$C$7:$C$1492,0),0)),"",OFFSET('HARGA SATUAN'!$D$6,MATCH(C36,'HARGA SATUAN'!$C$7:$C$1492,0),0))</f>
        <v/>
      </c>
      <c r="E36" s="497">
        <f ca="1">IF(B36="+","Unit",IF(ISERROR(OFFSET('HARGA SATUAN'!$E$6,MATCH(C36,'HARGA SATUAN'!$C$7:$C$1492,0),0)),"",OFFSET('HARGA SATUAN'!$E$6,MATCH(C36,'HARGA SATUAN'!$C$7:$C$1492,0),0)))</f>
        <v>0</v>
      </c>
      <c r="F36" s="497" t="str">
        <f t="shared" ca="1" si="6"/>
        <v/>
      </c>
      <c r="G36" s="493">
        <f ca="1">IF(ISERROR(OFFSET('HARGA SATUAN'!$I$6,MATCH(C36,'HARGA SATUAN'!$C$7:$C$1492,0),0)),"",OFFSET('HARGA SATUAN'!$I$6,MATCH(C36,'HARGA SATUAN'!$C$7:$C$1492,0),0))</f>
        <v>0</v>
      </c>
      <c r="H36" s="494">
        <f t="shared" ca="1" si="1"/>
        <v>0</v>
      </c>
      <c r="I36" s="494">
        <f t="shared" ca="1" si="2"/>
        <v>0</v>
      </c>
      <c r="J36" s="494">
        <f t="shared" ca="1" si="3"/>
        <v>0</v>
      </c>
      <c r="K36" s="504">
        <f t="shared" ca="1" si="0"/>
        <v>0</v>
      </c>
      <c r="L36" s="506"/>
      <c r="Q36" s="467"/>
      <c r="R36" s="511"/>
      <c r="S36" s="511"/>
      <c r="T36" s="511"/>
    </row>
    <row r="37" spans="1:20">
      <c r="A37" s="468">
        <v>22</v>
      </c>
      <c r="B37" s="498" t="str">
        <f t="shared" ca="1" si="4"/>
        <v/>
      </c>
      <c r="C37" s="414" t="str">
        <f t="shared" ca="1" si="5"/>
        <v/>
      </c>
      <c r="D37" s="497" t="str">
        <f ca="1">IF(ISERROR(OFFSET('HARGA SATUAN'!$D$6,MATCH(C37,'HARGA SATUAN'!$C$7:$C$1492,0),0)),"",OFFSET('HARGA SATUAN'!$D$6,MATCH(C37,'HARGA SATUAN'!$C$7:$C$1492,0),0))</f>
        <v/>
      </c>
      <c r="E37" s="497">
        <f ca="1">IF(B37="+","Unit",IF(ISERROR(OFFSET('HARGA SATUAN'!$E$6,MATCH(C37,'HARGA SATUAN'!$C$7:$C$1492,0),0)),"",OFFSET('HARGA SATUAN'!$E$6,MATCH(C37,'HARGA SATUAN'!$C$7:$C$1492,0),0)))</f>
        <v>0</v>
      </c>
      <c r="F37" s="497" t="str">
        <f t="shared" ca="1" si="6"/>
        <v/>
      </c>
      <c r="G37" s="493">
        <f ca="1">IF(ISERROR(OFFSET('HARGA SATUAN'!$I$6,MATCH(C37,'HARGA SATUAN'!$C$7:$C$1492,0),0)),"",OFFSET('HARGA SATUAN'!$I$6,MATCH(C37,'HARGA SATUAN'!$C$7:$C$1492,0),0))</f>
        <v>0</v>
      </c>
      <c r="H37" s="494">
        <f t="shared" ca="1" si="1"/>
        <v>0</v>
      </c>
      <c r="I37" s="494">
        <f t="shared" ca="1" si="2"/>
        <v>0</v>
      </c>
      <c r="J37" s="494">
        <f t="shared" ca="1" si="3"/>
        <v>0</v>
      </c>
      <c r="K37" s="504">
        <f t="shared" ca="1" si="0"/>
        <v>0</v>
      </c>
      <c r="L37" s="506"/>
      <c r="Q37" s="467"/>
      <c r="R37" s="511"/>
      <c r="S37" s="511"/>
      <c r="T37" s="511"/>
    </row>
    <row r="38" spans="1:20">
      <c r="A38" s="468">
        <v>23</v>
      </c>
      <c r="B38" s="498" t="str">
        <f t="shared" ca="1" si="4"/>
        <v/>
      </c>
      <c r="C38" s="414" t="str">
        <f t="shared" ca="1" si="5"/>
        <v/>
      </c>
      <c r="D38" s="497" t="str">
        <f ca="1">IF(ISERROR(OFFSET('HARGA SATUAN'!$D$6,MATCH(C38,'HARGA SATUAN'!$C$7:$C$1492,0),0)),"",OFFSET('HARGA SATUAN'!$D$6,MATCH(C38,'HARGA SATUAN'!$C$7:$C$1492,0),0))</f>
        <v/>
      </c>
      <c r="E38" s="497">
        <f ca="1">IF(B38="+","Unit",IF(ISERROR(OFFSET('HARGA SATUAN'!$E$6,MATCH(C38,'HARGA SATUAN'!$C$7:$C$1492,0),0)),"",OFFSET('HARGA SATUAN'!$E$6,MATCH(C38,'HARGA SATUAN'!$C$7:$C$1492,0),0)))</f>
        <v>0</v>
      </c>
      <c r="F38" s="497" t="str">
        <f t="shared" ca="1" si="6"/>
        <v/>
      </c>
      <c r="G38" s="493">
        <f ca="1">IF(ISERROR(OFFSET('HARGA SATUAN'!$I$6,MATCH(C38,'HARGA SATUAN'!$C$7:$C$1492,0),0)),"",OFFSET('HARGA SATUAN'!$I$6,MATCH(C38,'HARGA SATUAN'!$C$7:$C$1492,0),0))</f>
        <v>0</v>
      </c>
      <c r="H38" s="494">
        <f t="shared" ca="1" si="1"/>
        <v>0</v>
      </c>
      <c r="I38" s="494">
        <f t="shared" ca="1" si="2"/>
        <v>0</v>
      </c>
      <c r="J38" s="494">
        <f t="shared" ca="1" si="3"/>
        <v>0</v>
      </c>
      <c r="K38" s="504">
        <f t="shared" ca="1" si="0"/>
        <v>0</v>
      </c>
      <c r="L38" s="506"/>
      <c r="Q38" s="467"/>
      <c r="R38" s="511"/>
      <c r="S38" s="511"/>
      <c r="T38" s="511"/>
    </row>
    <row r="39" spans="1:20">
      <c r="A39" s="468">
        <v>24</v>
      </c>
      <c r="B39" s="498" t="str">
        <f t="shared" ca="1" si="4"/>
        <v/>
      </c>
      <c r="C39" s="414" t="str">
        <f t="shared" ca="1" si="5"/>
        <v/>
      </c>
      <c r="D39" s="497" t="str">
        <f ca="1">IF(ISERROR(OFFSET('HARGA SATUAN'!$D$6,MATCH(C39,'HARGA SATUAN'!$C$7:$C$1492,0),0)),"",OFFSET('HARGA SATUAN'!$D$6,MATCH(C39,'HARGA SATUAN'!$C$7:$C$1492,0),0))</f>
        <v/>
      </c>
      <c r="E39" s="497">
        <f ca="1">IF(B39="+","Unit",IF(ISERROR(OFFSET('HARGA SATUAN'!$E$6,MATCH(C39,'HARGA SATUAN'!$C$7:$C$1492,0),0)),"",OFFSET('HARGA SATUAN'!$E$6,MATCH(C39,'HARGA SATUAN'!$C$7:$C$1492,0),0)))</f>
        <v>0</v>
      </c>
      <c r="F39" s="497" t="str">
        <f t="shared" ca="1" si="6"/>
        <v/>
      </c>
      <c r="G39" s="493">
        <f ca="1">IF(ISERROR(OFFSET('HARGA SATUAN'!$I$6,MATCH(C39,'HARGA SATUAN'!$C$7:$C$1492,0),0)),"",OFFSET('HARGA SATUAN'!$I$6,MATCH(C39,'HARGA SATUAN'!$C$7:$C$1492,0),0))</f>
        <v>0</v>
      </c>
      <c r="H39" s="494">
        <f t="shared" ca="1" si="1"/>
        <v>0</v>
      </c>
      <c r="I39" s="494">
        <f t="shared" ca="1" si="2"/>
        <v>0</v>
      </c>
      <c r="J39" s="494">
        <f t="shared" ca="1" si="3"/>
        <v>0</v>
      </c>
      <c r="K39" s="504">
        <f t="shared" ca="1" si="0"/>
        <v>0</v>
      </c>
      <c r="L39" s="506"/>
      <c r="Q39" s="467"/>
      <c r="R39" s="511"/>
      <c r="S39" s="511"/>
      <c r="T39" s="511"/>
    </row>
    <row r="40" spans="1:20">
      <c r="A40" s="468">
        <v>25</v>
      </c>
      <c r="B40" s="498" t="str">
        <f t="shared" ca="1" si="4"/>
        <v/>
      </c>
      <c r="C40" s="414" t="str">
        <f t="shared" ca="1" si="5"/>
        <v/>
      </c>
      <c r="D40" s="497" t="str">
        <f ca="1">IF(ISERROR(OFFSET('HARGA SATUAN'!$D$6,MATCH(C40,'HARGA SATUAN'!$C$7:$C$1492,0),0)),"",OFFSET('HARGA SATUAN'!$D$6,MATCH(C40,'HARGA SATUAN'!$C$7:$C$1492,0),0))</f>
        <v/>
      </c>
      <c r="E40" s="497">
        <f ca="1">IF(B40="+","Unit",IF(ISERROR(OFFSET('HARGA SATUAN'!$E$6,MATCH(C40,'HARGA SATUAN'!$C$7:$C$1492,0),0)),"",OFFSET('HARGA SATUAN'!$E$6,MATCH(C40,'HARGA SATUAN'!$C$7:$C$1492,0),0)))</f>
        <v>0</v>
      </c>
      <c r="F40" s="497" t="str">
        <f t="shared" ca="1" si="6"/>
        <v/>
      </c>
      <c r="G40" s="493">
        <f ca="1">IF(ISERROR(OFFSET('HARGA SATUAN'!$I$6,MATCH(C40,'HARGA SATUAN'!$C$7:$C$1492,0),0)),"",OFFSET('HARGA SATUAN'!$I$6,MATCH(C40,'HARGA SATUAN'!$C$7:$C$1492,0),0))</f>
        <v>0</v>
      </c>
      <c r="H40" s="494">
        <f t="shared" ca="1" si="1"/>
        <v>0</v>
      </c>
      <c r="I40" s="494">
        <f t="shared" ca="1" si="2"/>
        <v>0</v>
      </c>
      <c r="J40" s="494">
        <f t="shared" ca="1" si="3"/>
        <v>0</v>
      </c>
      <c r="K40" s="504">
        <f t="shared" ca="1" si="0"/>
        <v>0</v>
      </c>
      <c r="L40" s="506"/>
      <c r="Q40" s="467"/>
      <c r="R40" s="511"/>
      <c r="S40" s="511"/>
      <c r="T40" s="511"/>
    </row>
    <row r="41" spans="1:20">
      <c r="A41" s="468">
        <v>26</v>
      </c>
      <c r="B41" s="498" t="str">
        <f t="shared" ca="1" si="4"/>
        <v/>
      </c>
      <c r="C41" s="414" t="str">
        <f t="shared" ca="1" si="5"/>
        <v/>
      </c>
      <c r="D41" s="497" t="str">
        <f ca="1">IF(ISERROR(OFFSET('HARGA SATUAN'!$D$6,MATCH(C41,'HARGA SATUAN'!$C$7:$C$1492,0),0)),"",OFFSET('HARGA SATUAN'!$D$6,MATCH(C41,'HARGA SATUAN'!$C$7:$C$1492,0),0))</f>
        <v/>
      </c>
      <c r="E41" s="497">
        <f ca="1">IF(B41="+","Unit",IF(ISERROR(OFFSET('HARGA SATUAN'!$E$6,MATCH(C41,'HARGA SATUAN'!$C$7:$C$1492,0),0)),"",OFFSET('HARGA SATUAN'!$E$6,MATCH(C41,'HARGA SATUAN'!$C$7:$C$1492,0),0)))</f>
        <v>0</v>
      </c>
      <c r="F41" s="497" t="str">
        <f t="shared" ca="1" si="6"/>
        <v/>
      </c>
      <c r="G41" s="493">
        <f ca="1">IF(ISERROR(OFFSET('HARGA SATUAN'!$I$6,MATCH(C41,'HARGA SATUAN'!$C$7:$C$1492,0),0)),"",OFFSET('HARGA SATUAN'!$I$6,MATCH(C41,'HARGA SATUAN'!$C$7:$C$1492,0),0))</f>
        <v>0</v>
      </c>
      <c r="H41" s="494">
        <f t="shared" ca="1" si="1"/>
        <v>0</v>
      </c>
      <c r="I41" s="494">
        <f t="shared" ca="1" si="2"/>
        <v>0</v>
      </c>
      <c r="J41" s="494">
        <f t="shared" ca="1" si="3"/>
        <v>0</v>
      </c>
      <c r="K41" s="504">
        <f t="shared" ca="1" si="0"/>
        <v>0</v>
      </c>
      <c r="L41" s="506"/>
      <c r="Q41" s="467"/>
      <c r="R41" s="511"/>
      <c r="S41" s="511"/>
      <c r="T41" s="511"/>
    </row>
    <row r="42" spans="1:20">
      <c r="A42" s="468">
        <v>27</v>
      </c>
      <c r="B42" s="498" t="str">
        <f t="shared" ca="1" si="4"/>
        <v/>
      </c>
      <c r="C42" s="414" t="str">
        <f t="shared" ca="1" si="5"/>
        <v/>
      </c>
      <c r="D42" s="497" t="str">
        <f ca="1">IF(ISERROR(OFFSET('HARGA SATUAN'!$D$6,MATCH(C42,'HARGA SATUAN'!$C$7:$C$1492,0),0)),"",OFFSET('HARGA SATUAN'!$D$6,MATCH(C42,'HARGA SATUAN'!$C$7:$C$1492,0),0))</f>
        <v/>
      </c>
      <c r="E42" s="497">
        <f ca="1">IF(B42="+","Unit",IF(ISERROR(OFFSET('HARGA SATUAN'!$E$6,MATCH(C42,'HARGA SATUAN'!$C$7:$C$1492,0),0)),"",OFFSET('HARGA SATUAN'!$E$6,MATCH(C42,'HARGA SATUAN'!$C$7:$C$1492,0),0)))</f>
        <v>0</v>
      </c>
      <c r="F42" s="497" t="str">
        <f t="shared" ca="1" si="6"/>
        <v/>
      </c>
      <c r="G42" s="493">
        <f ca="1">IF(ISERROR(OFFSET('HARGA SATUAN'!$I$6,MATCH(C42,'HARGA SATUAN'!$C$7:$C$1492,0),0)),"",OFFSET('HARGA SATUAN'!$I$6,MATCH(C42,'HARGA SATUAN'!$C$7:$C$1492,0),0))</f>
        <v>0</v>
      </c>
      <c r="H42" s="494">
        <f t="shared" ca="1" si="1"/>
        <v>0</v>
      </c>
      <c r="I42" s="494">
        <f t="shared" ca="1" si="2"/>
        <v>0</v>
      </c>
      <c r="J42" s="494">
        <f t="shared" ca="1" si="3"/>
        <v>0</v>
      </c>
      <c r="K42" s="504">
        <f t="shared" ca="1" si="0"/>
        <v>0</v>
      </c>
      <c r="L42" s="506"/>
      <c r="Q42" s="467"/>
      <c r="R42" s="511"/>
      <c r="S42" s="511"/>
      <c r="T42" s="511"/>
    </row>
    <row r="43" spans="1:20">
      <c r="A43" s="468">
        <v>28</v>
      </c>
      <c r="B43" s="498" t="str">
        <f t="shared" ca="1" si="4"/>
        <v/>
      </c>
      <c r="C43" s="414" t="str">
        <f t="shared" ca="1" si="5"/>
        <v/>
      </c>
      <c r="D43" s="497" t="str">
        <f ca="1">IF(ISERROR(OFFSET('HARGA SATUAN'!$D$6,MATCH(C43,'HARGA SATUAN'!$C$7:$C$1492,0),0)),"",OFFSET('HARGA SATUAN'!$D$6,MATCH(C43,'HARGA SATUAN'!$C$7:$C$1492,0),0))</f>
        <v/>
      </c>
      <c r="E43" s="497">
        <f ca="1">IF(B43="+","Unit",IF(ISERROR(OFFSET('HARGA SATUAN'!$E$6,MATCH(C43,'HARGA SATUAN'!$C$7:$C$1492,0),0)),"",OFFSET('HARGA SATUAN'!$E$6,MATCH(C43,'HARGA SATUAN'!$C$7:$C$1492,0),0)))</f>
        <v>0</v>
      </c>
      <c r="F43" s="497" t="str">
        <f t="shared" ca="1" si="6"/>
        <v/>
      </c>
      <c r="G43" s="493">
        <f ca="1">IF(ISERROR(OFFSET('HARGA SATUAN'!$I$6,MATCH(C43,'HARGA SATUAN'!$C$7:$C$1492,0),0)),"",OFFSET('HARGA SATUAN'!$I$6,MATCH(C43,'HARGA SATUAN'!$C$7:$C$1492,0),0))</f>
        <v>0</v>
      </c>
      <c r="H43" s="494">
        <f t="shared" ca="1" si="1"/>
        <v>0</v>
      </c>
      <c r="I43" s="494">
        <f t="shared" ca="1" si="2"/>
        <v>0</v>
      </c>
      <c r="J43" s="494">
        <f t="shared" ca="1" si="3"/>
        <v>0</v>
      </c>
      <c r="K43" s="504">
        <f t="shared" ca="1" si="0"/>
        <v>0</v>
      </c>
      <c r="L43" s="506"/>
      <c r="Q43" s="467"/>
      <c r="R43" s="511"/>
      <c r="S43" s="511"/>
      <c r="T43" s="511"/>
    </row>
    <row r="44" spans="1:20">
      <c r="A44" s="468">
        <v>29</v>
      </c>
      <c r="B44" s="498" t="str">
        <f t="shared" ca="1" si="4"/>
        <v/>
      </c>
      <c r="C44" s="414" t="str">
        <f t="shared" ca="1" si="5"/>
        <v/>
      </c>
      <c r="D44" s="497" t="str">
        <f ca="1">IF(ISERROR(OFFSET('HARGA SATUAN'!$D$6,MATCH(C44,'HARGA SATUAN'!$C$7:$C$1492,0),0)),"",OFFSET('HARGA SATUAN'!$D$6,MATCH(C44,'HARGA SATUAN'!$C$7:$C$1492,0),0))</f>
        <v/>
      </c>
      <c r="E44" s="497">
        <f ca="1">IF(B44="+","Unit",IF(ISERROR(OFFSET('HARGA SATUAN'!$E$6,MATCH(C44,'HARGA SATUAN'!$C$7:$C$1492,0),0)),"",OFFSET('HARGA SATUAN'!$E$6,MATCH(C44,'HARGA SATUAN'!$C$7:$C$1492,0),0)))</f>
        <v>0</v>
      </c>
      <c r="F44" s="497" t="str">
        <f t="shared" ca="1" si="6"/>
        <v/>
      </c>
      <c r="G44" s="493">
        <f ca="1">IF(ISERROR(OFFSET('HARGA SATUAN'!$I$6,MATCH(C44,'HARGA SATUAN'!$C$7:$C$1492,0),0)),"",OFFSET('HARGA SATUAN'!$I$6,MATCH(C44,'HARGA SATUAN'!$C$7:$C$1492,0),0))</f>
        <v>0</v>
      </c>
      <c r="H44" s="494">
        <f t="shared" ca="1" si="1"/>
        <v>0</v>
      </c>
      <c r="I44" s="494">
        <f t="shared" ca="1" si="2"/>
        <v>0</v>
      </c>
      <c r="J44" s="494">
        <f t="shared" ca="1" si="3"/>
        <v>0</v>
      </c>
      <c r="K44" s="504">
        <f t="shared" ca="1" si="0"/>
        <v>0</v>
      </c>
      <c r="L44" s="506"/>
      <c r="Q44" s="467"/>
      <c r="R44" s="511"/>
      <c r="S44" s="511"/>
      <c r="T44" s="511"/>
    </row>
    <row r="45" spans="1:20">
      <c r="A45" s="468">
        <v>30</v>
      </c>
      <c r="B45" s="498" t="str">
        <f t="shared" ca="1" si="4"/>
        <v/>
      </c>
      <c r="C45" s="414" t="str">
        <f t="shared" ca="1" si="5"/>
        <v/>
      </c>
      <c r="D45" s="497" t="str">
        <f ca="1">IF(ISERROR(OFFSET('HARGA SATUAN'!$D$6,MATCH(C45,'HARGA SATUAN'!$C$7:$C$1492,0),0)),"",OFFSET('HARGA SATUAN'!$D$6,MATCH(C45,'HARGA SATUAN'!$C$7:$C$1492,0),0))</f>
        <v/>
      </c>
      <c r="E45" s="497">
        <f ca="1">IF(B45="+","Unit",IF(ISERROR(OFFSET('HARGA SATUAN'!$E$6,MATCH(C45,'HARGA SATUAN'!$C$7:$C$1492,0),0)),"",OFFSET('HARGA SATUAN'!$E$6,MATCH(C45,'HARGA SATUAN'!$C$7:$C$1492,0),0)))</f>
        <v>0</v>
      </c>
      <c r="F45" s="497" t="str">
        <f t="shared" ca="1" si="6"/>
        <v/>
      </c>
      <c r="G45" s="493">
        <f ca="1">IF(ISERROR(OFFSET('HARGA SATUAN'!$I$6,MATCH(C45,'HARGA SATUAN'!$C$7:$C$1492,0),0)),"",OFFSET('HARGA SATUAN'!$I$6,MATCH(C45,'HARGA SATUAN'!$C$7:$C$1492,0),0))</f>
        <v>0</v>
      </c>
      <c r="H45" s="494">
        <f t="shared" ca="1" si="1"/>
        <v>0</v>
      </c>
      <c r="I45" s="494">
        <f t="shared" ca="1" si="2"/>
        <v>0</v>
      </c>
      <c r="J45" s="494">
        <f t="shared" ca="1" si="3"/>
        <v>0</v>
      </c>
      <c r="K45" s="504">
        <f t="shared" ca="1" si="0"/>
        <v>0</v>
      </c>
      <c r="L45" s="506"/>
      <c r="Q45" s="467"/>
      <c r="R45" s="511"/>
      <c r="S45" s="511"/>
      <c r="T45" s="511"/>
    </row>
    <row r="46" spans="1:20">
      <c r="A46" s="468">
        <v>31</v>
      </c>
      <c r="B46" s="498" t="str">
        <f t="shared" ca="1" si="4"/>
        <v/>
      </c>
      <c r="C46" s="414" t="str">
        <f t="shared" ca="1" si="5"/>
        <v/>
      </c>
      <c r="D46" s="497" t="str">
        <f ca="1">IF(ISERROR(OFFSET('HARGA SATUAN'!$D$6,MATCH(C46,'HARGA SATUAN'!$C$7:$C$1492,0),0)),"",OFFSET('HARGA SATUAN'!$D$6,MATCH(C46,'HARGA SATUAN'!$C$7:$C$1492,0),0))</f>
        <v/>
      </c>
      <c r="E46" s="497">
        <f ca="1">IF(B46="+","Unit",IF(ISERROR(OFFSET('HARGA SATUAN'!$E$6,MATCH(C46,'HARGA SATUAN'!$C$7:$C$1492,0),0)),"",OFFSET('HARGA SATUAN'!$E$6,MATCH(C46,'HARGA SATUAN'!$C$7:$C$1492,0),0)))</f>
        <v>0</v>
      </c>
      <c r="F46" s="497" t="str">
        <f t="shared" ca="1" si="6"/>
        <v/>
      </c>
      <c r="G46" s="493">
        <f ca="1">IF(ISERROR(OFFSET('HARGA SATUAN'!$I$6,MATCH(C46,'HARGA SATUAN'!$C$7:$C$1492,0),0)),"",OFFSET('HARGA SATUAN'!$I$6,MATCH(C46,'HARGA SATUAN'!$C$7:$C$1492,0),0))</f>
        <v>0</v>
      </c>
      <c r="H46" s="494">
        <f t="shared" ca="1" si="1"/>
        <v>0</v>
      </c>
      <c r="I46" s="494">
        <f t="shared" ca="1" si="2"/>
        <v>0</v>
      </c>
      <c r="J46" s="494">
        <f t="shared" ca="1" si="3"/>
        <v>0</v>
      </c>
      <c r="K46" s="504">
        <f t="shared" ca="1" si="0"/>
        <v>0</v>
      </c>
      <c r="L46" s="506"/>
      <c r="Q46" s="467"/>
      <c r="R46" s="511"/>
      <c r="S46" s="511"/>
      <c r="T46" s="511"/>
    </row>
    <row r="47" spans="1:20">
      <c r="A47" s="468">
        <v>32</v>
      </c>
      <c r="B47" s="498" t="str">
        <f t="shared" ca="1" si="4"/>
        <v/>
      </c>
      <c r="C47" s="414" t="str">
        <f t="shared" ca="1" si="5"/>
        <v/>
      </c>
      <c r="D47" s="497" t="str">
        <f ca="1">IF(ISERROR(OFFSET('HARGA SATUAN'!$D$6,MATCH(C47,'HARGA SATUAN'!$C$7:$C$1492,0),0)),"",OFFSET('HARGA SATUAN'!$D$6,MATCH(C47,'HARGA SATUAN'!$C$7:$C$1492,0),0))</f>
        <v/>
      </c>
      <c r="E47" s="497">
        <f ca="1">IF(B47="+","Unit",IF(ISERROR(OFFSET('HARGA SATUAN'!$E$6,MATCH(C47,'HARGA SATUAN'!$C$7:$C$1492,0),0)),"",OFFSET('HARGA SATUAN'!$E$6,MATCH(C47,'HARGA SATUAN'!$C$7:$C$1492,0),0)))</f>
        <v>0</v>
      </c>
      <c r="F47" s="497" t="str">
        <f t="shared" ca="1" si="6"/>
        <v/>
      </c>
      <c r="G47" s="493">
        <f ca="1">IF(ISERROR(OFFSET('HARGA SATUAN'!$I$6,MATCH(C47,'HARGA SATUAN'!$C$7:$C$1492,0),0)),"",OFFSET('HARGA SATUAN'!$I$6,MATCH(C47,'HARGA SATUAN'!$C$7:$C$1492,0),0))</f>
        <v>0</v>
      </c>
      <c r="H47" s="494">
        <f t="shared" ca="1" si="1"/>
        <v>0</v>
      </c>
      <c r="I47" s="494">
        <f t="shared" ca="1" si="2"/>
        <v>0</v>
      </c>
      <c r="J47" s="494">
        <f t="shared" ca="1" si="3"/>
        <v>0</v>
      </c>
      <c r="K47" s="504">
        <f t="shared" ca="1" si="0"/>
        <v>0</v>
      </c>
      <c r="L47" s="506"/>
      <c r="Q47" s="467"/>
      <c r="R47" s="511"/>
      <c r="S47" s="511"/>
      <c r="T47" s="511"/>
    </row>
    <row r="48" spans="1:20">
      <c r="A48" s="468">
        <v>33</v>
      </c>
      <c r="B48" s="498" t="str">
        <f t="shared" ca="1" si="4"/>
        <v/>
      </c>
      <c r="C48" s="414" t="str">
        <f t="shared" ca="1" si="5"/>
        <v/>
      </c>
      <c r="D48" s="497" t="str">
        <f ca="1">IF(ISERROR(OFFSET('HARGA SATUAN'!$D$6,MATCH(C48,'HARGA SATUAN'!$C$7:$C$1492,0),0)),"",OFFSET('HARGA SATUAN'!$D$6,MATCH(C48,'HARGA SATUAN'!$C$7:$C$1492,0),0))</f>
        <v/>
      </c>
      <c r="E48" s="497">
        <f ca="1">IF(B48="+","Unit",IF(ISERROR(OFFSET('HARGA SATUAN'!$E$6,MATCH(C48,'HARGA SATUAN'!$C$7:$C$1492,0),0)),"",OFFSET('HARGA SATUAN'!$E$6,MATCH(C48,'HARGA SATUAN'!$C$7:$C$1492,0),0)))</f>
        <v>0</v>
      </c>
      <c r="F48" s="497" t="str">
        <f t="shared" ca="1" si="6"/>
        <v/>
      </c>
      <c r="G48" s="493">
        <f ca="1">IF(ISERROR(OFFSET('HARGA SATUAN'!$I$6,MATCH(C48,'HARGA SATUAN'!$C$7:$C$1492,0),0)),"",OFFSET('HARGA SATUAN'!$I$6,MATCH(C48,'HARGA SATUAN'!$C$7:$C$1492,0),0))</f>
        <v>0</v>
      </c>
      <c r="H48" s="494">
        <f t="shared" ca="1" si="1"/>
        <v>0</v>
      </c>
      <c r="I48" s="494">
        <f t="shared" ca="1" si="2"/>
        <v>0</v>
      </c>
      <c r="J48" s="494">
        <f t="shared" ca="1" si="3"/>
        <v>0</v>
      </c>
      <c r="K48" s="504">
        <f t="shared" ca="1" si="0"/>
        <v>0</v>
      </c>
      <c r="L48" s="506"/>
      <c r="Q48" s="467"/>
      <c r="R48" s="511"/>
      <c r="S48" s="511"/>
      <c r="T48" s="511"/>
    </row>
    <row r="49" spans="1:20">
      <c r="A49" s="468">
        <v>34</v>
      </c>
      <c r="B49" s="498" t="str">
        <f t="shared" ca="1" si="4"/>
        <v/>
      </c>
      <c r="C49" s="414" t="str">
        <f t="shared" ca="1" si="5"/>
        <v/>
      </c>
      <c r="D49" s="497" t="str">
        <f ca="1">IF(ISERROR(OFFSET('HARGA SATUAN'!$D$6,MATCH(C49,'HARGA SATUAN'!$C$7:$C$1492,0),0)),"",OFFSET('HARGA SATUAN'!$D$6,MATCH(C49,'HARGA SATUAN'!$C$7:$C$1492,0),0))</f>
        <v/>
      </c>
      <c r="E49" s="497">
        <f ca="1">IF(B49="+","Unit",IF(ISERROR(OFFSET('HARGA SATUAN'!$E$6,MATCH(C49,'HARGA SATUAN'!$C$7:$C$1492,0),0)),"",OFFSET('HARGA SATUAN'!$E$6,MATCH(C49,'HARGA SATUAN'!$C$7:$C$1492,0),0)))</f>
        <v>0</v>
      </c>
      <c r="F49" s="497" t="str">
        <f t="shared" ca="1" si="6"/>
        <v/>
      </c>
      <c r="G49" s="493">
        <f ca="1">IF(ISERROR(OFFSET('HARGA SATUAN'!$I$6,MATCH(C49,'HARGA SATUAN'!$C$7:$C$1492,0),0)),"",OFFSET('HARGA SATUAN'!$I$6,MATCH(C49,'HARGA SATUAN'!$C$7:$C$1492,0),0))</f>
        <v>0</v>
      </c>
      <c r="H49" s="494">
        <f t="shared" ca="1" si="1"/>
        <v>0</v>
      </c>
      <c r="I49" s="494">
        <f t="shared" ca="1" si="2"/>
        <v>0</v>
      </c>
      <c r="J49" s="494">
        <f t="shared" ca="1" si="3"/>
        <v>0</v>
      </c>
      <c r="K49" s="504">
        <f t="shared" ca="1" si="0"/>
        <v>0</v>
      </c>
      <c r="L49" s="506"/>
      <c r="Q49" s="467"/>
      <c r="R49" s="511"/>
      <c r="S49" s="511"/>
      <c r="T49" s="511"/>
    </row>
    <row r="50" spans="1:20">
      <c r="A50" s="468">
        <v>35</v>
      </c>
      <c r="B50" s="498" t="str">
        <f t="shared" ca="1" si="4"/>
        <v/>
      </c>
      <c r="C50" s="414" t="str">
        <f t="shared" ca="1" si="5"/>
        <v/>
      </c>
      <c r="D50" s="497" t="str">
        <f ca="1">IF(ISERROR(OFFSET('HARGA SATUAN'!$D$6,MATCH(C50,'HARGA SATUAN'!$C$7:$C$1492,0),0)),"",OFFSET('HARGA SATUAN'!$D$6,MATCH(C50,'HARGA SATUAN'!$C$7:$C$1492,0),0))</f>
        <v/>
      </c>
      <c r="E50" s="497">
        <f ca="1">IF(B50="+","Unit",IF(ISERROR(OFFSET('HARGA SATUAN'!$E$6,MATCH(C50,'HARGA SATUAN'!$C$7:$C$1492,0),0)),"",OFFSET('HARGA SATUAN'!$E$6,MATCH(C50,'HARGA SATUAN'!$C$7:$C$1492,0),0)))</f>
        <v>0</v>
      </c>
      <c r="F50" s="497" t="str">
        <f t="shared" ca="1" si="6"/>
        <v/>
      </c>
      <c r="G50" s="493">
        <f ca="1">IF(ISERROR(OFFSET('HARGA SATUAN'!$I$6,MATCH(C50,'HARGA SATUAN'!$C$7:$C$1492,0),0)),"",OFFSET('HARGA SATUAN'!$I$6,MATCH(C50,'HARGA SATUAN'!$C$7:$C$1492,0),0))</f>
        <v>0</v>
      </c>
      <c r="H50" s="494">
        <f t="shared" ca="1" si="1"/>
        <v>0</v>
      </c>
      <c r="I50" s="494">
        <f t="shared" ca="1" si="2"/>
        <v>0</v>
      </c>
      <c r="J50" s="494">
        <f t="shared" ca="1" si="3"/>
        <v>0</v>
      </c>
      <c r="K50" s="504">
        <f t="shared" ca="1" si="0"/>
        <v>0</v>
      </c>
      <c r="L50" s="506"/>
      <c r="Q50" s="467"/>
      <c r="R50" s="511"/>
      <c r="S50" s="511"/>
      <c r="T50" s="511"/>
    </row>
    <row r="51" spans="1:20">
      <c r="A51" s="468">
        <v>36</v>
      </c>
      <c r="B51" s="498" t="str">
        <f t="shared" ca="1" si="4"/>
        <v/>
      </c>
      <c r="C51" s="414" t="str">
        <f t="shared" ca="1" si="5"/>
        <v/>
      </c>
      <c r="D51" s="497" t="str">
        <f ca="1">IF(ISERROR(OFFSET('HARGA SATUAN'!$D$6,MATCH(C51,'HARGA SATUAN'!$C$7:$C$1492,0),0)),"",OFFSET('HARGA SATUAN'!$D$6,MATCH(C51,'HARGA SATUAN'!$C$7:$C$1492,0),0))</f>
        <v/>
      </c>
      <c r="E51" s="497">
        <f ca="1">IF(B51="+","Unit",IF(ISERROR(OFFSET('HARGA SATUAN'!$E$6,MATCH(C51,'HARGA SATUAN'!$C$7:$C$1492,0),0)),"",OFFSET('HARGA SATUAN'!$E$6,MATCH(C51,'HARGA SATUAN'!$C$7:$C$1492,0),0)))</f>
        <v>0</v>
      </c>
      <c r="F51" s="497" t="str">
        <f t="shared" ca="1" si="6"/>
        <v/>
      </c>
      <c r="G51" s="493">
        <f ca="1">IF(ISERROR(OFFSET('HARGA SATUAN'!$I$6,MATCH(C51,'HARGA SATUAN'!$C$7:$C$1492,0),0)),"",OFFSET('HARGA SATUAN'!$I$6,MATCH(C51,'HARGA SATUAN'!$C$7:$C$1492,0),0))</f>
        <v>0</v>
      </c>
      <c r="H51" s="494">
        <f t="shared" ca="1" si="1"/>
        <v>0</v>
      </c>
      <c r="I51" s="494">
        <f t="shared" ca="1" si="2"/>
        <v>0</v>
      </c>
      <c r="J51" s="494">
        <f t="shared" ca="1" si="3"/>
        <v>0</v>
      </c>
      <c r="K51" s="504">
        <f t="shared" ca="1" si="0"/>
        <v>0</v>
      </c>
      <c r="L51" s="506"/>
      <c r="Q51" s="467"/>
      <c r="R51" s="511"/>
      <c r="S51" s="511"/>
      <c r="T51" s="511"/>
    </row>
    <row r="52" spans="1:20">
      <c r="A52" s="468">
        <v>37</v>
      </c>
      <c r="B52" s="498" t="str">
        <f t="shared" ca="1" si="4"/>
        <v/>
      </c>
      <c r="C52" s="414" t="str">
        <f t="shared" ca="1" si="5"/>
        <v/>
      </c>
      <c r="D52" s="497" t="str">
        <f ca="1">IF(ISERROR(OFFSET('HARGA SATUAN'!$D$6,MATCH(C52,'HARGA SATUAN'!$C$7:$C$1492,0),0)),"",OFFSET('HARGA SATUAN'!$D$6,MATCH(C52,'HARGA SATUAN'!$C$7:$C$1492,0),0))</f>
        <v/>
      </c>
      <c r="E52" s="497">
        <f ca="1">IF(B52="+","Unit",IF(ISERROR(OFFSET('HARGA SATUAN'!$E$6,MATCH(C52,'HARGA SATUAN'!$C$7:$C$1492,0),0)),"",OFFSET('HARGA SATUAN'!$E$6,MATCH(C52,'HARGA SATUAN'!$C$7:$C$1492,0),0)))</f>
        <v>0</v>
      </c>
      <c r="F52" s="497" t="str">
        <f t="shared" ca="1" si="6"/>
        <v/>
      </c>
      <c r="G52" s="493">
        <f ca="1">IF(ISERROR(OFFSET('HARGA SATUAN'!$I$6,MATCH(C52,'HARGA SATUAN'!$C$7:$C$1492,0),0)),"",OFFSET('HARGA SATUAN'!$I$6,MATCH(C52,'HARGA SATUAN'!$C$7:$C$1492,0),0))</f>
        <v>0</v>
      </c>
      <c r="H52" s="494">
        <f t="shared" ca="1" si="1"/>
        <v>0</v>
      </c>
      <c r="I52" s="494">
        <f t="shared" ca="1" si="2"/>
        <v>0</v>
      </c>
      <c r="J52" s="494">
        <f t="shared" ca="1" si="3"/>
        <v>0</v>
      </c>
      <c r="K52" s="504">
        <f t="shared" ca="1" si="0"/>
        <v>0</v>
      </c>
      <c r="L52" s="506"/>
      <c r="Q52" s="467"/>
      <c r="R52" s="511"/>
      <c r="S52" s="511"/>
      <c r="T52" s="511"/>
    </row>
    <row r="53" spans="1:20">
      <c r="A53" s="468">
        <v>38</v>
      </c>
      <c r="B53" s="498" t="str">
        <f t="shared" ca="1" si="4"/>
        <v/>
      </c>
      <c r="C53" s="414" t="str">
        <f t="shared" ca="1" si="5"/>
        <v/>
      </c>
      <c r="D53" s="497" t="str">
        <f ca="1">IF(ISERROR(OFFSET('HARGA SATUAN'!$D$6,MATCH(C53,'HARGA SATUAN'!$C$7:$C$1492,0),0)),"",OFFSET('HARGA SATUAN'!$D$6,MATCH(C53,'HARGA SATUAN'!$C$7:$C$1492,0),0))</f>
        <v/>
      </c>
      <c r="E53" s="497">
        <f ca="1">IF(B53="+","Unit",IF(ISERROR(OFFSET('HARGA SATUAN'!$E$6,MATCH(C53,'HARGA SATUAN'!$C$7:$C$1492,0),0)),"",OFFSET('HARGA SATUAN'!$E$6,MATCH(C53,'HARGA SATUAN'!$C$7:$C$1492,0),0)))</f>
        <v>0</v>
      </c>
      <c r="F53" s="497" t="str">
        <f t="shared" ca="1" si="6"/>
        <v/>
      </c>
      <c r="G53" s="493">
        <f ca="1">IF(ISERROR(OFFSET('HARGA SATUAN'!$I$6,MATCH(C53,'HARGA SATUAN'!$C$7:$C$1492,0),0)),"",OFFSET('HARGA SATUAN'!$I$6,MATCH(C53,'HARGA SATUAN'!$C$7:$C$1492,0),0))</f>
        <v>0</v>
      </c>
      <c r="H53" s="494">
        <f t="shared" ca="1" si="1"/>
        <v>0</v>
      </c>
      <c r="I53" s="494">
        <f t="shared" ca="1" si="2"/>
        <v>0</v>
      </c>
      <c r="J53" s="494">
        <f t="shared" ca="1" si="3"/>
        <v>0</v>
      </c>
      <c r="K53" s="504">
        <f t="shared" ca="1" si="0"/>
        <v>0</v>
      </c>
      <c r="L53" s="506"/>
      <c r="Q53" s="467"/>
      <c r="R53" s="511"/>
      <c r="S53" s="511"/>
      <c r="T53" s="511"/>
    </row>
    <row r="54" spans="1:20">
      <c r="A54" s="468">
        <v>39</v>
      </c>
      <c r="B54" s="498" t="str">
        <f t="shared" ca="1" si="4"/>
        <v/>
      </c>
      <c r="C54" s="414" t="str">
        <f t="shared" ca="1" si="5"/>
        <v/>
      </c>
      <c r="D54" s="497" t="str">
        <f ca="1">IF(ISERROR(OFFSET('HARGA SATUAN'!$D$6,MATCH(C54,'HARGA SATUAN'!$C$7:$C$1492,0),0)),"",OFFSET('HARGA SATUAN'!$D$6,MATCH(C54,'HARGA SATUAN'!$C$7:$C$1492,0),0))</f>
        <v/>
      </c>
      <c r="E54" s="497">
        <f ca="1">IF(B54="+","Unit",IF(ISERROR(OFFSET('HARGA SATUAN'!$E$6,MATCH(C54,'HARGA SATUAN'!$C$7:$C$1492,0),0)),"",OFFSET('HARGA SATUAN'!$E$6,MATCH(C54,'HARGA SATUAN'!$C$7:$C$1492,0),0)))</f>
        <v>0</v>
      </c>
      <c r="F54" s="497" t="str">
        <f t="shared" ca="1" si="6"/>
        <v/>
      </c>
      <c r="G54" s="493">
        <f ca="1">IF(ISERROR(OFFSET('HARGA SATUAN'!$I$6,MATCH(C54,'HARGA SATUAN'!$C$7:$C$1492,0),0)),"",OFFSET('HARGA SATUAN'!$I$6,MATCH(C54,'HARGA SATUAN'!$C$7:$C$1492,0),0))</f>
        <v>0</v>
      </c>
      <c r="H54" s="494">
        <f t="shared" ca="1" si="1"/>
        <v>0</v>
      </c>
      <c r="I54" s="494">
        <f t="shared" ca="1" si="2"/>
        <v>0</v>
      </c>
      <c r="J54" s="494">
        <f t="shared" ca="1" si="3"/>
        <v>0</v>
      </c>
      <c r="K54" s="504">
        <f t="shared" ca="1" si="0"/>
        <v>0</v>
      </c>
      <c r="L54" s="506"/>
      <c r="Q54" s="467"/>
      <c r="R54" s="511"/>
      <c r="S54" s="511"/>
      <c r="T54" s="511"/>
    </row>
    <row r="55" spans="1:20">
      <c r="A55" s="468">
        <v>40</v>
      </c>
      <c r="B55" s="498" t="str">
        <f t="shared" ca="1" si="4"/>
        <v/>
      </c>
      <c r="C55" s="414" t="str">
        <f t="shared" ca="1" si="5"/>
        <v/>
      </c>
      <c r="D55" s="497" t="str">
        <f ca="1">IF(ISERROR(OFFSET('HARGA SATUAN'!$D$6,MATCH(C55,'HARGA SATUAN'!$C$7:$C$1492,0),0)),"",OFFSET('HARGA SATUAN'!$D$6,MATCH(C55,'HARGA SATUAN'!$C$7:$C$1492,0),0))</f>
        <v/>
      </c>
      <c r="E55" s="497">
        <f ca="1">IF(B55="+","Unit",IF(ISERROR(OFFSET('HARGA SATUAN'!$E$6,MATCH(C55,'HARGA SATUAN'!$C$7:$C$1492,0),0)),"",OFFSET('HARGA SATUAN'!$E$6,MATCH(C55,'HARGA SATUAN'!$C$7:$C$1492,0),0)))</f>
        <v>0</v>
      </c>
      <c r="F55" s="497" t="str">
        <f t="shared" ca="1" si="6"/>
        <v/>
      </c>
      <c r="G55" s="493">
        <f ca="1">IF(ISERROR(OFFSET('HARGA SATUAN'!$I$6,MATCH(C55,'HARGA SATUAN'!$C$7:$C$1492,0),0)),"",OFFSET('HARGA SATUAN'!$I$6,MATCH(C55,'HARGA SATUAN'!$C$7:$C$1492,0),0))</f>
        <v>0</v>
      </c>
      <c r="H55" s="494">
        <f t="shared" ca="1" si="1"/>
        <v>0</v>
      </c>
      <c r="I55" s="494">
        <f t="shared" ca="1" si="2"/>
        <v>0</v>
      </c>
      <c r="J55" s="494">
        <f t="shared" ca="1" si="3"/>
        <v>0</v>
      </c>
      <c r="K55" s="504">
        <f t="shared" ca="1" si="0"/>
        <v>0</v>
      </c>
      <c r="L55" s="506"/>
      <c r="Q55" s="467"/>
      <c r="R55" s="511"/>
      <c r="S55" s="511"/>
      <c r="T55" s="511"/>
    </row>
    <row r="56" spans="1:20">
      <c r="A56" s="468">
        <v>41</v>
      </c>
      <c r="B56" s="498" t="str">
        <f t="shared" ca="1" si="4"/>
        <v/>
      </c>
      <c r="C56" s="414" t="str">
        <f t="shared" ca="1" si="5"/>
        <v/>
      </c>
      <c r="D56" s="497" t="str">
        <f ca="1">IF(ISERROR(OFFSET('HARGA SATUAN'!$D$6,MATCH(C56,'HARGA SATUAN'!$C$7:$C$1492,0),0)),"",OFFSET('HARGA SATUAN'!$D$6,MATCH(C56,'HARGA SATUAN'!$C$7:$C$1492,0),0))</f>
        <v/>
      </c>
      <c r="E56" s="497">
        <f ca="1">IF(B56="+","Unit",IF(ISERROR(OFFSET('HARGA SATUAN'!$E$6,MATCH(C56,'HARGA SATUAN'!$C$7:$C$1492,0),0)),"",OFFSET('HARGA SATUAN'!$E$6,MATCH(C56,'HARGA SATUAN'!$C$7:$C$1492,0),0)))</f>
        <v>0</v>
      </c>
      <c r="F56" s="497" t="str">
        <f t="shared" ca="1" si="6"/>
        <v/>
      </c>
      <c r="G56" s="493">
        <f ca="1">IF(ISERROR(OFFSET('HARGA SATUAN'!$I$6,MATCH(C56,'HARGA SATUAN'!$C$7:$C$1492,0),0)),"",OFFSET('HARGA SATUAN'!$I$6,MATCH(C56,'HARGA SATUAN'!$C$7:$C$1492,0),0))</f>
        <v>0</v>
      </c>
      <c r="H56" s="494">
        <f t="shared" ca="1" si="1"/>
        <v>0</v>
      </c>
      <c r="I56" s="494">
        <f t="shared" ca="1" si="2"/>
        <v>0</v>
      </c>
      <c r="J56" s="494">
        <f t="shared" ca="1" si="3"/>
        <v>0</v>
      </c>
      <c r="K56" s="504">
        <f t="shared" ca="1" si="0"/>
        <v>0</v>
      </c>
      <c r="L56" s="506"/>
      <c r="Q56" s="467"/>
      <c r="R56" s="511"/>
      <c r="S56" s="511"/>
      <c r="T56" s="511"/>
    </row>
    <row r="57" spans="1:20">
      <c r="A57" s="468">
        <v>42</v>
      </c>
      <c r="B57" s="498" t="str">
        <f t="shared" ca="1" si="4"/>
        <v/>
      </c>
      <c r="C57" s="414" t="str">
        <f t="shared" ca="1" si="5"/>
        <v/>
      </c>
      <c r="D57" s="497" t="str">
        <f ca="1">IF(ISERROR(OFFSET('HARGA SATUAN'!$D$6,MATCH(C57,'HARGA SATUAN'!$C$7:$C$1492,0),0)),"",OFFSET('HARGA SATUAN'!$D$6,MATCH(C57,'HARGA SATUAN'!$C$7:$C$1492,0),0))</f>
        <v/>
      </c>
      <c r="E57" s="497">
        <f ca="1">IF(B57="+","Unit",IF(ISERROR(OFFSET('HARGA SATUAN'!$E$6,MATCH(C57,'HARGA SATUAN'!$C$7:$C$1492,0),0)),"",OFFSET('HARGA SATUAN'!$E$6,MATCH(C57,'HARGA SATUAN'!$C$7:$C$1492,0),0)))</f>
        <v>0</v>
      </c>
      <c r="F57" s="497" t="str">
        <f t="shared" ca="1" si="6"/>
        <v/>
      </c>
      <c r="G57" s="493">
        <f ca="1">IF(ISERROR(OFFSET('HARGA SATUAN'!$I$6,MATCH(C57,'HARGA SATUAN'!$C$7:$C$1492,0),0)),"",OFFSET('HARGA SATUAN'!$I$6,MATCH(C57,'HARGA SATUAN'!$C$7:$C$1492,0),0))</f>
        <v>0</v>
      </c>
      <c r="H57" s="494">
        <f t="shared" ca="1" si="1"/>
        <v>0</v>
      </c>
      <c r="I57" s="494">
        <f t="shared" ca="1" si="2"/>
        <v>0</v>
      </c>
      <c r="J57" s="494">
        <f t="shared" ca="1" si="3"/>
        <v>0</v>
      </c>
      <c r="K57" s="504">
        <f t="shared" ca="1" si="0"/>
        <v>0</v>
      </c>
      <c r="L57" s="506"/>
      <c r="Q57" s="467"/>
      <c r="R57" s="511"/>
      <c r="S57" s="511"/>
      <c r="T57" s="511"/>
    </row>
    <row r="58" spans="1:20">
      <c r="A58" s="468">
        <v>43</v>
      </c>
      <c r="B58" s="498" t="str">
        <f t="shared" ca="1" si="4"/>
        <v/>
      </c>
      <c r="C58" s="414" t="str">
        <f t="shared" ca="1" si="5"/>
        <v/>
      </c>
      <c r="D58" s="497" t="str">
        <f ca="1">IF(ISERROR(OFFSET('HARGA SATUAN'!$D$6,MATCH(C58,'HARGA SATUAN'!$C$7:$C$1492,0),0)),"",OFFSET('HARGA SATUAN'!$D$6,MATCH(C58,'HARGA SATUAN'!$C$7:$C$1492,0),0))</f>
        <v/>
      </c>
      <c r="E58" s="497">
        <f ca="1">IF(B58="+","Unit",IF(ISERROR(OFFSET('HARGA SATUAN'!$E$6,MATCH(C58,'HARGA SATUAN'!$C$7:$C$1492,0),0)),"",OFFSET('HARGA SATUAN'!$E$6,MATCH(C58,'HARGA SATUAN'!$C$7:$C$1492,0),0)))</f>
        <v>0</v>
      </c>
      <c r="F58" s="497" t="str">
        <f t="shared" ca="1" si="6"/>
        <v/>
      </c>
      <c r="G58" s="493">
        <f ca="1">IF(ISERROR(OFFSET('HARGA SATUAN'!$I$6,MATCH(C58,'HARGA SATUAN'!$C$7:$C$1492,0),0)),"",OFFSET('HARGA SATUAN'!$I$6,MATCH(C58,'HARGA SATUAN'!$C$7:$C$1492,0),0))</f>
        <v>0</v>
      </c>
      <c r="H58" s="494">
        <f t="shared" ca="1" si="1"/>
        <v>0</v>
      </c>
      <c r="I58" s="494">
        <f t="shared" ca="1" si="2"/>
        <v>0</v>
      </c>
      <c r="J58" s="494">
        <f t="shared" ca="1" si="3"/>
        <v>0</v>
      </c>
      <c r="K58" s="504">
        <f t="shared" ca="1" si="0"/>
        <v>0</v>
      </c>
      <c r="L58" s="506"/>
      <c r="Q58" s="467"/>
      <c r="R58" s="511"/>
      <c r="S58" s="511"/>
      <c r="T58" s="511"/>
    </row>
    <row r="59" spans="1:20">
      <c r="A59" s="468">
        <v>44</v>
      </c>
      <c r="B59" s="498" t="str">
        <f t="shared" ca="1" si="4"/>
        <v/>
      </c>
      <c r="C59" s="414" t="str">
        <f t="shared" ca="1" si="5"/>
        <v/>
      </c>
      <c r="D59" s="497" t="str">
        <f ca="1">IF(ISERROR(OFFSET('HARGA SATUAN'!$D$6,MATCH(C59,'HARGA SATUAN'!$C$7:$C$1492,0),0)),"",OFFSET('HARGA SATUAN'!$D$6,MATCH(C59,'HARGA SATUAN'!$C$7:$C$1492,0),0))</f>
        <v/>
      </c>
      <c r="E59" s="497">
        <f ca="1">IF(B59="+","Unit",IF(ISERROR(OFFSET('HARGA SATUAN'!$E$6,MATCH(C59,'HARGA SATUAN'!$C$7:$C$1492,0),0)),"",OFFSET('HARGA SATUAN'!$E$6,MATCH(C59,'HARGA SATUAN'!$C$7:$C$1492,0),0)))</f>
        <v>0</v>
      </c>
      <c r="F59" s="497" t="str">
        <f t="shared" ca="1" si="6"/>
        <v/>
      </c>
      <c r="G59" s="493">
        <f ca="1">IF(ISERROR(OFFSET('HARGA SATUAN'!$I$6,MATCH(C59,'HARGA SATUAN'!$C$7:$C$1492,0),0)),"",OFFSET('HARGA SATUAN'!$I$6,MATCH(C59,'HARGA SATUAN'!$C$7:$C$1492,0),0))</f>
        <v>0</v>
      </c>
      <c r="H59" s="494">
        <f t="shared" ca="1" si="1"/>
        <v>0</v>
      </c>
      <c r="I59" s="494">
        <f t="shared" ca="1" si="2"/>
        <v>0</v>
      </c>
      <c r="J59" s="494">
        <f t="shared" ca="1" si="3"/>
        <v>0</v>
      </c>
      <c r="K59" s="504">
        <f t="shared" ca="1" si="0"/>
        <v>0</v>
      </c>
      <c r="L59" s="506"/>
      <c r="Q59" s="467"/>
      <c r="R59" s="511"/>
      <c r="S59" s="511"/>
      <c r="T59" s="511"/>
    </row>
    <row r="60" spans="1:20">
      <c r="A60" s="468">
        <v>45</v>
      </c>
      <c r="B60" s="498" t="str">
        <f t="shared" ca="1" si="4"/>
        <v/>
      </c>
      <c r="C60" s="414" t="str">
        <f t="shared" ca="1" si="5"/>
        <v/>
      </c>
      <c r="D60" s="497" t="str">
        <f ca="1">IF(ISERROR(OFFSET('HARGA SATUAN'!$D$6,MATCH(C60,'HARGA SATUAN'!$C$7:$C$1492,0),0)),"",OFFSET('HARGA SATUAN'!$D$6,MATCH(C60,'HARGA SATUAN'!$C$7:$C$1492,0),0))</f>
        <v/>
      </c>
      <c r="E60" s="497">
        <f ca="1">IF(B60="+","Unit",IF(ISERROR(OFFSET('HARGA SATUAN'!$E$6,MATCH(C60,'HARGA SATUAN'!$C$7:$C$1492,0),0)),"",OFFSET('HARGA SATUAN'!$E$6,MATCH(C60,'HARGA SATUAN'!$C$7:$C$1492,0),0)))</f>
        <v>0</v>
      </c>
      <c r="F60" s="497" t="str">
        <f t="shared" ca="1" si="6"/>
        <v/>
      </c>
      <c r="G60" s="493">
        <f ca="1">IF(ISERROR(OFFSET('HARGA SATUAN'!$I$6,MATCH(C60,'HARGA SATUAN'!$C$7:$C$1492,0),0)),"",OFFSET('HARGA SATUAN'!$I$6,MATCH(C60,'HARGA SATUAN'!$C$7:$C$1492,0),0))</f>
        <v>0</v>
      </c>
      <c r="H60" s="494">
        <f t="shared" ca="1" si="1"/>
        <v>0</v>
      </c>
      <c r="I60" s="494">
        <f t="shared" ca="1" si="2"/>
        <v>0</v>
      </c>
      <c r="J60" s="494">
        <f t="shared" ca="1" si="3"/>
        <v>0</v>
      </c>
      <c r="K60" s="504">
        <f t="shared" ca="1" si="0"/>
        <v>0</v>
      </c>
      <c r="L60" s="506"/>
      <c r="Q60" s="467"/>
      <c r="R60" s="511"/>
      <c r="S60" s="511"/>
      <c r="T60" s="511"/>
    </row>
    <row r="61" spans="1:20">
      <c r="A61" s="468">
        <v>46</v>
      </c>
      <c r="B61" s="498" t="str">
        <f t="shared" ca="1" si="4"/>
        <v/>
      </c>
      <c r="C61" s="414" t="str">
        <f t="shared" ca="1" si="5"/>
        <v/>
      </c>
      <c r="D61" s="497" t="str">
        <f ca="1">IF(ISERROR(OFFSET('HARGA SATUAN'!$D$6,MATCH(C61,'HARGA SATUAN'!$C$7:$C$1492,0),0)),"",OFFSET('HARGA SATUAN'!$D$6,MATCH(C61,'HARGA SATUAN'!$C$7:$C$1492,0),0))</f>
        <v/>
      </c>
      <c r="E61" s="497">
        <f ca="1">IF(B61="+","Unit",IF(ISERROR(OFFSET('HARGA SATUAN'!$E$6,MATCH(C61,'HARGA SATUAN'!$C$7:$C$1492,0),0)),"",OFFSET('HARGA SATUAN'!$E$6,MATCH(C61,'HARGA SATUAN'!$C$7:$C$1492,0),0)))</f>
        <v>0</v>
      </c>
      <c r="F61" s="497" t="str">
        <f t="shared" ca="1" si="6"/>
        <v/>
      </c>
      <c r="G61" s="493">
        <f ca="1">IF(ISERROR(OFFSET('HARGA SATUAN'!$I$6,MATCH(C61,'HARGA SATUAN'!$C$7:$C$1492,0),0)),"",OFFSET('HARGA SATUAN'!$I$6,MATCH(C61,'HARGA SATUAN'!$C$7:$C$1492,0),0))</f>
        <v>0</v>
      </c>
      <c r="H61" s="494">
        <f t="shared" ca="1" si="1"/>
        <v>0</v>
      </c>
      <c r="I61" s="494">
        <f t="shared" ca="1" si="2"/>
        <v>0</v>
      </c>
      <c r="J61" s="494">
        <f t="shared" ca="1" si="3"/>
        <v>0</v>
      </c>
      <c r="K61" s="504">
        <f t="shared" ca="1" si="0"/>
        <v>0</v>
      </c>
      <c r="L61" s="506"/>
      <c r="Q61" s="467"/>
      <c r="R61" s="511"/>
      <c r="S61" s="511"/>
      <c r="T61" s="511"/>
    </row>
    <row r="62" spans="1:20">
      <c r="A62" s="468">
        <v>47</v>
      </c>
      <c r="B62" s="498" t="str">
        <f t="shared" ca="1" si="4"/>
        <v/>
      </c>
      <c r="C62" s="414" t="str">
        <f t="shared" ca="1" si="5"/>
        <v/>
      </c>
      <c r="D62" s="497" t="str">
        <f ca="1">IF(ISERROR(OFFSET('HARGA SATUAN'!$D$6,MATCH(C62,'HARGA SATUAN'!$C$7:$C$1492,0),0)),"",OFFSET('HARGA SATUAN'!$D$6,MATCH(C62,'HARGA SATUAN'!$C$7:$C$1492,0),0))</f>
        <v/>
      </c>
      <c r="E62" s="497">
        <f ca="1">IF(B62="+","Unit",IF(ISERROR(OFFSET('HARGA SATUAN'!$E$6,MATCH(C62,'HARGA SATUAN'!$C$7:$C$1492,0),0)),"",OFFSET('HARGA SATUAN'!$E$6,MATCH(C62,'HARGA SATUAN'!$C$7:$C$1492,0),0)))</f>
        <v>0</v>
      </c>
      <c r="F62" s="497" t="str">
        <f t="shared" ca="1" si="6"/>
        <v/>
      </c>
      <c r="G62" s="493">
        <f ca="1">IF(ISERROR(OFFSET('HARGA SATUAN'!$I$6,MATCH(C62,'HARGA SATUAN'!$C$7:$C$1492,0),0)),"",OFFSET('HARGA SATUAN'!$I$6,MATCH(C62,'HARGA SATUAN'!$C$7:$C$1492,0),0))</f>
        <v>0</v>
      </c>
      <c r="H62" s="494">
        <f t="shared" ca="1" si="1"/>
        <v>0</v>
      </c>
      <c r="I62" s="494">
        <f t="shared" ca="1" si="2"/>
        <v>0</v>
      </c>
      <c r="J62" s="494">
        <f t="shared" ca="1" si="3"/>
        <v>0</v>
      </c>
      <c r="K62" s="504">
        <f t="shared" ca="1" si="0"/>
        <v>0</v>
      </c>
      <c r="L62" s="506"/>
      <c r="Q62" s="467"/>
      <c r="R62" s="511"/>
      <c r="S62" s="511"/>
      <c r="T62" s="511"/>
    </row>
    <row r="63" spans="1:20">
      <c r="A63" s="468">
        <v>48</v>
      </c>
      <c r="B63" s="498" t="str">
        <f t="shared" ca="1" si="4"/>
        <v/>
      </c>
      <c r="C63" s="414" t="str">
        <f t="shared" ca="1" si="5"/>
        <v/>
      </c>
      <c r="D63" s="497" t="str">
        <f ca="1">IF(ISERROR(OFFSET('HARGA SATUAN'!$D$6,MATCH(C63,'HARGA SATUAN'!$C$7:$C$1492,0),0)),"",OFFSET('HARGA SATUAN'!$D$6,MATCH(C63,'HARGA SATUAN'!$C$7:$C$1492,0),0))</f>
        <v/>
      </c>
      <c r="E63" s="497">
        <f ca="1">IF(B63="+","Unit",IF(ISERROR(OFFSET('HARGA SATUAN'!$E$6,MATCH(C63,'HARGA SATUAN'!$C$7:$C$1492,0),0)),"",OFFSET('HARGA SATUAN'!$E$6,MATCH(C63,'HARGA SATUAN'!$C$7:$C$1492,0),0)))</f>
        <v>0</v>
      </c>
      <c r="F63" s="497" t="str">
        <f t="shared" ca="1" si="6"/>
        <v/>
      </c>
      <c r="G63" s="493">
        <f ca="1">IF(ISERROR(OFFSET('HARGA SATUAN'!$I$6,MATCH(C63,'HARGA SATUAN'!$C$7:$C$1492,0),0)),"",OFFSET('HARGA SATUAN'!$I$6,MATCH(C63,'HARGA SATUAN'!$C$7:$C$1492,0),0))</f>
        <v>0</v>
      </c>
      <c r="H63" s="494">
        <f t="shared" ca="1" si="1"/>
        <v>0</v>
      </c>
      <c r="I63" s="494">
        <f t="shared" ca="1" si="2"/>
        <v>0</v>
      </c>
      <c r="J63" s="494">
        <f t="shared" ca="1" si="3"/>
        <v>0</v>
      </c>
      <c r="K63" s="504">
        <f t="shared" ca="1" si="0"/>
        <v>0</v>
      </c>
      <c r="L63" s="506"/>
      <c r="Q63" s="467"/>
      <c r="R63" s="511"/>
      <c r="S63" s="511"/>
      <c r="T63" s="511"/>
    </row>
    <row r="64" spans="1:20">
      <c r="A64" s="468">
        <v>49</v>
      </c>
      <c r="B64" s="498" t="str">
        <f t="shared" ca="1" si="4"/>
        <v/>
      </c>
      <c r="C64" s="414" t="str">
        <f t="shared" ca="1" si="5"/>
        <v/>
      </c>
      <c r="D64" s="497" t="str">
        <f ca="1">IF(ISERROR(OFFSET('HARGA SATUAN'!$D$6,MATCH(C64,'HARGA SATUAN'!$C$7:$C$1492,0),0)),"",OFFSET('HARGA SATUAN'!$D$6,MATCH(C64,'HARGA SATUAN'!$C$7:$C$1492,0),0))</f>
        <v/>
      </c>
      <c r="E64" s="497">
        <f ca="1">IF(B64="+","Unit",IF(ISERROR(OFFSET('HARGA SATUAN'!$E$6,MATCH(C64,'HARGA SATUAN'!$C$7:$C$1492,0),0)),"",OFFSET('HARGA SATUAN'!$E$6,MATCH(C64,'HARGA SATUAN'!$C$7:$C$1492,0),0)))</f>
        <v>0</v>
      </c>
      <c r="F64" s="497" t="str">
        <f t="shared" ca="1" si="6"/>
        <v/>
      </c>
      <c r="G64" s="493">
        <f ca="1">IF(ISERROR(OFFSET('HARGA SATUAN'!$I$6,MATCH(C64,'HARGA SATUAN'!$C$7:$C$1492,0),0)),"",OFFSET('HARGA SATUAN'!$I$6,MATCH(C64,'HARGA SATUAN'!$C$7:$C$1492,0),0))</f>
        <v>0</v>
      </c>
      <c r="H64" s="494">
        <f t="shared" ca="1" si="1"/>
        <v>0</v>
      </c>
      <c r="I64" s="494">
        <f t="shared" ca="1" si="2"/>
        <v>0</v>
      </c>
      <c r="J64" s="494">
        <f t="shared" ca="1" si="3"/>
        <v>0</v>
      </c>
      <c r="K64" s="504">
        <f t="shared" ca="1" si="0"/>
        <v>0</v>
      </c>
      <c r="L64" s="506"/>
      <c r="Q64" s="467"/>
      <c r="R64" s="511"/>
      <c r="S64" s="511"/>
      <c r="T64" s="511"/>
    </row>
    <row r="65" spans="1:20">
      <c r="A65" s="468">
        <v>50</v>
      </c>
      <c r="B65" s="498" t="str">
        <f t="shared" ca="1" si="4"/>
        <v/>
      </c>
      <c r="C65" s="414" t="str">
        <f t="shared" ca="1" si="5"/>
        <v/>
      </c>
      <c r="D65" s="497" t="str">
        <f ca="1">IF(ISERROR(OFFSET('HARGA SATUAN'!$D$6,MATCH(C65,'HARGA SATUAN'!$C$7:$C$1492,0),0)),"",OFFSET('HARGA SATUAN'!$D$6,MATCH(C65,'HARGA SATUAN'!$C$7:$C$1492,0),0))</f>
        <v/>
      </c>
      <c r="E65" s="497">
        <f ca="1">IF(B65="+","Unit",IF(ISERROR(OFFSET('HARGA SATUAN'!$E$6,MATCH(C65,'HARGA SATUAN'!$C$7:$C$1492,0),0)),"",OFFSET('HARGA SATUAN'!$E$6,MATCH(C65,'HARGA SATUAN'!$C$7:$C$1492,0),0)))</f>
        <v>0</v>
      </c>
      <c r="F65" s="497" t="str">
        <f t="shared" ca="1" si="6"/>
        <v/>
      </c>
      <c r="G65" s="493">
        <f ca="1">IF(ISERROR(OFFSET('HARGA SATUAN'!$I$6,MATCH(C65,'HARGA SATUAN'!$C$7:$C$1492,0),0)),"",OFFSET('HARGA SATUAN'!$I$6,MATCH(C65,'HARGA SATUAN'!$C$7:$C$1492,0),0))</f>
        <v>0</v>
      </c>
      <c r="H65" s="494">
        <f t="shared" ca="1" si="1"/>
        <v>0</v>
      </c>
      <c r="I65" s="494">
        <f t="shared" ca="1" si="2"/>
        <v>0</v>
      </c>
      <c r="J65" s="494">
        <f t="shared" ca="1" si="3"/>
        <v>0</v>
      </c>
      <c r="K65" s="504">
        <f t="shared" ca="1" si="0"/>
        <v>0</v>
      </c>
      <c r="L65" s="506"/>
      <c r="Q65" s="467"/>
      <c r="R65" s="511"/>
      <c r="S65" s="511"/>
      <c r="T65" s="511"/>
    </row>
    <row r="66" spans="1:20">
      <c r="A66" s="468">
        <v>51</v>
      </c>
      <c r="B66" s="498" t="str">
        <f t="shared" ca="1" si="4"/>
        <v/>
      </c>
      <c r="C66" s="414" t="str">
        <f t="shared" ca="1" si="5"/>
        <v/>
      </c>
      <c r="D66" s="497" t="str">
        <f ca="1">IF(ISERROR(OFFSET('HARGA SATUAN'!$D$6,MATCH(C66,'HARGA SATUAN'!$C$7:$C$1492,0),0)),"",OFFSET('HARGA SATUAN'!$D$6,MATCH(C66,'HARGA SATUAN'!$C$7:$C$1492,0),0))</f>
        <v/>
      </c>
      <c r="E66" s="497">
        <f ca="1">IF(B66="+","Unit",IF(ISERROR(OFFSET('HARGA SATUAN'!$E$6,MATCH(C66,'HARGA SATUAN'!$C$7:$C$1492,0),0)),"",OFFSET('HARGA SATUAN'!$E$6,MATCH(C66,'HARGA SATUAN'!$C$7:$C$1492,0),0)))</f>
        <v>0</v>
      </c>
      <c r="F66" s="497" t="str">
        <f t="shared" ca="1" si="6"/>
        <v/>
      </c>
      <c r="G66" s="493">
        <f ca="1">IF(ISERROR(OFFSET('HARGA SATUAN'!$I$6,MATCH(C66,'HARGA SATUAN'!$C$7:$C$1492,0),0)),"",OFFSET('HARGA SATUAN'!$I$6,MATCH(C66,'HARGA SATUAN'!$C$7:$C$1492,0),0))</f>
        <v>0</v>
      </c>
      <c r="H66" s="494">
        <f t="shared" ca="1" si="1"/>
        <v>0</v>
      </c>
      <c r="I66" s="494">
        <f t="shared" ca="1" si="2"/>
        <v>0</v>
      </c>
      <c r="J66" s="494">
        <f t="shared" ca="1" si="3"/>
        <v>0</v>
      </c>
      <c r="K66" s="504">
        <f t="shared" ca="1" si="0"/>
        <v>0</v>
      </c>
      <c r="L66" s="506"/>
      <c r="Q66" s="467"/>
      <c r="R66" s="511"/>
      <c r="S66" s="511"/>
      <c r="T66" s="511"/>
    </row>
    <row r="67" spans="1:20">
      <c r="A67" s="468">
        <v>52</v>
      </c>
      <c r="B67" s="498" t="str">
        <f t="shared" ca="1" si="4"/>
        <v/>
      </c>
      <c r="C67" s="414" t="str">
        <f t="shared" ca="1" si="5"/>
        <v/>
      </c>
      <c r="D67" s="497" t="str">
        <f ca="1">IF(ISERROR(OFFSET('HARGA SATUAN'!$D$6,MATCH(C67,'HARGA SATUAN'!$C$7:$C$1492,0),0)),"",OFFSET('HARGA SATUAN'!$D$6,MATCH(C67,'HARGA SATUAN'!$C$7:$C$1492,0),0))</f>
        <v/>
      </c>
      <c r="E67" s="497">
        <f ca="1">IF(B67="+","Unit",IF(ISERROR(OFFSET('HARGA SATUAN'!$E$6,MATCH(C67,'HARGA SATUAN'!$C$7:$C$1492,0),0)),"",OFFSET('HARGA SATUAN'!$E$6,MATCH(C67,'HARGA SATUAN'!$C$7:$C$1492,0),0)))</f>
        <v>0</v>
      </c>
      <c r="F67" s="497" t="str">
        <f t="shared" ca="1" si="6"/>
        <v/>
      </c>
      <c r="G67" s="493">
        <f ca="1">IF(ISERROR(OFFSET('HARGA SATUAN'!$I$6,MATCH(C67,'HARGA SATUAN'!$C$7:$C$1492,0),0)),"",OFFSET('HARGA SATUAN'!$I$6,MATCH(C67,'HARGA SATUAN'!$C$7:$C$1492,0),0))</f>
        <v>0</v>
      </c>
      <c r="H67" s="494">
        <f t="shared" ca="1" si="1"/>
        <v>0</v>
      </c>
      <c r="I67" s="494">
        <f t="shared" ca="1" si="2"/>
        <v>0</v>
      </c>
      <c r="J67" s="494">
        <f t="shared" ca="1" si="3"/>
        <v>0</v>
      </c>
      <c r="K67" s="504">
        <f t="shared" ref="K67:K104" ca="1" si="7">SUM(H67:J67)</f>
        <v>0</v>
      </c>
      <c r="L67" s="506"/>
      <c r="Q67" s="467"/>
      <c r="R67" s="511"/>
      <c r="S67" s="511"/>
      <c r="T67" s="511"/>
    </row>
    <row r="68" spans="1:20">
      <c r="A68" s="468">
        <v>53</v>
      </c>
      <c r="B68" s="498" t="str">
        <f t="shared" ca="1" si="4"/>
        <v/>
      </c>
      <c r="C68" s="414" t="str">
        <f t="shared" ca="1" si="5"/>
        <v/>
      </c>
      <c r="D68" s="497" t="str">
        <f ca="1">IF(ISERROR(OFFSET('HARGA SATUAN'!$D$6,MATCH(C68,'HARGA SATUAN'!$C$7:$C$1492,0),0)),"",OFFSET('HARGA SATUAN'!$D$6,MATCH(C68,'HARGA SATUAN'!$C$7:$C$1492,0),0))</f>
        <v/>
      </c>
      <c r="E68" s="497">
        <f ca="1">IF(B68="+","Unit",IF(ISERROR(OFFSET('HARGA SATUAN'!$E$6,MATCH(C68,'HARGA SATUAN'!$C$7:$C$1492,0),0)),"",OFFSET('HARGA SATUAN'!$E$6,MATCH(C68,'HARGA SATUAN'!$C$7:$C$1492,0),0)))</f>
        <v>0</v>
      </c>
      <c r="F68" s="497" t="str">
        <f t="shared" ca="1" si="6"/>
        <v/>
      </c>
      <c r="G68" s="493">
        <f ca="1">IF(ISERROR(OFFSET('HARGA SATUAN'!$I$6,MATCH(C68,'HARGA SATUAN'!$C$7:$C$1492,0),0)),"",OFFSET('HARGA SATUAN'!$I$6,MATCH(C68,'HARGA SATUAN'!$C$7:$C$1492,0),0))</f>
        <v>0</v>
      </c>
      <c r="H68" s="494">
        <f t="shared" ca="1" si="1"/>
        <v>0</v>
      </c>
      <c r="I68" s="494">
        <f t="shared" ca="1" si="2"/>
        <v>0</v>
      </c>
      <c r="J68" s="494">
        <f t="shared" ca="1" si="3"/>
        <v>0</v>
      </c>
      <c r="K68" s="504">
        <f t="shared" ca="1" si="7"/>
        <v>0</v>
      </c>
      <c r="L68" s="506"/>
      <c r="Q68" s="467"/>
      <c r="R68" s="511"/>
      <c r="S68" s="511"/>
      <c r="T68" s="511"/>
    </row>
    <row r="69" spans="1:20">
      <c r="A69" s="468">
        <v>54</v>
      </c>
      <c r="B69" s="498" t="str">
        <f t="shared" ca="1" si="4"/>
        <v/>
      </c>
      <c r="C69" s="414" t="str">
        <f t="shared" ca="1" si="5"/>
        <v/>
      </c>
      <c r="D69" s="497" t="str">
        <f ca="1">IF(ISERROR(OFFSET('HARGA SATUAN'!$D$6,MATCH(C69,'HARGA SATUAN'!$C$7:$C$1492,0),0)),"",OFFSET('HARGA SATUAN'!$D$6,MATCH(C69,'HARGA SATUAN'!$C$7:$C$1492,0),0))</f>
        <v/>
      </c>
      <c r="E69" s="497">
        <f ca="1">IF(B69="+","Unit",IF(ISERROR(OFFSET('HARGA SATUAN'!$E$6,MATCH(C69,'HARGA SATUAN'!$C$7:$C$1492,0),0)),"",OFFSET('HARGA SATUAN'!$E$6,MATCH(C69,'HARGA SATUAN'!$C$7:$C$1492,0),0)))</f>
        <v>0</v>
      </c>
      <c r="F69" s="497" t="str">
        <f t="shared" ca="1" si="6"/>
        <v/>
      </c>
      <c r="G69" s="493">
        <f ca="1">IF(ISERROR(OFFSET('HARGA SATUAN'!$I$6,MATCH(C69,'HARGA SATUAN'!$C$7:$C$1492,0),0)),"",OFFSET('HARGA SATUAN'!$I$6,MATCH(C69,'HARGA SATUAN'!$C$7:$C$1492,0),0))</f>
        <v>0</v>
      </c>
      <c r="H69" s="494">
        <f t="shared" ca="1" si="1"/>
        <v>0</v>
      </c>
      <c r="I69" s="494">
        <f t="shared" ca="1" si="2"/>
        <v>0</v>
      </c>
      <c r="J69" s="494">
        <f t="shared" ca="1" si="3"/>
        <v>0</v>
      </c>
      <c r="K69" s="504">
        <f t="shared" ca="1" si="7"/>
        <v>0</v>
      </c>
      <c r="L69" s="506"/>
      <c r="Q69" s="467"/>
      <c r="R69" s="511"/>
      <c r="S69" s="511"/>
      <c r="T69" s="511"/>
    </row>
    <row r="70" spans="1:20">
      <c r="A70" s="468">
        <v>55</v>
      </c>
      <c r="B70" s="498" t="str">
        <f t="shared" ca="1" si="4"/>
        <v/>
      </c>
      <c r="C70" s="414" t="str">
        <f t="shared" ca="1" si="5"/>
        <v/>
      </c>
      <c r="D70" s="497" t="str">
        <f ca="1">IF(ISERROR(OFFSET('HARGA SATUAN'!$D$6,MATCH(C70,'HARGA SATUAN'!$C$7:$C$1492,0),0)),"",OFFSET('HARGA SATUAN'!$D$6,MATCH(C70,'HARGA SATUAN'!$C$7:$C$1492,0),0))</f>
        <v/>
      </c>
      <c r="E70" s="497">
        <f ca="1">IF(B70="+","Unit",IF(ISERROR(OFFSET('HARGA SATUAN'!$E$6,MATCH(C70,'HARGA SATUAN'!$C$7:$C$1492,0),0)),"",OFFSET('HARGA SATUAN'!$E$6,MATCH(C70,'HARGA SATUAN'!$C$7:$C$1492,0),0)))</f>
        <v>0</v>
      </c>
      <c r="F70" s="497" t="str">
        <f t="shared" ca="1" si="6"/>
        <v/>
      </c>
      <c r="G70" s="493">
        <f ca="1">IF(ISERROR(OFFSET('HARGA SATUAN'!$I$6,MATCH(C70,'HARGA SATUAN'!$C$7:$C$1492,0),0)),"",OFFSET('HARGA SATUAN'!$I$6,MATCH(C70,'HARGA SATUAN'!$C$7:$C$1492,0),0))</f>
        <v>0</v>
      </c>
      <c r="H70" s="494">
        <f t="shared" ca="1" si="1"/>
        <v>0</v>
      </c>
      <c r="I70" s="494">
        <f t="shared" ca="1" si="2"/>
        <v>0</v>
      </c>
      <c r="J70" s="494">
        <f t="shared" ca="1" si="3"/>
        <v>0</v>
      </c>
      <c r="K70" s="504">
        <f t="shared" ca="1" si="7"/>
        <v>0</v>
      </c>
      <c r="L70" s="506"/>
      <c r="Q70" s="467"/>
      <c r="R70" s="511"/>
      <c r="S70" s="511"/>
      <c r="T70" s="511"/>
    </row>
    <row r="71" spans="1:20">
      <c r="A71" s="468">
        <v>56</v>
      </c>
      <c r="B71" s="498" t="str">
        <f t="shared" ca="1" si="4"/>
        <v/>
      </c>
      <c r="C71" s="414" t="str">
        <f t="shared" ca="1" si="5"/>
        <v/>
      </c>
      <c r="D71" s="497" t="str">
        <f ca="1">IF(ISERROR(OFFSET('HARGA SATUAN'!$D$6,MATCH(C71,'HARGA SATUAN'!$C$7:$C$1492,0),0)),"",OFFSET('HARGA SATUAN'!$D$6,MATCH(C71,'HARGA SATUAN'!$C$7:$C$1492,0),0))</f>
        <v/>
      </c>
      <c r="E71" s="497">
        <f ca="1">IF(B71="+","Unit",IF(ISERROR(OFFSET('HARGA SATUAN'!$E$6,MATCH(C71,'HARGA SATUAN'!$C$7:$C$1492,0),0)),"",OFFSET('HARGA SATUAN'!$E$6,MATCH(C71,'HARGA SATUAN'!$C$7:$C$1492,0),0)))</f>
        <v>0</v>
      </c>
      <c r="F71" s="497" t="str">
        <f t="shared" ca="1" si="6"/>
        <v/>
      </c>
      <c r="G71" s="493">
        <f ca="1">IF(ISERROR(OFFSET('HARGA SATUAN'!$I$6,MATCH(C71,'HARGA SATUAN'!$C$7:$C$1492,0),0)),"",OFFSET('HARGA SATUAN'!$I$6,MATCH(C71,'HARGA SATUAN'!$C$7:$C$1492,0),0))</f>
        <v>0</v>
      </c>
      <c r="H71" s="494">
        <f t="shared" ca="1" si="1"/>
        <v>0</v>
      </c>
      <c r="I71" s="494">
        <f t="shared" ca="1" si="2"/>
        <v>0</v>
      </c>
      <c r="J71" s="494">
        <f t="shared" ca="1" si="3"/>
        <v>0</v>
      </c>
      <c r="K71" s="504">
        <f t="shared" ca="1" si="7"/>
        <v>0</v>
      </c>
      <c r="L71" s="506"/>
      <c r="Q71" s="467"/>
      <c r="R71" s="511"/>
      <c r="S71" s="511"/>
      <c r="T71" s="511"/>
    </row>
    <row r="72" spans="1:20">
      <c r="A72" s="468">
        <v>57</v>
      </c>
      <c r="B72" s="498" t="str">
        <f t="shared" ca="1" si="4"/>
        <v/>
      </c>
      <c r="C72" s="414" t="str">
        <f t="shared" ca="1" si="5"/>
        <v/>
      </c>
      <c r="D72" s="497" t="str">
        <f ca="1">IF(ISERROR(OFFSET('HARGA SATUAN'!$D$6,MATCH(C72,'HARGA SATUAN'!$C$7:$C$1492,0),0)),"",OFFSET('HARGA SATUAN'!$D$6,MATCH(C72,'HARGA SATUAN'!$C$7:$C$1492,0),0))</f>
        <v/>
      </c>
      <c r="E72" s="497">
        <f ca="1">IF(B72="+","Unit",IF(ISERROR(OFFSET('HARGA SATUAN'!$E$6,MATCH(C72,'HARGA SATUAN'!$C$7:$C$1492,0),0)),"",OFFSET('HARGA SATUAN'!$E$6,MATCH(C72,'HARGA SATUAN'!$C$7:$C$1492,0),0)))</f>
        <v>0</v>
      </c>
      <c r="F72" s="497" t="str">
        <f t="shared" ca="1" si="6"/>
        <v/>
      </c>
      <c r="G72" s="493">
        <f ca="1">IF(ISERROR(OFFSET('HARGA SATUAN'!$I$6,MATCH(C72,'HARGA SATUAN'!$C$7:$C$1492,0),0)),"",OFFSET('HARGA SATUAN'!$I$6,MATCH(C72,'HARGA SATUAN'!$C$7:$C$1492,0),0))</f>
        <v>0</v>
      </c>
      <c r="H72" s="494">
        <f t="shared" ca="1" si="1"/>
        <v>0</v>
      </c>
      <c r="I72" s="494">
        <f t="shared" ca="1" si="2"/>
        <v>0</v>
      </c>
      <c r="J72" s="494">
        <f t="shared" ca="1" si="3"/>
        <v>0</v>
      </c>
      <c r="K72" s="504">
        <f t="shared" ca="1" si="7"/>
        <v>0</v>
      </c>
      <c r="L72" s="506"/>
      <c r="Q72" s="467"/>
      <c r="R72" s="511"/>
      <c r="S72" s="511"/>
      <c r="T72" s="511"/>
    </row>
    <row r="73" spans="1:20">
      <c r="A73" s="468">
        <v>58</v>
      </c>
      <c r="B73" s="498" t="str">
        <f t="shared" ca="1" si="4"/>
        <v/>
      </c>
      <c r="C73" s="414" t="str">
        <f t="shared" ca="1" si="5"/>
        <v/>
      </c>
      <c r="D73" s="497" t="str">
        <f ca="1">IF(ISERROR(OFFSET('HARGA SATUAN'!$D$6,MATCH(C73,'HARGA SATUAN'!$C$7:$C$1492,0),0)),"",OFFSET('HARGA SATUAN'!$D$6,MATCH(C73,'HARGA SATUAN'!$C$7:$C$1492,0),0))</f>
        <v/>
      </c>
      <c r="E73" s="497">
        <f ca="1">IF(B73="+","Unit",IF(ISERROR(OFFSET('HARGA SATUAN'!$E$6,MATCH(C73,'HARGA SATUAN'!$C$7:$C$1492,0),0)),"",OFFSET('HARGA SATUAN'!$E$6,MATCH(C73,'HARGA SATUAN'!$C$7:$C$1492,0),0)))</f>
        <v>0</v>
      </c>
      <c r="F73" s="497" t="str">
        <f t="shared" ca="1" si="6"/>
        <v/>
      </c>
      <c r="G73" s="493">
        <f ca="1">IF(ISERROR(OFFSET('HARGA SATUAN'!$I$6,MATCH(C73,'HARGA SATUAN'!$C$7:$C$1492,0),0)),"",OFFSET('HARGA SATUAN'!$I$6,MATCH(C73,'HARGA SATUAN'!$C$7:$C$1492,0),0))</f>
        <v>0</v>
      </c>
      <c r="H73" s="494">
        <f t="shared" ca="1" si="1"/>
        <v>0</v>
      </c>
      <c r="I73" s="494">
        <f t="shared" ca="1" si="2"/>
        <v>0</v>
      </c>
      <c r="J73" s="494">
        <f t="shared" ca="1" si="3"/>
        <v>0</v>
      </c>
      <c r="K73" s="504">
        <f t="shared" ca="1" si="7"/>
        <v>0</v>
      </c>
      <c r="L73" s="506"/>
      <c r="Q73" s="467"/>
      <c r="R73" s="511"/>
      <c r="S73" s="511"/>
      <c r="T73" s="511"/>
    </row>
    <row r="74" spans="1:20">
      <c r="A74" s="468">
        <v>59</v>
      </c>
      <c r="B74" s="498" t="str">
        <f t="shared" ca="1" si="4"/>
        <v/>
      </c>
      <c r="C74" s="414" t="str">
        <f t="shared" ca="1" si="5"/>
        <v/>
      </c>
      <c r="D74" s="497" t="str">
        <f ca="1">IF(ISERROR(OFFSET('HARGA SATUAN'!$D$6,MATCH(C74,'HARGA SATUAN'!$C$7:$C$1492,0),0)),"",OFFSET('HARGA SATUAN'!$D$6,MATCH(C74,'HARGA SATUAN'!$C$7:$C$1492,0),0))</f>
        <v/>
      </c>
      <c r="E74" s="497">
        <f ca="1">IF(B74="+","Unit",IF(ISERROR(OFFSET('HARGA SATUAN'!$E$6,MATCH(C74,'HARGA SATUAN'!$C$7:$C$1492,0),0)),"",OFFSET('HARGA SATUAN'!$E$6,MATCH(C74,'HARGA SATUAN'!$C$7:$C$1492,0),0)))</f>
        <v>0</v>
      </c>
      <c r="F74" s="497" t="str">
        <f t="shared" ca="1" si="6"/>
        <v/>
      </c>
      <c r="G74" s="493">
        <f ca="1">IF(ISERROR(OFFSET('HARGA SATUAN'!$I$6,MATCH(C74,'HARGA SATUAN'!$C$7:$C$1492,0),0)),"",OFFSET('HARGA SATUAN'!$I$6,MATCH(C74,'HARGA SATUAN'!$C$7:$C$1492,0),0))</f>
        <v>0</v>
      </c>
      <c r="H74" s="494">
        <f t="shared" ca="1" si="1"/>
        <v>0</v>
      </c>
      <c r="I74" s="494">
        <f t="shared" ca="1" si="2"/>
        <v>0</v>
      </c>
      <c r="J74" s="494">
        <f t="shared" ca="1" si="3"/>
        <v>0</v>
      </c>
      <c r="K74" s="504">
        <f t="shared" ca="1" si="7"/>
        <v>0</v>
      </c>
      <c r="L74" s="506"/>
      <c r="Q74" s="467"/>
      <c r="R74" s="511"/>
      <c r="S74" s="511"/>
      <c r="T74" s="511"/>
    </row>
    <row r="75" spans="1:20">
      <c r="A75" s="468">
        <v>60</v>
      </c>
      <c r="B75" s="498" t="str">
        <f t="shared" ca="1" si="4"/>
        <v/>
      </c>
      <c r="C75" s="414" t="str">
        <f t="shared" ca="1" si="5"/>
        <v/>
      </c>
      <c r="D75" s="497" t="str">
        <f ca="1">IF(ISERROR(OFFSET('HARGA SATUAN'!$D$6,MATCH(C75,'HARGA SATUAN'!$C$7:$C$1492,0),0)),"",OFFSET('HARGA SATUAN'!$D$6,MATCH(C75,'HARGA SATUAN'!$C$7:$C$1492,0),0))</f>
        <v/>
      </c>
      <c r="E75" s="497">
        <f ca="1">IF(B75="+","Unit",IF(ISERROR(OFFSET('HARGA SATUAN'!$E$6,MATCH(C75,'HARGA SATUAN'!$C$7:$C$1492,0),0)),"",OFFSET('HARGA SATUAN'!$E$6,MATCH(C75,'HARGA SATUAN'!$C$7:$C$1492,0),0)))</f>
        <v>0</v>
      </c>
      <c r="F75" s="497" t="str">
        <f t="shared" ca="1" si="6"/>
        <v/>
      </c>
      <c r="G75" s="493">
        <f ca="1">IF(ISERROR(OFFSET('HARGA SATUAN'!$I$6,MATCH(C75,'HARGA SATUAN'!$C$7:$C$1492,0),0)),"",OFFSET('HARGA SATUAN'!$I$6,MATCH(C75,'HARGA SATUAN'!$C$7:$C$1492,0),0))</f>
        <v>0</v>
      </c>
      <c r="H75" s="494">
        <f t="shared" ca="1" si="1"/>
        <v>0</v>
      </c>
      <c r="I75" s="494">
        <f t="shared" ca="1" si="2"/>
        <v>0</v>
      </c>
      <c r="J75" s="494">
        <f t="shared" ca="1" si="3"/>
        <v>0</v>
      </c>
      <c r="K75" s="504">
        <f t="shared" ca="1" si="7"/>
        <v>0</v>
      </c>
      <c r="L75" s="506"/>
      <c r="Q75" s="467"/>
      <c r="R75" s="511"/>
      <c r="S75" s="511"/>
      <c r="T75" s="511"/>
    </row>
    <row r="76" spans="1:20">
      <c r="A76" s="468">
        <v>61</v>
      </c>
      <c r="B76" s="498" t="str">
        <f t="shared" ca="1" si="4"/>
        <v/>
      </c>
      <c r="C76" s="414" t="str">
        <f t="shared" ca="1" si="5"/>
        <v/>
      </c>
      <c r="D76" s="497" t="str">
        <f ca="1">IF(ISERROR(OFFSET('HARGA SATUAN'!$D$6,MATCH(C76,'HARGA SATUAN'!$C$7:$C$1492,0),0)),"",OFFSET('HARGA SATUAN'!$D$6,MATCH(C76,'HARGA SATUAN'!$C$7:$C$1492,0),0))</f>
        <v/>
      </c>
      <c r="E76" s="497">
        <f ca="1">IF(B76="+","Unit",IF(ISERROR(OFFSET('HARGA SATUAN'!$E$6,MATCH(C76,'HARGA SATUAN'!$C$7:$C$1492,0),0)),"",OFFSET('HARGA SATUAN'!$E$6,MATCH(C76,'HARGA SATUAN'!$C$7:$C$1492,0),0)))</f>
        <v>0</v>
      </c>
      <c r="F76" s="497" t="str">
        <f t="shared" ca="1" si="6"/>
        <v/>
      </c>
      <c r="G76" s="493">
        <f ca="1">IF(ISERROR(OFFSET('HARGA SATUAN'!$I$6,MATCH(C76,'HARGA SATUAN'!$C$7:$C$1492,0),0)),"",OFFSET('HARGA SATUAN'!$I$6,MATCH(C76,'HARGA SATUAN'!$C$7:$C$1492,0),0))</f>
        <v>0</v>
      </c>
      <c r="H76" s="494">
        <f t="shared" ca="1" si="1"/>
        <v>0</v>
      </c>
      <c r="I76" s="494">
        <f t="shared" ca="1" si="2"/>
        <v>0</v>
      </c>
      <c r="J76" s="494">
        <f t="shared" ca="1" si="3"/>
        <v>0</v>
      </c>
      <c r="K76" s="504">
        <f t="shared" ca="1" si="7"/>
        <v>0</v>
      </c>
      <c r="L76" s="506"/>
      <c r="Q76" s="467"/>
      <c r="R76" s="511"/>
      <c r="S76" s="511"/>
      <c r="T76" s="511"/>
    </row>
    <row r="77" spans="1:20">
      <c r="A77" s="468">
        <v>62</v>
      </c>
      <c r="B77" s="498" t="str">
        <f t="shared" ca="1" si="4"/>
        <v/>
      </c>
      <c r="C77" s="414" t="str">
        <f t="shared" ca="1" si="5"/>
        <v/>
      </c>
      <c r="D77" s="497" t="str">
        <f ca="1">IF(ISERROR(OFFSET('HARGA SATUAN'!$D$6,MATCH(C77,'HARGA SATUAN'!$C$7:$C$1492,0),0)),"",OFFSET('HARGA SATUAN'!$D$6,MATCH(C77,'HARGA SATUAN'!$C$7:$C$1492,0),0))</f>
        <v/>
      </c>
      <c r="E77" s="497">
        <f ca="1">IF(B77="+","Unit",IF(ISERROR(OFFSET('HARGA SATUAN'!$E$6,MATCH(C77,'HARGA SATUAN'!$C$7:$C$1492,0),0)),"",OFFSET('HARGA SATUAN'!$E$6,MATCH(C77,'HARGA SATUAN'!$C$7:$C$1492,0),0)))</f>
        <v>0</v>
      </c>
      <c r="F77" s="497" t="str">
        <f t="shared" ca="1" si="6"/>
        <v/>
      </c>
      <c r="G77" s="493">
        <f ca="1">IF(ISERROR(OFFSET('HARGA SATUAN'!$I$6,MATCH(C77,'HARGA SATUAN'!$C$7:$C$1492,0),0)),"",OFFSET('HARGA SATUAN'!$I$6,MATCH(C77,'HARGA SATUAN'!$C$7:$C$1492,0),0))</f>
        <v>0</v>
      </c>
      <c r="H77" s="494">
        <f t="shared" ca="1" si="1"/>
        <v>0</v>
      </c>
      <c r="I77" s="494">
        <f t="shared" ca="1" si="2"/>
        <v>0</v>
      </c>
      <c r="J77" s="494">
        <f t="shared" ca="1" si="3"/>
        <v>0</v>
      </c>
      <c r="K77" s="504">
        <f t="shared" ca="1" si="7"/>
        <v>0</v>
      </c>
      <c r="L77" s="506"/>
      <c r="Q77" s="467"/>
      <c r="R77" s="511"/>
      <c r="S77" s="511"/>
      <c r="T77" s="511"/>
    </row>
    <row r="78" spans="1:20">
      <c r="A78" s="468">
        <v>63</v>
      </c>
      <c r="B78" s="498" t="str">
        <f t="shared" ca="1" si="4"/>
        <v/>
      </c>
      <c r="C78" s="414" t="str">
        <f t="shared" ca="1" si="5"/>
        <v/>
      </c>
      <c r="D78" s="497" t="str">
        <f ca="1">IF(ISERROR(OFFSET('HARGA SATUAN'!$D$6,MATCH(C78,'HARGA SATUAN'!$C$7:$C$1492,0),0)),"",OFFSET('HARGA SATUAN'!$D$6,MATCH(C78,'HARGA SATUAN'!$C$7:$C$1492,0),0))</f>
        <v/>
      </c>
      <c r="E78" s="497">
        <f ca="1">IF(B78="+","Unit",IF(ISERROR(OFFSET('HARGA SATUAN'!$E$6,MATCH(C78,'HARGA SATUAN'!$C$7:$C$1492,0),0)),"",OFFSET('HARGA SATUAN'!$E$6,MATCH(C78,'HARGA SATUAN'!$C$7:$C$1492,0),0)))</f>
        <v>0</v>
      </c>
      <c r="F78" s="497" t="str">
        <f t="shared" ca="1" si="6"/>
        <v/>
      </c>
      <c r="G78" s="493">
        <f ca="1">IF(ISERROR(OFFSET('HARGA SATUAN'!$I$6,MATCH(C78,'HARGA SATUAN'!$C$7:$C$1492,0),0)),"",OFFSET('HARGA SATUAN'!$I$6,MATCH(C78,'HARGA SATUAN'!$C$7:$C$1492,0),0))</f>
        <v>0</v>
      </c>
      <c r="H78" s="494">
        <f t="shared" ca="1" si="1"/>
        <v>0</v>
      </c>
      <c r="I78" s="494">
        <f t="shared" ca="1" si="2"/>
        <v>0</v>
      </c>
      <c r="J78" s="494">
        <f t="shared" ca="1" si="3"/>
        <v>0</v>
      </c>
      <c r="K78" s="504">
        <f t="shared" ca="1" si="7"/>
        <v>0</v>
      </c>
      <c r="L78" s="506"/>
      <c r="Q78" s="467"/>
      <c r="R78" s="511"/>
      <c r="S78" s="511"/>
      <c r="T78" s="511"/>
    </row>
    <row r="79" spans="1:20">
      <c r="A79" s="468">
        <v>64</v>
      </c>
      <c r="B79" s="498" t="str">
        <f t="shared" ca="1" si="4"/>
        <v/>
      </c>
      <c r="C79" s="414" t="str">
        <f t="shared" ca="1" si="5"/>
        <v/>
      </c>
      <c r="D79" s="497" t="str">
        <f ca="1">IF(ISERROR(OFFSET('HARGA SATUAN'!$D$6,MATCH(C79,'HARGA SATUAN'!$C$7:$C$1492,0),0)),"",OFFSET('HARGA SATUAN'!$D$6,MATCH(C79,'HARGA SATUAN'!$C$7:$C$1492,0),0))</f>
        <v/>
      </c>
      <c r="E79" s="497">
        <f ca="1">IF(B79="+","Unit",IF(ISERROR(OFFSET('HARGA SATUAN'!$E$6,MATCH(C79,'HARGA SATUAN'!$C$7:$C$1492,0),0)),"",OFFSET('HARGA SATUAN'!$E$6,MATCH(C79,'HARGA SATUAN'!$C$7:$C$1492,0),0)))</f>
        <v>0</v>
      </c>
      <c r="F79" s="497" t="str">
        <f t="shared" ca="1" si="6"/>
        <v/>
      </c>
      <c r="G79" s="493">
        <f ca="1">IF(ISERROR(OFFSET('HARGA SATUAN'!$I$6,MATCH(C79,'HARGA SATUAN'!$C$7:$C$1492,0),0)),"",OFFSET('HARGA SATUAN'!$I$6,MATCH(C79,'HARGA SATUAN'!$C$7:$C$1492,0),0))</f>
        <v>0</v>
      </c>
      <c r="H79" s="494">
        <f t="shared" ref="H79:H115" ca="1" si="8">IF(OR(D79="MDU",D79="MDU-KD"),G79*F79,0)</f>
        <v>0</v>
      </c>
      <c r="I79" s="494">
        <f t="shared" ref="I79:I115" ca="1" si="9">IF(D79="HDW",G79*F79,0)</f>
        <v>0</v>
      </c>
      <c r="J79" s="494">
        <f t="shared" ref="J79:J115" ca="1" si="10">IF(D79="JASA",G79*F79,0)</f>
        <v>0</v>
      </c>
      <c r="K79" s="504">
        <f t="shared" ca="1" si="7"/>
        <v>0</v>
      </c>
      <c r="L79" s="506"/>
      <c r="Q79" s="467"/>
      <c r="R79" s="511"/>
      <c r="S79" s="511"/>
      <c r="T79" s="511"/>
    </row>
    <row r="80" spans="1:20">
      <c r="A80" s="468">
        <v>65</v>
      </c>
      <c r="B80" s="498" t="str">
        <f t="shared" ca="1" si="4"/>
        <v/>
      </c>
      <c r="C80" s="414" t="str">
        <f t="shared" ca="1" si="5"/>
        <v/>
      </c>
      <c r="D80" s="497" t="str">
        <f ca="1">IF(ISERROR(OFFSET('HARGA SATUAN'!$D$6,MATCH(C80,'HARGA SATUAN'!$C$7:$C$1492,0),0)),"",OFFSET('HARGA SATUAN'!$D$6,MATCH(C80,'HARGA SATUAN'!$C$7:$C$1492,0),0))</f>
        <v/>
      </c>
      <c r="E80" s="497">
        <f ca="1">IF(B80="+","Unit",IF(ISERROR(OFFSET('HARGA SATUAN'!$E$6,MATCH(C80,'HARGA SATUAN'!$C$7:$C$1492,0),0)),"",OFFSET('HARGA SATUAN'!$E$6,MATCH(C80,'HARGA SATUAN'!$C$7:$C$1492,0),0)))</f>
        <v>0</v>
      </c>
      <c r="F80" s="497" t="str">
        <f t="shared" ca="1" si="6"/>
        <v/>
      </c>
      <c r="G80" s="493">
        <f ca="1">IF(ISERROR(OFFSET('HARGA SATUAN'!$I$6,MATCH(C80,'HARGA SATUAN'!$C$7:$C$1492,0),0)),"",OFFSET('HARGA SATUAN'!$I$6,MATCH(C80,'HARGA SATUAN'!$C$7:$C$1492,0),0))</f>
        <v>0</v>
      </c>
      <c r="H80" s="494">
        <f t="shared" ca="1" si="8"/>
        <v>0</v>
      </c>
      <c r="I80" s="494">
        <f t="shared" ca="1" si="9"/>
        <v>0</v>
      </c>
      <c r="J80" s="494">
        <f t="shared" ca="1" si="10"/>
        <v>0</v>
      </c>
      <c r="K80" s="504">
        <f t="shared" ca="1" si="7"/>
        <v>0</v>
      </c>
      <c r="L80" s="506"/>
      <c r="Q80" s="467"/>
      <c r="R80" s="511"/>
      <c r="S80" s="511"/>
      <c r="T80" s="511"/>
    </row>
    <row r="81" spans="1:20">
      <c r="A81" s="468">
        <v>66</v>
      </c>
      <c r="B81" s="498" t="str">
        <f t="shared" ref="B81:B165" ca="1" si="11">IF(C81="","",A81)</f>
        <v/>
      </c>
      <c r="C81" s="414" t="str">
        <f t="shared" ref="C81:C144" ca="1" si="12">IF(ISERROR(OFFSET($C$223,MATCH(A81,$F$224:$F$373,0),0)),"",OFFSET($C$223,MATCH(A81,$F$224:$F$373,0),0))</f>
        <v/>
      </c>
      <c r="D81" s="497" t="str">
        <f ca="1">IF(ISERROR(OFFSET('HARGA SATUAN'!$D$6,MATCH(C81,'HARGA SATUAN'!$C$7:$C$1492,0),0)),"",OFFSET('HARGA SATUAN'!$D$6,MATCH(C81,'HARGA SATUAN'!$C$7:$C$1492,0),0))</f>
        <v/>
      </c>
      <c r="E81" s="497">
        <f ca="1">IF(B81="+","Unit",IF(ISERROR(OFFSET('HARGA SATUAN'!$E$6,MATCH(C81,'HARGA SATUAN'!$C$7:$C$1492,0),0)),"",OFFSET('HARGA SATUAN'!$E$6,MATCH(C81,'HARGA SATUAN'!$C$7:$C$1492,0),0)))</f>
        <v>0</v>
      </c>
      <c r="F81" s="497" t="str">
        <f t="shared" ref="F81:F144" ca="1" si="13">IF(ISERROR(OFFSET($D$223,MATCH(A81,$F$224:$F$373,0),0)),"",OFFSET($D$223,MATCH(A81,$F$224:$F$373,0),0))</f>
        <v/>
      </c>
      <c r="G81" s="493">
        <f ca="1">IF(ISERROR(OFFSET('HARGA SATUAN'!$I$6,MATCH(C81,'HARGA SATUAN'!$C$7:$C$1492,0),0)),"",OFFSET('HARGA SATUAN'!$I$6,MATCH(C81,'HARGA SATUAN'!$C$7:$C$1492,0),0))</f>
        <v>0</v>
      </c>
      <c r="H81" s="494">
        <f t="shared" ca="1" si="8"/>
        <v>0</v>
      </c>
      <c r="I81" s="494">
        <f t="shared" ca="1" si="9"/>
        <v>0</v>
      </c>
      <c r="J81" s="494">
        <f t="shared" ca="1" si="10"/>
        <v>0</v>
      </c>
      <c r="K81" s="504">
        <f t="shared" ca="1" si="7"/>
        <v>0</v>
      </c>
      <c r="L81" s="506"/>
      <c r="Q81" s="467"/>
      <c r="R81" s="511"/>
      <c r="S81" s="511"/>
      <c r="T81" s="511"/>
    </row>
    <row r="82" spans="1:20">
      <c r="A82" s="468">
        <v>67</v>
      </c>
      <c r="B82" s="498" t="str">
        <f t="shared" ca="1" si="11"/>
        <v/>
      </c>
      <c r="C82" s="414" t="str">
        <f t="shared" ca="1" si="12"/>
        <v/>
      </c>
      <c r="D82" s="497" t="str">
        <f ca="1">IF(ISERROR(OFFSET('HARGA SATUAN'!$D$6,MATCH(C82,'HARGA SATUAN'!$C$7:$C$1492,0),0)),"",OFFSET('HARGA SATUAN'!$D$6,MATCH(C82,'HARGA SATUAN'!$C$7:$C$1492,0),0))</f>
        <v/>
      </c>
      <c r="E82" s="497">
        <f ca="1">IF(B82="+","Unit",IF(ISERROR(OFFSET('HARGA SATUAN'!$E$6,MATCH(C82,'HARGA SATUAN'!$C$7:$C$1492,0),0)),"",OFFSET('HARGA SATUAN'!$E$6,MATCH(C82,'HARGA SATUAN'!$C$7:$C$1492,0),0)))</f>
        <v>0</v>
      </c>
      <c r="F82" s="497" t="str">
        <f t="shared" ca="1" si="13"/>
        <v/>
      </c>
      <c r="G82" s="493">
        <f ca="1">IF(ISERROR(OFFSET('HARGA SATUAN'!$I$6,MATCH(C82,'HARGA SATUAN'!$C$7:$C$1492,0),0)),"",OFFSET('HARGA SATUAN'!$I$6,MATCH(C82,'HARGA SATUAN'!$C$7:$C$1492,0),0))</f>
        <v>0</v>
      </c>
      <c r="H82" s="494">
        <f t="shared" ca="1" si="8"/>
        <v>0</v>
      </c>
      <c r="I82" s="494">
        <f t="shared" ca="1" si="9"/>
        <v>0</v>
      </c>
      <c r="J82" s="494">
        <f t="shared" ca="1" si="10"/>
        <v>0</v>
      </c>
      <c r="K82" s="504">
        <f t="shared" ca="1" si="7"/>
        <v>0</v>
      </c>
      <c r="L82" s="506"/>
      <c r="Q82" s="467"/>
      <c r="R82" s="511"/>
      <c r="S82" s="511"/>
      <c r="T82" s="511"/>
    </row>
    <row r="83" spans="1:20">
      <c r="A83" s="468">
        <v>68</v>
      </c>
      <c r="B83" s="498" t="str">
        <f t="shared" ca="1" si="11"/>
        <v/>
      </c>
      <c r="C83" s="414" t="str">
        <f t="shared" ca="1" si="12"/>
        <v/>
      </c>
      <c r="D83" s="497" t="str">
        <f ca="1">IF(ISERROR(OFFSET('HARGA SATUAN'!$D$6,MATCH(C83,'HARGA SATUAN'!$C$7:$C$1492,0),0)),"",OFFSET('HARGA SATUAN'!$D$6,MATCH(C83,'HARGA SATUAN'!$C$7:$C$1492,0),0))</f>
        <v/>
      </c>
      <c r="E83" s="497">
        <f ca="1">IF(B83="+","Unit",IF(ISERROR(OFFSET('HARGA SATUAN'!$E$6,MATCH(C83,'HARGA SATUAN'!$C$7:$C$1492,0),0)),"",OFFSET('HARGA SATUAN'!$E$6,MATCH(C83,'HARGA SATUAN'!$C$7:$C$1492,0),0)))</f>
        <v>0</v>
      </c>
      <c r="F83" s="497" t="str">
        <f t="shared" ca="1" si="13"/>
        <v/>
      </c>
      <c r="G83" s="493">
        <f ca="1">IF(ISERROR(OFFSET('HARGA SATUAN'!$I$6,MATCH(C83,'HARGA SATUAN'!$C$7:$C$1492,0),0)),"",OFFSET('HARGA SATUAN'!$I$6,MATCH(C83,'HARGA SATUAN'!$C$7:$C$1492,0),0))</f>
        <v>0</v>
      </c>
      <c r="H83" s="494">
        <f t="shared" ca="1" si="8"/>
        <v>0</v>
      </c>
      <c r="I83" s="494">
        <f t="shared" ca="1" si="9"/>
        <v>0</v>
      </c>
      <c r="J83" s="494">
        <f t="shared" ca="1" si="10"/>
        <v>0</v>
      </c>
      <c r="K83" s="504">
        <f t="shared" ca="1" si="7"/>
        <v>0</v>
      </c>
      <c r="L83" s="506"/>
      <c r="Q83" s="467"/>
      <c r="R83" s="511"/>
      <c r="S83" s="511"/>
      <c r="T83" s="511"/>
    </row>
    <row r="84" spans="1:20">
      <c r="A84" s="468">
        <v>69</v>
      </c>
      <c r="B84" s="498" t="str">
        <f t="shared" ca="1" si="11"/>
        <v/>
      </c>
      <c r="C84" s="414" t="str">
        <f t="shared" ca="1" si="12"/>
        <v/>
      </c>
      <c r="D84" s="497" t="str">
        <f ca="1">IF(ISERROR(OFFSET('HARGA SATUAN'!$D$6,MATCH(C84,'HARGA SATUAN'!$C$7:$C$1492,0),0)),"",OFFSET('HARGA SATUAN'!$D$6,MATCH(C84,'HARGA SATUAN'!$C$7:$C$1492,0),0))</f>
        <v/>
      </c>
      <c r="E84" s="497">
        <f ca="1">IF(B84="+","Unit",IF(ISERROR(OFFSET('HARGA SATUAN'!$E$6,MATCH(C84,'HARGA SATUAN'!$C$7:$C$1492,0),0)),"",OFFSET('HARGA SATUAN'!$E$6,MATCH(C84,'HARGA SATUAN'!$C$7:$C$1492,0),0)))</f>
        <v>0</v>
      </c>
      <c r="F84" s="497" t="str">
        <f t="shared" ca="1" si="13"/>
        <v/>
      </c>
      <c r="G84" s="493">
        <f ca="1">IF(ISERROR(OFFSET('HARGA SATUAN'!$I$6,MATCH(C84,'HARGA SATUAN'!$C$7:$C$1492,0),0)),"",OFFSET('HARGA SATUAN'!$I$6,MATCH(C84,'HARGA SATUAN'!$C$7:$C$1492,0),0))</f>
        <v>0</v>
      </c>
      <c r="H84" s="494">
        <f t="shared" ca="1" si="8"/>
        <v>0</v>
      </c>
      <c r="I84" s="494">
        <f t="shared" ca="1" si="9"/>
        <v>0</v>
      </c>
      <c r="J84" s="494">
        <f t="shared" ca="1" si="10"/>
        <v>0</v>
      </c>
      <c r="K84" s="504">
        <f t="shared" ca="1" si="7"/>
        <v>0</v>
      </c>
      <c r="L84" s="506"/>
      <c r="Q84" s="467"/>
      <c r="R84" s="511"/>
      <c r="S84" s="511"/>
      <c r="T84" s="511"/>
    </row>
    <row r="85" spans="1:20">
      <c r="A85" s="468">
        <v>70</v>
      </c>
      <c r="B85" s="498" t="str">
        <f t="shared" ca="1" si="11"/>
        <v/>
      </c>
      <c r="C85" s="414" t="str">
        <f t="shared" ca="1" si="12"/>
        <v/>
      </c>
      <c r="D85" s="497" t="str">
        <f ca="1">IF(ISERROR(OFFSET('HARGA SATUAN'!$D$6,MATCH(C85,'HARGA SATUAN'!$C$7:$C$1492,0),0)),"",OFFSET('HARGA SATUAN'!$D$6,MATCH(C85,'HARGA SATUAN'!$C$7:$C$1492,0),0))</f>
        <v/>
      </c>
      <c r="E85" s="497">
        <f ca="1">IF(B85="+","Unit",IF(ISERROR(OFFSET('HARGA SATUAN'!$E$6,MATCH(C85,'HARGA SATUAN'!$C$7:$C$1492,0),0)),"",OFFSET('HARGA SATUAN'!$E$6,MATCH(C85,'HARGA SATUAN'!$C$7:$C$1492,0),0)))</f>
        <v>0</v>
      </c>
      <c r="F85" s="497" t="str">
        <f t="shared" ca="1" si="13"/>
        <v/>
      </c>
      <c r="G85" s="493">
        <f ca="1">IF(ISERROR(OFFSET('HARGA SATUAN'!$I$6,MATCH(C85,'HARGA SATUAN'!$C$7:$C$1492,0),0)),"",OFFSET('HARGA SATUAN'!$I$6,MATCH(C85,'HARGA SATUAN'!$C$7:$C$1492,0),0))</f>
        <v>0</v>
      </c>
      <c r="H85" s="494">
        <f t="shared" ca="1" si="8"/>
        <v>0</v>
      </c>
      <c r="I85" s="494">
        <f t="shared" ca="1" si="9"/>
        <v>0</v>
      </c>
      <c r="J85" s="494">
        <f t="shared" ca="1" si="10"/>
        <v>0</v>
      </c>
      <c r="K85" s="504">
        <f t="shared" ca="1" si="7"/>
        <v>0</v>
      </c>
      <c r="L85" s="506"/>
      <c r="Q85" s="467"/>
      <c r="R85" s="511"/>
      <c r="S85" s="511"/>
      <c r="T85" s="511"/>
    </row>
    <row r="86" spans="1:20">
      <c r="A86" s="468">
        <v>71</v>
      </c>
      <c r="B86" s="498" t="str">
        <f t="shared" ca="1" si="11"/>
        <v/>
      </c>
      <c r="C86" s="414" t="str">
        <f t="shared" ca="1" si="12"/>
        <v/>
      </c>
      <c r="D86" s="497" t="str">
        <f ca="1">IF(ISERROR(OFFSET('HARGA SATUAN'!$D$6,MATCH(C86,'HARGA SATUAN'!$C$7:$C$1492,0),0)),"",OFFSET('HARGA SATUAN'!$D$6,MATCH(C86,'HARGA SATUAN'!$C$7:$C$1492,0),0))</f>
        <v/>
      </c>
      <c r="E86" s="497">
        <f ca="1">IF(B86="+","Unit",IF(ISERROR(OFFSET('HARGA SATUAN'!$E$6,MATCH(C86,'HARGA SATUAN'!$C$7:$C$1492,0),0)),"",OFFSET('HARGA SATUAN'!$E$6,MATCH(C86,'HARGA SATUAN'!$C$7:$C$1492,0),0)))</f>
        <v>0</v>
      </c>
      <c r="F86" s="497" t="str">
        <f t="shared" ca="1" si="13"/>
        <v/>
      </c>
      <c r="G86" s="493">
        <f ca="1">IF(ISERROR(OFFSET('HARGA SATUAN'!$I$6,MATCH(C86,'HARGA SATUAN'!$C$7:$C$1492,0),0)),"",OFFSET('HARGA SATUAN'!$I$6,MATCH(C86,'HARGA SATUAN'!$C$7:$C$1492,0),0))</f>
        <v>0</v>
      </c>
      <c r="H86" s="494">
        <f t="shared" ca="1" si="8"/>
        <v>0</v>
      </c>
      <c r="I86" s="494">
        <f t="shared" ca="1" si="9"/>
        <v>0</v>
      </c>
      <c r="J86" s="494">
        <f t="shared" ca="1" si="10"/>
        <v>0</v>
      </c>
      <c r="K86" s="504">
        <f t="shared" ca="1" si="7"/>
        <v>0</v>
      </c>
      <c r="L86" s="506"/>
      <c r="Q86" s="467"/>
      <c r="R86" s="511"/>
      <c r="S86" s="511"/>
      <c r="T86" s="511"/>
    </row>
    <row r="87" spans="1:20">
      <c r="A87" s="468">
        <v>72</v>
      </c>
      <c r="B87" s="498" t="str">
        <f t="shared" ca="1" si="11"/>
        <v/>
      </c>
      <c r="C87" s="414" t="str">
        <f t="shared" ca="1" si="12"/>
        <v/>
      </c>
      <c r="D87" s="497" t="str">
        <f ca="1">IF(ISERROR(OFFSET('HARGA SATUAN'!$D$6,MATCH(C87,'HARGA SATUAN'!$C$7:$C$1492,0),0)),"",OFFSET('HARGA SATUAN'!$D$6,MATCH(C87,'HARGA SATUAN'!$C$7:$C$1492,0),0))</f>
        <v/>
      </c>
      <c r="E87" s="497">
        <f ca="1">IF(B87="+","Unit",IF(ISERROR(OFFSET('HARGA SATUAN'!$E$6,MATCH(C87,'HARGA SATUAN'!$C$7:$C$1492,0),0)),"",OFFSET('HARGA SATUAN'!$E$6,MATCH(C87,'HARGA SATUAN'!$C$7:$C$1492,0),0)))</f>
        <v>0</v>
      </c>
      <c r="F87" s="497" t="str">
        <f t="shared" ca="1" si="13"/>
        <v/>
      </c>
      <c r="G87" s="493">
        <f ca="1">IF(ISERROR(OFFSET('HARGA SATUAN'!$I$6,MATCH(C87,'HARGA SATUAN'!$C$7:$C$1492,0),0)),"",OFFSET('HARGA SATUAN'!$I$6,MATCH(C87,'HARGA SATUAN'!$C$7:$C$1492,0),0))</f>
        <v>0</v>
      </c>
      <c r="H87" s="494">
        <f t="shared" ca="1" si="8"/>
        <v>0</v>
      </c>
      <c r="I87" s="494">
        <f t="shared" ca="1" si="9"/>
        <v>0</v>
      </c>
      <c r="J87" s="494">
        <f t="shared" ca="1" si="10"/>
        <v>0</v>
      </c>
      <c r="K87" s="504">
        <f t="shared" ca="1" si="7"/>
        <v>0</v>
      </c>
      <c r="L87" s="506"/>
      <c r="Q87" s="467"/>
      <c r="R87" s="511"/>
      <c r="S87" s="511"/>
      <c r="T87" s="511"/>
    </row>
    <row r="88" spans="1:20">
      <c r="A88" s="468">
        <v>73</v>
      </c>
      <c r="B88" s="498" t="str">
        <f t="shared" ca="1" si="11"/>
        <v/>
      </c>
      <c r="C88" s="414" t="str">
        <f t="shared" ca="1" si="12"/>
        <v/>
      </c>
      <c r="D88" s="497" t="str">
        <f ca="1">IF(ISERROR(OFFSET('HARGA SATUAN'!$D$6,MATCH(C88,'HARGA SATUAN'!$C$7:$C$1492,0),0)),"",OFFSET('HARGA SATUAN'!$D$6,MATCH(C88,'HARGA SATUAN'!$C$7:$C$1492,0),0))</f>
        <v/>
      </c>
      <c r="E88" s="497">
        <f ca="1">IF(B88="+","Unit",IF(ISERROR(OFFSET('HARGA SATUAN'!$E$6,MATCH(C88,'HARGA SATUAN'!$C$7:$C$1492,0),0)),"",OFFSET('HARGA SATUAN'!$E$6,MATCH(C88,'HARGA SATUAN'!$C$7:$C$1492,0),0)))</f>
        <v>0</v>
      </c>
      <c r="F88" s="497" t="str">
        <f t="shared" ca="1" si="13"/>
        <v/>
      </c>
      <c r="G88" s="493">
        <f ca="1">IF(ISERROR(OFFSET('HARGA SATUAN'!$I$6,MATCH(C88,'HARGA SATUAN'!$C$7:$C$1492,0),0)),"",OFFSET('HARGA SATUAN'!$I$6,MATCH(C88,'HARGA SATUAN'!$C$7:$C$1492,0),0))</f>
        <v>0</v>
      </c>
      <c r="H88" s="494">
        <f t="shared" ca="1" si="8"/>
        <v>0</v>
      </c>
      <c r="I88" s="494">
        <f t="shared" ca="1" si="9"/>
        <v>0</v>
      </c>
      <c r="J88" s="494">
        <f t="shared" ca="1" si="10"/>
        <v>0</v>
      </c>
      <c r="K88" s="504">
        <f t="shared" ca="1" si="7"/>
        <v>0</v>
      </c>
      <c r="L88" s="506"/>
      <c r="Q88" s="467"/>
      <c r="R88" s="511"/>
      <c r="S88" s="511"/>
      <c r="T88" s="511"/>
    </row>
    <row r="89" spans="1:20">
      <c r="A89" s="468">
        <v>74</v>
      </c>
      <c r="B89" s="498" t="str">
        <f t="shared" ca="1" si="11"/>
        <v/>
      </c>
      <c r="C89" s="414" t="str">
        <f t="shared" ca="1" si="12"/>
        <v/>
      </c>
      <c r="D89" s="497" t="str">
        <f ca="1">IF(ISERROR(OFFSET('HARGA SATUAN'!$D$6,MATCH(C89,'HARGA SATUAN'!$C$7:$C$1492,0),0)),"",OFFSET('HARGA SATUAN'!$D$6,MATCH(C89,'HARGA SATUAN'!$C$7:$C$1492,0),0))</f>
        <v/>
      </c>
      <c r="E89" s="497">
        <f ca="1">IF(B89="+","Unit",IF(ISERROR(OFFSET('HARGA SATUAN'!$E$6,MATCH(C89,'HARGA SATUAN'!$C$7:$C$1492,0),0)),"",OFFSET('HARGA SATUAN'!$E$6,MATCH(C89,'HARGA SATUAN'!$C$7:$C$1492,0),0)))</f>
        <v>0</v>
      </c>
      <c r="F89" s="497" t="str">
        <f t="shared" ca="1" si="13"/>
        <v/>
      </c>
      <c r="G89" s="493">
        <f ca="1">IF(ISERROR(OFFSET('HARGA SATUAN'!$I$6,MATCH(C89,'HARGA SATUAN'!$C$7:$C$1492,0),0)),"",OFFSET('HARGA SATUAN'!$I$6,MATCH(C89,'HARGA SATUAN'!$C$7:$C$1492,0),0))</f>
        <v>0</v>
      </c>
      <c r="H89" s="494">
        <f t="shared" ca="1" si="8"/>
        <v>0</v>
      </c>
      <c r="I89" s="494">
        <f t="shared" ca="1" si="9"/>
        <v>0</v>
      </c>
      <c r="J89" s="494">
        <f t="shared" ca="1" si="10"/>
        <v>0</v>
      </c>
      <c r="K89" s="504">
        <f t="shared" ca="1" si="7"/>
        <v>0</v>
      </c>
      <c r="L89" s="506"/>
      <c r="Q89" s="467"/>
      <c r="R89" s="511"/>
      <c r="S89" s="511"/>
      <c r="T89" s="511"/>
    </row>
    <row r="90" spans="1:20">
      <c r="A90" s="468">
        <v>75</v>
      </c>
      <c r="B90" s="498" t="str">
        <f t="shared" ca="1" si="11"/>
        <v/>
      </c>
      <c r="C90" s="414" t="str">
        <f t="shared" ca="1" si="12"/>
        <v/>
      </c>
      <c r="D90" s="497" t="str">
        <f ca="1">IF(ISERROR(OFFSET('HARGA SATUAN'!$D$6,MATCH(C90,'HARGA SATUAN'!$C$7:$C$1492,0),0)),"",OFFSET('HARGA SATUAN'!$D$6,MATCH(C90,'HARGA SATUAN'!$C$7:$C$1492,0),0))</f>
        <v/>
      </c>
      <c r="E90" s="497">
        <f ca="1">IF(B90="+","Unit",IF(ISERROR(OFFSET('HARGA SATUAN'!$E$6,MATCH(C90,'HARGA SATUAN'!$C$7:$C$1492,0),0)),"",OFFSET('HARGA SATUAN'!$E$6,MATCH(C90,'HARGA SATUAN'!$C$7:$C$1492,0),0)))</f>
        <v>0</v>
      </c>
      <c r="F90" s="497" t="str">
        <f t="shared" ca="1" si="13"/>
        <v/>
      </c>
      <c r="G90" s="493">
        <f ca="1">IF(ISERROR(OFFSET('HARGA SATUAN'!$I$6,MATCH(C90,'HARGA SATUAN'!$C$7:$C$1492,0),0)),"",OFFSET('HARGA SATUAN'!$I$6,MATCH(C90,'HARGA SATUAN'!$C$7:$C$1492,0),0))</f>
        <v>0</v>
      </c>
      <c r="H90" s="494">
        <f t="shared" ca="1" si="8"/>
        <v>0</v>
      </c>
      <c r="I90" s="494">
        <f t="shared" ca="1" si="9"/>
        <v>0</v>
      </c>
      <c r="J90" s="494">
        <f t="shared" ca="1" si="10"/>
        <v>0</v>
      </c>
      <c r="K90" s="504">
        <f t="shared" ca="1" si="7"/>
        <v>0</v>
      </c>
      <c r="L90" s="506"/>
      <c r="Q90" s="467"/>
      <c r="R90" s="511"/>
      <c r="S90" s="511"/>
      <c r="T90" s="511"/>
    </row>
    <row r="91" spans="1:20">
      <c r="A91" s="468">
        <v>76</v>
      </c>
      <c r="B91" s="498" t="str">
        <f t="shared" ca="1" si="11"/>
        <v/>
      </c>
      <c r="C91" s="414" t="str">
        <f t="shared" ca="1" si="12"/>
        <v/>
      </c>
      <c r="D91" s="497" t="str">
        <f ca="1">IF(ISERROR(OFFSET('HARGA SATUAN'!$D$6,MATCH(C91,'HARGA SATUAN'!$C$7:$C$1492,0),0)),"",OFFSET('HARGA SATUAN'!$D$6,MATCH(C91,'HARGA SATUAN'!$C$7:$C$1492,0),0))</f>
        <v/>
      </c>
      <c r="E91" s="497">
        <f ca="1">IF(B91="+","Unit",IF(ISERROR(OFFSET('HARGA SATUAN'!$E$6,MATCH(C91,'HARGA SATUAN'!$C$7:$C$1492,0),0)),"",OFFSET('HARGA SATUAN'!$E$6,MATCH(C91,'HARGA SATUAN'!$C$7:$C$1492,0),0)))</f>
        <v>0</v>
      </c>
      <c r="F91" s="497" t="str">
        <f t="shared" ca="1" si="13"/>
        <v/>
      </c>
      <c r="G91" s="493">
        <f ca="1">IF(ISERROR(OFFSET('HARGA SATUAN'!$I$6,MATCH(C91,'HARGA SATUAN'!$C$7:$C$1492,0),0)),"",OFFSET('HARGA SATUAN'!$I$6,MATCH(C91,'HARGA SATUAN'!$C$7:$C$1492,0),0))</f>
        <v>0</v>
      </c>
      <c r="H91" s="494">
        <f t="shared" ca="1" si="8"/>
        <v>0</v>
      </c>
      <c r="I91" s="494">
        <f t="shared" ca="1" si="9"/>
        <v>0</v>
      </c>
      <c r="J91" s="494">
        <f t="shared" ca="1" si="10"/>
        <v>0</v>
      </c>
      <c r="K91" s="504">
        <f t="shared" ca="1" si="7"/>
        <v>0</v>
      </c>
      <c r="L91" s="506"/>
      <c r="Q91" s="467"/>
      <c r="R91" s="511"/>
      <c r="S91" s="511"/>
      <c r="T91" s="511"/>
    </row>
    <row r="92" spans="1:20">
      <c r="A92" s="468">
        <v>77</v>
      </c>
      <c r="B92" s="498" t="str">
        <f t="shared" ca="1" si="11"/>
        <v/>
      </c>
      <c r="C92" s="414" t="str">
        <f t="shared" ca="1" si="12"/>
        <v/>
      </c>
      <c r="D92" s="497" t="str">
        <f ca="1">IF(ISERROR(OFFSET('HARGA SATUAN'!$D$6,MATCH(C92,'HARGA SATUAN'!$C$7:$C$1492,0),0)),"",OFFSET('HARGA SATUAN'!$D$6,MATCH(C92,'HARGA SATUAN'!$C$7:$C$1492,0),0))</f>
        <v/>
      </c>
      <c r="E92" s="497">
        <f ca="1">IF(B92="+","Unit",IF(ISERROR(OFFSET('HARGA SATUAN'!$E$6,MATCH(C92,'HARGA SATUAN'!$C$7:$C$1492,0),0)),"",OFFSET('HARGA SATUAN'!$E$6,MATCH(C92,'HARGA SATUAN'!$C$7:$C$1492,0),0)))</f>
        <v>0</v>
      </c>
      <c r="F92" s="497" t="str">
        <f t="shared" ca="1" si="13"/>
        <v/>
      </c>
      <c r="G92" s="493">
        <f ca="1">IF(ISERROR(OFFSET('HARGA SATUAN'!$I$6,MATCH(C92,'HARGA SATUAN'!$C$7:$C$1492,0),0)),"",OFFSET('HARGA SATUAN'!$I$6,MATCH(C92,'HARGA SATUAN'!$C$7:$C$1492,0),0))</f>
        <v>0</v>
      </c>
      <c r="H92" s="494">
        <f t="shared" ca="1" si="8"/>
        <v>0</v>
      </c>
      <c r="I92" s="494">
        <f t="shared" ca="1" si="9"/>
        <v>0</v>
      </c>
      <c r="J92" s="494">
        <f t="shared" ca="1" si="10"/>
        <v>0</v>
      </c>
      <c r="K92" s="504">
        <f t="shared" ca="1" si="7"/>
        <v>0</v>
      </c>
      <c r="L92" s="506"/>
      <c r="Q92" s="467"/>
      <c r="R92" s="511"/>
      <c r="S92" s="511"/>
      <c r="T92" s="511"/>
    </row>
    <row r="93" spans="1:20">
      <c r="A93" s="468">
        <v>78</v>
      </c>
      <c r="B93" s="498" t="str">
        <f t="shared" ca="1" si="11"/>
        <v/>
      </c>
      <c r="C93" s="414" t="str">
        <f t="shared" ca="1" si="12"/>
        <v/>
      </c>
      <c r="D93" s="497" t="str">
        <f ca="1">IF(ISERROR(OFFSET('HARGA SATUAN'!$D$6,MATCH(C93,'HARGA SATUAN'!$C$7:$C$1492,0),0)),"",OFFSET('HARGA SATUAN'!$D$6,MATCH(C93,'HARGA SATUAN'!$C$7:$C$1492,0),0))</f>
        <v/>
      </c>
      <c r="E93" s="497">
        <f ca="1">IF(B93="+","Unit",IF(ISERROR(OFFSET('HARGA SATUAN'!$E$6,MATCH(C93,'HARGA SATUAN'!$C$7:$C$1492,0),0)),"",OFFSET('HARGA SATUAN'!$E$6,MATCH(C93,'HARGA SATUAN'!$C$7:$C$1492,0),0)))</f>
        <v>0</v>
      </c>
      <c r="F93" s="497" t="str">
        <f t="shared" ca="1" si="13"/>
        <v/>
      </c>
      <c r="G93" s="493">
        <f ca="1">IF(ISERROR(OFFSET('HARGA SATUAN'!$I$6,MATCH(C93,'HARGA SATUAN'!$C$7:$C$1492,0),0)),"",OFFSET('HARGA SATUAN'!$I$6,MATCH(C93,'HARGA SATUAN'!$C$7:$C$1492,0),0))</f>
        <v>0</v>
      </c>
      <c r="H93" s="494">
        <f t="shared" ca="1" si="8"/>
        <v>0</v>
      </c>
      <c r="I93" s="494">
        <f t="shared" ca="1" si="9"/>
        <v>0</v>
      </c>
      <c r="J93" s="494">
        <f t="shared" ca="1" si="10"/>
        <v>0</v>
      </c>
      <c r="K93" s="504">
        <f t="shared" ca="1" si="7"/>
        <v>0</v>
      </c>
      <c r="L93" s="506"/>
      <c r="Q93" s="467"/>
      <c r="R93" s="511"/>
      <c r="S93" s="511"/>
      <c r="T93" s="511"/>
    </row>
    <row r="94" spans="1:20">
      <c r="A94" s="468">
        <v>79</v>
      </c>
      <c r="B94" s="498" t="str">
        <f t="shared" ca="1" si="11"/>
        <v/>
      </c>
      <c r="C94" s="414" t="str">
        <f t="shared" ca="1" si="12"/>
        <v/>
      </c>
      <c r="D94" s="497" t="str">
        <f ca="1">IF(ISERROR(OFFSET('HARGA SATUAN'!$D$6,MATCH(C94,'HARGA SATUAN'!$C$7:$C$1492,0),0)),"",OFFSET('HARGA SATUAN'!$D$6,MATCH(C94,'HARGA SATUAN'!$C$7:$C$1492,0),0))</f>
        <v/>
      </c>
      <c r="E94" s="497">
        <f ca="1">IF(B94="+","Unit",IF(ISERROR(OFFSET('HARGA SATUAN'!$E$6,MATCH(C94,'HARGA SATUAN'!$C$7:$C$1492,0),0)),"",OFFSET('HARGA SATUAN'!$E$6,MATCH(C94,'HARGA SATUAN'!$C$7:$C$1492,0),0)))</f>
        <v>0</v>
      </c>
      <c r="F94" s="497" t="str">
        <f t="shared" ca="1" si="13"/>
        <v/>
      </c>
      <c r="G94" s="493">
        <f ca="1">IF(ISERROR(OFFSET('HARGA SATUAN'!$I$6,MATCH(C94,'HARGA SATUAN'!$C$7:$C$1492,0),0)),"",OFFSET('HARGA SATUAN'!$I$6,MATCH(C94,'HARGA SATUAN'!$C$7:$C$1492,0),0))</f>
        <v>0</v>
      </c>
      <c r="H94" s="494">
        <f t="shared" ca="1" si="8"/>
        <v>0</v>
      </c>
      <c r="I94" s="494">
        <f t="shared" ca="1" si="9"/>
        <v>0</v>
      </c>
      <c r="J94" s="494">
        <f t="shared" ca="1" si="10"/>
        <v>0</v>
      </c>
      <c r="K94" s="504">
        <f t="shared" ca="1" si="7"/>
        <v>0</v>
      </c>
      <c r="L94" s="506"/>
      <c r="Q94" s="467"/>
      <c r="R94" s="511"/>
      <c r="S94" s="511"/>
      <c r="T94" s="511"/>
    </row>
    <row r="95" spans="1:20">
      <c r="A95" s="468">
        <v>80</v>
      </c>
      <c r="B95" s="498" t="str">
        <f t="shared" ca="1" si="11"/>
        <v/>
      </c>
      <c r="C95" s="414" t="str">
        <f t="shared" ca="1" si="12"/>
        <v/>
      </c>
      <c r="D95" s="497" t="str">
        <f ca="1">IF(ISERROR(OFFSET('HARGA SATUAN'!$D$6,MATCH(C95,'HARGA SATUAN'!$C$7:$C$1492,0),0)),"",OFFSET('HARGA SATUAN'!$D$6,MATCH(C95,'HARGA SATUAN'!$C$7:$C$1492,0),0))</f>
        <v/>
      </c>
      <c r="E95" s="497">
        <f ca="1">IF(B95="+","Unit",IF(ISERROR(OFFSET('HARGA SATUAN'!$E$6,MATCH(C95,'HARGA SATUAN'!$C$7:$C$1492,0),0)),"",OFFSET('HARGA SATUAN'!$E$6,MATCH(C95,'HARGA SATUAN'!$C$7:$C$1492,0),0)))</f>
        <v>0</v>
      </c>
      <c r="F95" s="497" t="str">
        <f t="shared" ca="1" si="13"/>
        <v/>
      </c>
      <c r="G95" s="493">
        <f ca="1">IF(ISERROR(OFFSET('HARGA SATUAN'!$I$6,MATCH(C95,'HARGA SATUAN'!$C$7:$C$1492,0),0)),"",OFFSET('HARGA SATUAN'!$I$6,MATCH(C95,'HARGA SATUAN'!$C$7:$C$1492,0),0))</f>
        <v>0</v>
      </c>
      <c r="H95" s="494">
        <f t="shared" ca="1" si="8"/>
        <v>0</v>
      </c>
      <c r="I95" s="494">
        <f t="shared" ca="1" si="9"/>
        <v>0</v>
      </c>
      <c r="J95" s="494">
        <f t="shared" ca="1" si="10"/>
        <v>0</v>
      </c>
      <c r="K95" s="504">
        <f t="shared" ca="1" si="7"/>
        <v>0</v>
      </c>
      <c r="L95" s="506"/>
      <c r="Q95" s="467"/>
      <c r="R95" s="511"/>
      <c r="S95" s="511"/>
      <c r="T95" s="511"/>
    </row>
    <row r="96" spans="1:20">
      <c r="A96" s="468">
        <v>81</v>
      </c>
      <c r="B96" s="498" t="str">
        <f t="shared" ca="1" si="11"/>
        <v/>
      </c>
      <c r="C96" s="414" t="str">
        <f t="shared" ca="1" si="12"/>
        <v/>
      </c>
      <c r="D96" s="497" t="str">
        <f ca="1">IF(ISERROR(OFFSET('HARGA SATUAN'!$D$6,MATCH(C96,'HARGA SATUAN'!$C$7:$C$1492,0),0)),"",OFFSET('HARGA SATUAN'!$D$6,MATCH(C96,'HARGA SATUAN'!$C$7:$C$1492,0),0))</f>
        <v/>
      </c>
      <c r="E96" s="497">
        <f ca="1">IF(B96="+","Unit",IF(ISERROR(OFFSET('HARGA SATUAN'!$E$6,MATCH(C96,'HARGA SATUAN'!$C$7:$C$1492,0),0)),"",OFFSET('HARGA SATUAN'!$E$6,MATCH(C96,'HARGA SATUAN'!$C$7:$C$1492,0),0)))</f>
        <v>0</v>
      </c>
      <c r="F96" s="497" t="str">
        <f t="shared" ca="1" si="13"/>
        <v/>
      </c>
      <c r="G96" s="493">
        <f ca="1">IF(ISERROR(OFFSET('HARGA SATUAN'!$I$6,MATCH(C96,'HARGA SATUAN'!$C$7:$C$1492,0),0)),"",OFFSET('HARGA SATUAN'!$I$6,MATCH(C96,'HARGA SATUAN'!$C$7:$C$1492,0),0))</f>
        <v>0</v>
      </c>
      <c r="H96" s="494">
        <f t="shared" ca="1" si="8"/>
        <v>0</v>
      </c>
      <c r="I96" s="494">
        <f t="shared" ca="1" si="9"/>
        <v>0</v>
      </c>
      <c r="J96" s="494">
        <f t="shared" ca="1" si="10"/>
        <v>0</v>
      </c>
      <c r="K96" s="504">
        <f t="shared" ca="1" si="7"/>
        <v>0</v>
      </c>
      <c r="L96" s="506"/>
      <c r="Q96" s="467"/>
      <c r="R96" s="511"/>
      <c r="S96" s="511"/>
      <c r="T96" s="511"/>
    </row>
    <row r="97" spans="1:20">
      <c r="A97" s="468">
        <v>82</v>
      </c>
      <c r="B97" s="498" t="str">
        <f t="shared" ca="1" si="11"/>
        <v/>
      </c>
      <c r="C97" s="414" t="str">
        <f t="shared" ca="1" si="12"/>
        <v/>
      </c>
      <c r="D97" s="497" t="str">
        <f ca="1">IF(ISERROR(OFFSET('HARGA SATUAN'!$D$6,MATCH(C97,'HARGA SATUAN'!$C$7:$C$1492,0),0)),"",OFFSET('HARGA SATUAN'!$D$6,MATCH(C97,'HARGA SATUAN'!$C$7:$C$1492,0),0))</f>
        <v/>
      </c>
      <c r="E97" s="497">
        <f ca="1">IF(B97="+","Unit",IF(ISERROR(OFFSET('HARGA SATUAN'!$E$6,MATCH(C97,'HARGA SATUAN'!$C$7:$C$1492,0),0)),"",OFFSET('HARGA SATUAN'!$E$6,MATCH(C97,'HARGA SATUAN'!$C$7:$C$1492,0),0)))</f>
        <v>0</v>
      </c>
      <c r="F97" s="497" t="str">
        <f t="shared" ca="1" si="13"/>
        <v/>
      </c>
      <c r="G97" s="493">
        <f ca="1">IF(ISERROR(OFFSET('HARGA SATUAN'!$I$6,MATCH(C97,'HARGA SATUAN'!$C$7:$C$1492,0),0)),"",OFFSET('HARGA SATUAN'!$I$6,MATCH(C97,'HARGA SATUAN'!$C$7:$C$1492,0),0))</f>
        <v>0</v>
      </c>
      <c r="H97" s="494">
        <f t="shared" ca="1" si="8"/>
        <v>0</v>
      </c>
      <c r="I97" s="494">
        <f t="shared" ca="1" si="9"/>
        <v>0</v>
      </c>
      <c r="J97" s="494">
        <f t="shared" ca="1" si="10"/>
        <v>0</v>
      </c>
      <c r="K97" s="504">
        <f t="shared" ca="1" si="7"/>
        <v>0</v>
      </c>
      <c r="L97" s="506"/>
      <c r="Q97" s="467"/>
      <c r="R97" s="511"/>
      <c r="S97" s="511"/>
      <c r="T97" s="511"/>
    </row>
    <row r="98" spans="1:20">
      <c r="A98" s="468">
        <v>83</v>
      </c>
      <c r="B98" s="498" t="str">
        <f t="shared" ca="1" si="11"/>
        <v/>
      </c>
      <c r="C98" s="414" t="str">
        <f t="shared" ca="1" si="12"/>
        <v/>
      </c>
      <c r="D98" s="497" t="str">
        <f ca="1">IF(ISERROR(OFFSET('HARGA SATUAN'!$D$6,MATCH(C98,'HARGA SATUAN'!$C$7:$C$1492,0),0)),"",OFFSET('HARGA SATUAN'!$D$6,MATCH(C98,'HARGA SATUAN'!$C$7:$C$1492,0),0))</f>
        <v/>
      </c>
      <c r="E98" s="497">
        <f ca="1">IF(B98="+","Unit",IF(ISERROR(OFFSET('HARGA SATUAN'!$E$6,MATCH(C98,'HARGA SATUAN'!$C$7:$C$1492,0),0)),"",OFFSET('HARGA SATUAN'!$E$6,MATCH(C98,'HARGA SATUAN'!$C$7:$C$1492,0),0)))</f>
        <v>0</v>
      </c>
      <c r="F98" s="497" t="str">
        <f t="shared" ca="1" si="13"/>
        <v/>
      </c>
      <c r="G98" s="493">
        <f ca="1">IF(ISERROR(OFFSET('HARGA SATUAN'!$I$6,MATCH(C98,'HARGA SATUAN'!$C$7:$C$1492,0),0)),"",OFFSET('HARGA SATUAN'!$I$6,MATCH(C98,'HARGA SATUAN'!$C$7:$C$1492,0),0))</f>
        <v>0</v>
      </c>
      <c r="H98" s="494">
        <f t="shared" ca="1" si="8"/>
        <v>0</v>
      </c>
      <c r="I98" s="494">
        <f t="shared" ca="1" si="9"/>
        <v>0</v>
      </c>
      <c r="J98" s="494">
        <f t="shared" ca="1" si="10"/>
        <v>0</v>
      </c>
      <c r="K98" s="504">
        <f t="shared" ca="1" si="7"/>
        <v>0</v>
      </c>
      <c r="L98" s="506"/>
      <c r="Q98" s="467"/>
      <c r="R98" s="511"/>
      <c r="S98" s="511"/>
      <c r="T98" s="511"/>
    </row>
    <row r="99" spans="1:20">
      <c r="A99" s="468">
        <v>84</v>
      </c>
      <c r="B99" s="498" t="str">
        <f t="shared" ca="1" si="11"/>
        <v/>
      </c>
      <c r="C99" s="414" t="str">
        <f t="shared" ca="1" si="12"/>
        <v/>
      </c>
      <c r="D99" s="497" t="str">
        <f ca="1">IF(ISERROR(OFFSET('HARGA SATUAN'!$D$6,MATCH(C99,'HARGA SATUAN'!$C$7:$C$1492,0),0)),"",OFFSET('HARGA SATUAN'!$D$6,MATCH(C99,'HARGA SATUAN'!$C$7:$C$1492,0),0))</f>
        <v/>
      </c>
      <c r="E99" s="497">
        <f ca="1">IF(B99="+","Unit",IF(ISERROR(OFFSET('HARGA SATUAN'!$E$6,MATCH(C99,'HARGA SATUAN'!$C$7:$C$1492,0),0)),"",OFFSET('HARGA SATUAN'!$E$6,MATCH(C99,'HARGA SATUAN'!$C$7:$C$1492,0),0)))</f>
        <v>0</v>
      </c>
      <c r="F99" s="497" t="str">
        <f t="shared" ca="1" si="13"/>
        <v/>
      </c>
      <c r="G99" s="493">
        <f ca="1">IF(ISERROR(OFFSET('HARGA SATUAN'!$I$6,MATCH(C99,'HARGA SATUAN'!$C$7:$C$1492,0),0)),"",OFFSET('HARGA SATUAN'!$I$6,MATCH(C99,'HARGA SATUAN'!$C$7:$C$1492,0),0))</f>
        <v>0</v>
      </c>
      <c r="H99" s="494">
        <f t="shared" ca="1" si="8"/>
        <v>0</v>
      </c>
      <c r="I99" s="494">
        <f t="shared" ca="1" si="9"/>
        <v>0</v>
      </c>
      <c r="J99" s="494">
        <f t="shared" ca="1" si="10"/>
        <v>0</v>
      </c>
      <c r="K99" s="504">
        <f t="shared" ca="1" si="7"/>
        <v>0</v>
      </c>
      <c r="L99" s="506"/>
      <c r="Q99" s="467"/>
      <c r="R99" s="511"/>
      <c r="S99" s="511"/>
      <c r="T99" s="511"/>
    </row>
    <row r="100" spans="1:20">
      <c r="A100" s="468">
        <v>85</v>
      </c>
      <c r="B100" s="498" t="str">
        <f t="shared" ca="1" si="11"/>
        <v/>
      </c>
      <c r="C100" s="414" t="str">
        <f t="shared" ca="1" si="12"/>
        <v/>
      </c>
      <c r="D100" s="497" t="str">
        <f ca="1">IF(ISERROR(OFFSET('HARGA SATUAN'!$D$6,MATCH(C100,'HARGA SATUAN'!$C$7:$C$1492,0),0)),"",OFFSET('HARGA SATUAN'!$D$6,MATCH(C100,'HARGA SATUAN'!$C$7:$C$1492,0),0))</f>
        <v/>
      </c>
      <c r="E100" s="497">
        <f ca="1">IF(B100="+","Unit",IF(ISERROR(OFFSET('HARGA SATUAN'!$E$6,MATCH(C100,'HARGA SATUAN'!$C$7:$C$1492,0),0)),"",OFFSET('HARGA SATUAN'!$E$6,MATCH(C100,'HARGA SATUAN'!$C$7:$C$1492,0),0)))</f>
        <v>0</v>
      </c>
      <c r="F100" s="497" t="str">
        <f t="shared" ca="1" si="13"/>
        <v/>
      </c>
      <c r="G100" s="493">
        <f ca="1">IF(ISERROR(OFFSET('HARGA SATUAN'!$I$6,MATCH(C100,'HARGA SATUAN'!$C$7:$C$1492,0),0)),"",OFFSET('HARGA SATUAN'!$I$6,MATCH(C100,'HARGA SATUAN'!$C$7:$C$1492,0),0))</f>
        <v>0</v>
      </c>
      <c r="H100" s="494">
        <f t="shared" ca="1" si="8"/>
        <v>0</v>
      </c>
      <c r="I100" s="494">
        <f t="shared" ca="1" si="9"/>
        <v>0</v>
      </c>
      <c r="J100" s="494">
        <f t="shared" ca="1" si="10"/>
        <v>0</v>
      </c>
      <c r="K100" s="504">
        <f t="shared" ca="1" si="7"/>
        <v>0</v>
      </c>
      <c r="L100" s="506"/>
      <c r="Q100" s="467"/>
      <c r="R100" s="511"/>
      <c r="S100" s="511"/>
      <c r="T100" s="511"/>
    </row>
    <row r="101" spans="1:20">
      <c r="A101" s="468">
        <v>86</v>
      </c>
      <c r="B101" s="498" t="str">
        <f t="shared" ca="1" si="11"/>
        <v/>
      </c>
      <c r="C101" s="414" t="str">
        <f t="shared" ca="1" si="12"/>
        <v/>
      </c>
      <c r="D101" s="497" t="str">
        <f ca="1">IF(ISERROR(OFFSET('HARGA SATUAN'!$D$6,MATCH(C101,'HARGA SATUAN'!$C$7:$C$1492,0),0)),"",OFFSET('HARGA SATUAN'!$D$6,MATCH(C101,'HARGA SATUAN'!$C$7:$C$1492,0),0))</f>
        <v/>
      </c>
      <c r="E101" s="497">
        <f ca="1">IF(B101="+","Unit",IF(ISERROR(OFFSET('HARGA SATUAN'!$E$6,MATCH(C101,'HARGA SATUAN'!$C$7:$C$1492,0),0)),"",OFFSET('HARGA SATUAN'!$E$6,MATCH(C101,'HARGA SATUAN'!$C$7:$C$1492,0),0)))</f>
        <v>0</v>
      </c>
      <c r="F101" s="497" t="str">
        <f t="shared" ca="1" si="13"/>
        <v/>
      </c>
      <c r="G101" s="493">
        <f ca="1">IF(ISERROR(OFFSET('HARGA SATUAN'!$I$6,MATCH(C101,'HARGA SATUAN'!$C$7:$C$1492,0),0)),"",OFFSET('HARGA SATUAN'!$I$6,MATCH(C101,'HARGA SATUAN'!$C$7:$C$1492,0),0))</f>
        <v>0</v>
      </c>
      <c r="H101" s="494">
        <f t="shared" ca="1" si="8"/>
        <v>0</v>
      </c>
      <c r="I101" s="494">
        <f t="shared" ca="1" si="9"/>
        <v>0</v>
      </c>
      <c r="J101" s="494">
        <f t="shared" ca="1" si="10"/>
        <v>0</v>
      </c>
      <c r="K101" s="504">
        <f t="shared" ca="1" si="7"/>
        <v>0</v>
      </c>
      <c r="L101" s="506"/>
      <c r="Q101" s="467"/>
      <c r="R101" s="511"/>
      <c r="S101" s="511"/>
      <c r="T101" s="511"/>
    </row>
    <row r="102" spans="1:20">
      <c r="A102" s="468">
        <v>87</v>
      </c>
      <c r="B102" s="498" t="str">
        <f t="shared" ca="1" si="11"/>
        <v/>
      </c>
      <c r="C102" s="414" t="str">
        <f t="shared" ca="1" si="12"/>
        <v/>
      </c>
      <c r="D102" s="497" t="str">
        <f ca="1">IF(ISERROR(OFFSET('HARGA SATUAN'!$D$6,MATCH(C102,'HARGA SATUAN'!$C$7:$C$1492,0),0)),"",OFFSET('HARGA SATUAN'!$D$6,MATCH(C102,'HARGA SATUAN'!$C$7:$C$1492,0),0))</f>
        <v/>
      </c>
      <c r="E102" s="497">
        <f ca="1">IF(B102="+","Unit",IF(ISERROR(OFFSET('HARGA SATUAN'!$E$6,MATCH(C102,'HARGA SATUAN'!$C$7:$C$1492,0),0)),"",OFFSET('HARGA SATUAN'!$E$6,MATCH(C102,'HARGA SATUAN'!$C$7:$C$1492,0),0)))</f>
        <v>0</v>
      </c>
      <c r="F102" s="497" t="str">
        <f t="shared" ca="1" si="13"/>
        <v/>
      </c>
      <c r="G102" s="493">
        <f ca="1">IF(ISERROR(OFFSET('HARGA SATUAN'!$I$6,MATCH(C102,'HARGA SATUAN'!$C$7:$C$1492,0),0)),"",OFFSET('HARGA SATUAN'!$I$6,MATCH(C102,'HARGA SATUAN'!$C$7:$C$1492,0),0))</f>
        <v>0</v>
      </c>
      <c r="H102" s="494">
        <f t="shared" ca="1" si="8"/>
        <v>0</v>
      </c>
      <c r="I102" s="494">
        <f t="shared" ca="1" si="9"/>
        <v>0</v>
      </c>
      <c r="J102" s="494">
        <f t="shared" ca="1" si="10"/>
        <v>0</v>
      </c>
      <c r="K102" s="504">
        <f t="shared" ca="1" si="7"/>
        <v>0</v>
      </c>
      <c r="L102" s="506"/>
      <c r="Q102" s="467"/>
      <c r="R102" s="511"/>
      <c r="S102" s="511"/>
      <c r="T102" s="511"/>
    </row>
    <row r="103" spans="1:20">
      <c r="A103" s="468">
        <v>88</v>
      </c>
      <c r="B103" s="498" t="str">
        <f t="shared" ca="1" si="11"/>
        <v/>
      </c>
      <c r="C103" s="414" t="str">
        <f t="shared" ca="1" si="12"/>
        <v/>
      </c>
      <c r="D103" s="497" t="str">
        <f ca="1">IF(ISERROR(OFFSET('HARGA SATUAN'!$D$6,MATCH(C103,'HARGA SATUAN'!$C$7:$C$1492,0),0)),"",OFFSET('HARGA SATUAN'!$D$6,MATCH(C103,'HARGA SATUAN'!$C$7:$C$1492,0),0))</f>
        <v/>
      </c>
      <c r="E103" s="497">
        <f ca="1">IF(B103="+","Unit",IF(ISERROR(OFFSET('HARGA SATUAN'!$E$6,MATCH(C103,'HARGA SATUAN'!$C$7:$C$1492,0),0)),"",OFFSET('HARGA SATUAN'!$E$6,MATCH(C103,'HARGA SATUAN'!$C$7:$C$1492,0),0)))</f>
        <v>0</v>
      </c>
      <c r="F103" s="497" t="str">
        <f t="shared" ca="1" si="13"/>
        <v/>
      </c>
      <c r="G103" s="493">
        <f ca="1">IF(ISERROR(OFFSET('HARGA SATUAN'!$I$6,MATCH(C103,'HARGA SATUAN'!$C$7:$C$1492,0),0)),"",OFFSET('HARGA SATUAN'!$I$6,MATCH(C103,'HARGA SATUAN'!$C$7:$C$1492,0),0))</f>
        <v>0</v>
      </c>
      <c r="H103" s="494">
        <f t="shared" ca="1" si="8"/>
        <v>0</v>
      </c>
      <c r="I103" s="494">
        <f t="shared" ca="1" si="9"/>
        <v>0</v>
      </c>
      <c r="J103" s="494">
        <f t="shared" ca="1" si="10"/>
        <v>0</v>
      </c>
      <c r="K103" s="504">
        <f t="shared" ca="1" si="7"/>
        <v>0</v>
      </c>
      <c r="L103" s="506"/>
      <c r="Q103" s="467"/>
      <c r="R103" s="511"/>
      <c r="S103" s="511"/>
      <c r="T103" s="511"/>
    </row>
    <row r="104" spans="1:20">
      <c r="A104" s="468">
        <v>89</v>
      </c>
      <c r="B104" s="498" t="str">
        <f t="shared" ca="1" si="11"/>
        <v/>
      </c>
      <c r="C104" s="414" t="str">
        <f t="shared" ca="1" si="12"/>
        <v/>
      </c>
      <c r="D104" s="497" t="str">
        <f ca="1">IF(ISERROR(OFFSET('HARGA SATUAN'!$D$6,MATCH(C104,'HARGA SATUAN'!$C$7:$C$1492,0),0)),"",OFFSET('HARGA SATUAN'!$D$6,MATCH(C104,'HARGA SATUAN'!$C$7:$C$1492,0),0))</f>
        <v/>
      </c>
      <c r="E104" s="497">
        <f ca="1">IF(B104="+","Unit",IF(ISERROR(OFFSET('HARGA SATUAN'!$E$6,MATCH(C104,'HARGA SATUAN'!$C$7:$C$1492,0),0)),"",OFFSET('HARGA SATUAN'!$E$6,MATCH(C104,'HARGA SATUAN'!$C$7:$C$1492,0),0)))</f>
        <v>0</v>
      </c>
      <c r="F104" s="497" t="str">
        <f t="shared" ca="1" si="13"/>
        <v/>
      </c>
      <c r="G104" s="493">
        <f ca="1">IF(ISERROR(OFFSET('HARGA SATUAN'!$I$6,MATCH(C104,'HARGA SATUAN'!$C$7:$C$1492,0),0)),"",OFFSET('HARGA SATUAN'!$I$6,MATCH(C104,'HARGA SATUAN'!$C$7:$C$1492,0),0))</f>
        <v>0</v>
      </c>
      <c r="H104" s="494">
        <f t="shared" ca="1" si="8"/>
        <v>0</v>
      </c>
      <c r="I104" s="494">
        <f t="shared" ca="1" si="9"/>
        <v>0</v>
      </c>
      <c r="J104" s="494">
        <f t="shared" ca="1" si="10"/>
        <v>0</v>
      </c>
      <c r="K104" s="504">
        <f t="shared" ca="1" si="7"/>
        <v>0</v>
      </c>
      <c r="L104" s="506"/>
      <c r="Q104" s="467"/>
      <c r="R104" s="511"/>
      <c r="S104" s="511"/>
      <c r="T104" s="511"/>
    </row>
    <row r="105" spans="1:20">
      <c r="A105" s="468">
        <v>90</v>
      </c>
      <c r="B105" s="498" t="str">
        <f t="shared" ca="1" si="11"/>
        <v/>
      </c>
      <c r="C105" s="414" t="str">
        <f t="shared" ca="1" si="12"/>
        <v/>
      </c>
      <c r="D105" s="497" t="str">
        <f ca="1">IF(ISERROR(OFFSET('HARGA SATUAN'!$D$6,MATCH(C105,'HARGA SATUAN'!$C$7:$C$1492,0),0)),"",OFFSET('HARGA SATUAN'!$D$6,MATCH(C105,'HARGA SATUAN'!$C$7:$C$1492,0),0))</f>
        <v/>
      </c>
      <c r="E105" s="497">
        <f ca="1">IF(B105="+","Unit",IF(ISERROR(OFFSET('HARGA SATUAN'!$E$6,MATCH(C105,'HARGA SATUAN'!$C$7:$C$1492,0),0)),"",OFFSET('HARGA SATUAN'!$E$6,MATCH(C105,'HARGA SATUAN'!$C$7:$C$1492,0),0)))</f>
        <v>0</v>
      </c>
      <c r="F105" s="497" t="str">
        <f t="shared" ca="1" si="13"/>
        <v/>
      </c>
      <c r="G105" s="493">
        <f ca="1">IF(ISERROR(OFFSET('HARGA SATUAN'!$I$6,MATCH(C105,'HARGA SATUAN'!$C$7:$C$1492,0),0)),"",OFFSET('HARGA SATUAN'!$I$6,MATCH(C105,'HARGA SATUAN'!$C$7:$C$1492,0),0))</f>
        <v>0</v>
      </c>
      <c r="H105" s="494">
        <f t="shared" ca="1" si="8"/>
        <v>0</v>
      </c>
      <c r="I105" s="494">
        <f t="shared" ca="1" si="9"/>
        <v>0</v>
      </c>
      <c r="J105" s="494">
        <f t="shared" ca="1" si="10"/>
        <v>0</v>
      </c>
      <c r="K105" s="504">
        <f t="shared" ca="1" si="0"/>
        <v>0</v>
      </c>
      <c r="L105" s="506"/>
      <c r="Q105" s="467"/>
      <c r="R105" s="511"/>
      <c r="S105" s="511"/>
      <c r="T105" s="511"/>
    </row>
    <row r="106" spans="1:20">
      <c r="A106" s="468">
        <v>91</v>
      </c>
      <c r="B106" s="498" t="str">
        <f t="shared" ca="1" si="11"/>
        <v/>
      </c>
      <c r="C106" s="414" t="str">
        <f t="shared" ca="1" si="12"/>
        <v/>
      </c>
      <c r="D106" s="497" t="str">
        <f ca="1">IF(ISERROR(OFFSET('HARGA SATUAN'!$D$6,MATCH(C106,'HARGA SATUAN'!$C$7:$C$1492,0),0)),"",OFFSET('HARGA SATUAN'!$D$6,MATCH(C106,'HARGA SATUAN'!$C$7:$C$1492,0),0))</f>
        <v/>
      </c>
      <c r="E106" s="497">
        <f ca="1">IF(B106="+","Unit",IF(ISERROR(OFFSET('HARGA SATUAN'!$E$6,MATCH(C106,'HARGA SATUAN'!$C$7:$C$1492,0),0)),"",OFFSET('HARGA SATUAN'!$E$6,MATCH(C106,'HARGA SATUAN'!$C$7:$C$1492,0),0)))</f>
        <v>0</v>
      </c>
      <c r="F106" s="497" t="str">
        <f t="shared" ca="1" si="13"/>
        <v/>
      </c>
      <c r="G106" s="493">
        <f ca="1">IF(ISERROR(OFFSET('HARGA SATUAN'!$I$6,MATCH(C106,'HARGA SATUAN'!$C$7:$C$1492,0),0)),"",OFFSET('HARGA SATUAN'!$I$6,MATCH(C106,'HARGA SATUAN'!$C$7:$C$1492,0),0))</f>
        <v>0</v>
      </c>
      <c r="H106" s="494">
        <f t="shared" ca="1" si="8"/>
        <v>0</v>
      </c>
      <c r="I106" s="494">
        <f t="shared" ca="1" si="9"/>
        <v>0</v>
      </c>
      <c r="J106" s="494">
        <f t="shared" ca="1" si="10"/>
        <v>0</v>
      </c>
      <c r="K106" s="504">
        <f t="shared" ref="K106:K114" ca="1" si="14">SUM(H106:J106)</f>
        <v>0</v>
      </c>
      <c r="L106" s="506"/>
      <c r="Q106" s="467"/>
      <c r="R106" s="511"/>
      <c r="S106" s="511"/>
      <c r="T106" s="511"/>
    </row>
    <row r="107" spans="1:20">
      <c r="A107" s="468">
        <v>92</v>
      </c>
      <c r="B107" s="498" t="str">
        <f t="shared" ca="1" si="11"/>
        <v/>
      </c>
      <c r="C107" s="414" t="str">
        <f t="shared" ca="1" si="12"/>
        <v/>
      </c>
      <c r="D107" s="497" t="str">
        <f ca="1">IF(ISERROR(OFFSET('HARGA SATUAN'!$D$6,MATCH(C107,'HARGA SATUAN'!$C$7:$C$1492,0),0)),"",OFFSET('HARGA SATUAN'!$D$6,MATCH(C107,'HARGA SATUAN'!$C$7:$C$1492,0),0))</f>
        <v/>
      </c>
      <c r="E107" s="497">
        <f ca="1">IF(B107="+","Unit",IF(ISERROR(OFFSET('HARGA SATUAN'!$E$6,MATCH(C107,'HARGA SATUAN'!$C$7:$C$1492,0),0)),"",OFFSET('HARGA SATUAN'!$E$6,MATCH(C107,'HARGA SATUAN'!$C$7:$C$1492,0),0)))</f>
        <v>0</v>
      </c>
      <c r="F107" s="497" t="str">
        <f t="shared" ca="1" si="13"/>
        <v/>
      </c>
      <c r="G107" s="493">
        <f ca="1">IF(ISERROR(OFFSET('HARGA SATUAN'!$I$6,MATCH(C107,'HARGA SATUAN'!$C$7:$C$1492,0),0)),"",OFFSET('HARGA SATUAN'!$I$6,MATCH(C107,'HARGA SATUAN'!$C$7:$C$1492,0),0))</f>
        <v>0</v>
      </c>
      <c r="H107" s="494">
        <f t="shared" ca="1" si="8"/>
        <v>0</v>
      </c>
      <c r="I107" s="494">
        <f t="shared" ca="1" si="9"/>
        <v>0</v>
      </c>
      <c r="J107" s="494">
        <f t="shared" ca="1" si="10"/>
        <v>0</v>
      </c>
      <c r="K107" s="504">
        <f t="shared" ca="1" si="14"/>
        <v>0</v>
      </c>
      <c r="L107" s="506"/>
      <c r="Q107" s="467"/>
      <c r="R107" s="511"/>
      <c r="S107" s="511"/>
      <c r="T107" s="511"/>
    </row>
    <row r="108" spans="1:20">
      <c r="A108" s="468">
        <v>93</v>
      </c>
      <c r="B108" s="498" t="str">
        <f t="shared" ca="1" si="11"/>
        <v/>
      </c>
      <c r="C108" s="414" t="str">
        <f t="shared" ca="1" si="12"/>
        <v/>
      </c>
      <c r="D108" s="497" t="str">
        <f ca="1">IF(ISERROR(OFFSET('HARGA SATUAN'!$D$6,MATCH(C108,'HARGA SATUAN'!$C$7:$C$1492,0),0)),"",OFFSET('HARGA SATUAN'!$D$6,MATCH(C108,'HARGA SATUAN'!$C$7:$C$1492,0),0))</f>
        <v/>
      </c>
      <c r="E108" s="497">
        <f ca="1">IF(B108="+","Unit",IF(ISERROR(OFFSET('HARGA SATUAN'!$E$6,MATCH(C108,'HARGA SATUAN'!$C$7:$C$1492,0),0)),"",OFFSET('HARGA SATUAN'!$E$6,MATCH(C108,'HARGA SATUAN'!$C$7:$C$1492,0),0)))</f>
        <v>0</v>
      </c>
      <c r="F108" s="497" t="str">
        <f t="shared" ca="1" si="13"/>
        <v/>
      </c>
      <c r="G108" s="493">
        <f ca="1">IF(ISERROR(OFFSET('HARGA SATUAN'!$I$6,MATCH(C108,'HARGA SATUAN'!$C$7:$C$1492,0),0)),"",OFFSET('HARGA SATUAN'!$I$6,MATCH(C108,'HARGA SATUAN'!$C$7:$C$1492,0),0))</f>
        <v>0</v>
      </c>
      <c r="H108" s="494">
        <f t="shared" ca="1" si="8"/>
        <v>0</v>
      </c>
      <c r="I108" s="494">
        <f t="shared" ca="1" si="9"/>
        <v>0</v>
      </c>
      <c r="J108" s="494">
        <f t="shared" ca="1" si="10"/>
        <v>0</v>
      </c>
      <c r="K108" s="504">
        <f t="shared" ca="1" si="14"/>
        <v>0</v>
      </c>
      <c r="L108" s="506"/>
      <c r="Q108" s="467"/>
      <c r="R108" s="511"/>
      <c r="S108" s="511"/>
      <c r="T108" s="511"/>
    </row>
    <row r="109" spans="1:20">
      <c r="A109" s="468">
        <v>94</v>
      </c>
      <c r="B109" s="498" t="str">
        <f t="shared" ca="1" si="11"/>
        <v/>
      </c>
      <c r="C109" s="414" t="str">
        <f t="shared" ca="1" si="12"/>
        <v/>
      </c>
      <c r="D109" s="497" t="str">
        <f ca="1">IF(ISERROR(OFFSET('HARGA SATUAN'!$D$6,MATCH(C109,'HARGA SATUAN'!$C$7:$C$1492,0),0)),"",OFFSET('HARGA SATUAN'!$D$6,MATCH(C109,'HARGA SATUAN'!$C$7:$C$1492,0),0))</f>
        <v/>
      </c>
      <c r="E109" s="497">
        <f ca="1">IF(B109="+","Unit",IF(ISERROR(OFFSET('HARGA SATUAN'!$E$6,MATCH(C109,'HARGA SATUAN'!$C$7:$C$1492,0),0)),"",OFFSET('HARGA SATUAN'!$E$6,MATCH(C109,'HARGA SATUAN'!$C$7:$C$1492,0),0)))</f>
        <v>0</v>
      </c>
      <c r="F109" s="497" t="str">
        <f t="shared" ca="1" si="13"/>
        <v/>
      </c>
      <c r="G109" s="493">
        <f ca="1">IF(ISERROR(OFFSET('HARGA SATUAN'!$I$6,MATCH(C109,'HARGA SATUAN'!$C$7:$C$1492,0),0)),"",OFFSET('HARGA SATUAN'!$I$6,MATCH(C109,'HARGA SATUAN'!$C$7:$C$1492,0),0))</f>
        <v>0</v>
      </c>
      <c r="H109" s="494">
        <f t="shared" ca="1" si="8"/>
        <v>0</v>
      </c>
      <c r="I109" s="494">
        <f t="shared" ca="1" si="9"/>
        <v>0</v>
      </c>
      <c r="J109" s="494">
        <f t="shared" ca="1" si="10"/>
        <v>0</v>
      </c>
      <c r="K109" s="504">
        <f t="shared" ca="1" si="14"/>
        <v>0</v>
      </c>
      <c r="L109" s="506"/>
      <c r="Q109" s="467"/>
      <c r="R109" s="511"/>
      <c r="S109" s="511"/>
      <c r="T109" s="511"/>
    </row>
    <row r="110" spans="1:20">
      <c r="A110" s="468">
        <v>95</v>
      </c>
      <c r="B110" s="498" t="str">
        <f t="shared" ca="1" si="11"/>
        <v/>
      </c>
      <c r="C110" s="414" t="str">
        <f t="shared" ca="1" si="12"/>
        <v/>
      </c>
      <c r="D110" s="497" t="str">
        <f ca="1">IF(ISERROR(OFFSET('HARGA SATUAN'!$D$6,MATCH(C110,'HARGA SATUAN'!$C$7:$C$1492,0),0)),"",OFFSET('HARGA SATUAN'!$D$6,MATCH(C110,'HARGA SATUAN'!$C$7:$C$1492,0),0))</f>
        <v/>
      </c>
      <c r="E110" s="497">
        <f ca="1">IF(B110="+","Unit",IF(ISERROR(OFFSET('HARGA SATUAN'!$E$6,MATCH(C110,'HARGA SATUAN'!$C$7:$C$1492,0),0)),"",OFFSET('HARGA SATUAN'!$E$6,MATCH(C110,'HARGA SATUAN'!$C$7:$C$1492,0),0)))</f>
        <v>0</v>
      </c>
      <c r="F110" s="497" t="str">
        <f t="shared" ca="1" si="13"/>
        <v/>
      </c>
      <c r="G110" s="493">
        <f ca="1">IF(ISERROR(OFFSET('HARGA SATUAN'!$I$6,MATCH(C110,'HARGA SATUAN'!$C$7:$C$1492,0),0)),"",OFFSET('HARGA SATUAN'!$I$6,MATCH(C110,'HARGA SATUAN'!$C$7:$C$1492,0),0))</f>
        <v>0</v>
      </c>
      <c r="H110" s="494">
        <f t="shared" ca="1" si="8"/>
        <v>0</v>
      </c>
      <c r="I110" s="494">
        <f t="shared" ca="1" si="9"/>
        <v>0</v>
      </c>
      <c r="J110" s="494">
        <f t="shared" ca="1" si="10"/>
        <v>0</v>
      </c>
      <c r="K110" s="504">
        <f t="shared" ca="1" si="14"/>
        <v>0</v>
      </c>
      <c r="L110" s="506"/>
      <c r="Q110" s="467"/>
      <c r="R110" s="511"/>
      <c r="S110" s="511"/>
      <c r="T110" s="511"/>
    </row>
    <row r="111" spans="1:20">
      <c r="A111" s="468">
        <v>96</v>
      </c>
      <c r="B111" s="498" t="str">
        <f t="shared" ca="1" si="11"/>
        <v/>
      </c>
      <c r="C111" s="414" t="str">
        <f t="shared" ca="1" si="12"/>
        <v/>
      </c>
      <c r="D111" s="497" t="str">
        <f ca="1">IF(ISERROR(OFFSET('HARGA SATUAN'!$D$6,MATCH(C111,'HARGA SATUAN'!$C$7:$C$1492,0),0)),"",OFFSET('HARGA SATUAN'!$D$6,MATCH(C111,'HARGA SATUAN'!$C$7:$C$1492,0),0))</f>
        <v/>
      </c>
      <c r="E111" s="497">
        <f ca="1">IF(B111="+","Unit",IF(ISERROR(OFFSET('HARGA SATUAN'!$E$6,MATCH(C111,'HARGA SATUAN'!$C$7:$C$1492,0),0)),"",OFFSET('HARGA SATUAN'!$E$6,MATCH(C111,'HARGA SATUAN'!$C$7:$C$1492,0),0)))</f>
        <v>0</v>
      </c>
      <c r="F111" s="497" t="str">
        <f t="shared" ca="1" si="13"/>
        <v/>
      </c>
      <c r="G111" s="493">
        <f ca="1">IF(ISERROR(OFFSET('HARGA SATUAN'!$I$6,MATCH(C111,'HARGA SATUAN'!$C$7:$C$1492,0),0)),"",OFFSET('HARGA SATUAN'!$I$6,MATCH(C111,'HARGA SATUAN'!$C$7:$C$1492,0),0))</f>
        <v>0</v>
      </c>
      <c r="H111" s="494">
        <f t="shared" ca="1" si="8"/>
        <v>0</v>
      </c>
      <c r="I111" s="494">
        <f t="shared" ca="1" si="9"/>
        <v>0</v>
      </c>
      <c r="J111" s="494">
        <f t="shared" ca="1" si="10"/>
        <v>0</v>
      </c>
      <c r="K111" s="504">
        <f t="shared" ca="1" si="14"/>
        <v>0</v>
      </c>
      <c r="L111" s="506"/>
      <c r="Q111" s="467"/>
      <c r="R111" s="511"/>
      <c r="S111" s="511"/>
      <c r="T111" s="511"/>
    </row>
    <row r="112" spans="1:20">
      <c r="A112" s="468">
        <v>97</v>
      </c>
      <c r="B112" s="498" t="str">
        <f t="shared" ca="1" si="11"/>
        <v/>
      </c>
      <c r="C112" s="414" t="str">
        <f t="shared" ca="1" si="12"/>
        <v/>
      </c>
      <c r="D112" s="497" t="str">
        <f ca="1">IF(ISERROR(OFFSET('HARGA SATUAN'!$D$6,MATCH(C112,'HARGA SATUAN'!$C$7:$C$1492,0),0)),"",OFFSET('HARGA SATUAN'!$D$6,MATCH(C112,'HARGA SATUAN'!$C$7:$C$1492,0),0))</f>
        <v/>
      </c>
      <c r="E112" s="497">
        <f ca="1">IF(B112="+","Unit",IF(ISERROR(OFFSET('HARGA SATUAN'!$E$6,MATCH(C112,'HARGA SATUAN'!$C$7:$C$1492,0),0)),"",OFFSET('HARGA SATUAN'!$E$6,MATCH(C112,'HARGA SATUAN'!$C$7:$C$1492,0),0)))</f>
        <v>0</v>
      </c>
      <c r="F112" s="497" t="str">
        <f t="shared" ca="1" si="13"/>
        <v/>
      </c>
      <c r="G112" s="493">
        <f ca="1">IF(ISERROR(OFFSET('HARGA SATUAN'!$I$6,MATCH(C112,'HARGA SATUAN'!$C$7:$C$1492,0),0)),"",OFFSET('HARGA SATUAN'!$I$6,MATCH(C112,'HARGA SATUAN'!$C$7:$C$1492,0),0))</f>
        <v>0</v>
      </c>
      <c r="H112" s="494">
        <f t="shared" ca="1" si="8"/>
        <v>0</v>
      </c>
      <c r="I112" s="494">
        <f t="shared" ca="1" si="9"/>
        <v>0</v>
      </c>
      <c r="J112" s="494">
        <f t="shared" ca="1" si="10"/>
        <v>0</v>
      </c>
      <c r="K112" s="504">
        <f t="shared" ca="1" si="14"/>
        <v>0</v>
      </c>
      <c r="L112" s="506"/>
      <c r="Q112" s="467"/>
      <c r="R112" s="511"/>
      <c r="S112" s="511"/>
      <c r="T112" s="511"/>
    </row>
    <row r="113" spans="1:20">
      <c r="A113" s="468">
        <v>98</v>
      </c>
      <c r="B113" s="498" t="str">
        <f t="shared" ca="1" si="11"/>
        <v/>
      </c>
      <c r="C113" s="414" t="str">
        <f t="shared" ca="1" si="12"/>
        <v/>
      </c>
      <c r="D113" s="497" t="str">
        <f ca="1">IF(ISERROR(OFFSET('HARGA SATUAN'!$D$6,MATCH(C113,'HARGA SATUAN'!$C$7:$C$1492,0),0)),"",OFFSET('HARGA SATUAN'!$D$6,MATCH(C113,'HARGA SATUAN'!$C$7:$C$1492,0),0))</f>
        <v/>
      </c>
      <c r="E113" s="497">
        <f ca="1">IF(B113="+","Unit",IF(ISERROR(OFFSET('HARGA SATUAN'!$E$6,MATCH(C113,'HARGA SATUAN'!$C$7:$C$1492,0),0)),"",OFFSET('HARGA SATUAN'!$E$6,MATCH(C113,'HARGA SATUAN'!$C$7:$C$1492,0),0)))</f>
        <v>0</v>
      </c>
      <c r="F113" s="497" t="str">
        <f t="shared" ca="1" si="13"/>
        <v/>
      </c>
      <c r="G113" s="493">
        <f ca="1">IF(ISERROR(OFFSET('HARGA SATUAN'!$I$6,MATCH(C113,'HARGA SATUAN'!$C$7:$C$1492,0),0)),"",OFFSET('HARGA SATUAN'!$I$6,MATCH(C113,'HARGA SATUAN'!$C$7:$C$1492,0),0))</f>
        <v>0</v>
      </c>
      <c r="H113" s="494">
        <f t="shared" ca="1" si="8"/>
        <v>0</v>
      </c>
      <c r="I113" s="494">
        <f t="shared" ca="1" si="9"/>
        <v>0</v>
      </c>
      <c r="J113" s="494">
        <f t="shared" ca="1" si="10"/>
        <v>0</v>
      </c>
      <c r="K113" s="504">
        <f t="shared" ca="1" si="14"/>
        <v>0</v>
      </c>
      <c r="L113" s="506"/>
      <c r="Q113" s="467"/>
      <c r="R113" s="511"/>
      <c r="S113" s="511"/>
      <c r="T113" s="511"/>
    </row>
    <row r="114" spans="1:20">
      <c r="A114" s="468">
        <v>99</v>
      </c>
      <c r="B114" s="498" t="str">
        <f t="shared" ca="1" si="11"/>
        <v/>
      </c>
      <c r="C114" s="414" t="str">
        <f t="shared" ca="1" si="12"/>
        <v/>
      </c>
      <c r="D114" s="497" t="str">
        <f ca="1">IF(ISERROR(OFFSET('HARGA SATUAN'!$D$6,MATCH(C114,'HARGA SATUAN'!$C$7:$C$1492,0),0)),"",OFFSET('HARGA SATUAN'!$D$6,MATCH(C114,'HARGA SATUAN'!$C$7:$C$1492,0),0))</f>
        <v/>
      </c>
      <c r="E114" s="497">
        <f ca="1">IF(B114="+","Unit",IF(ISERROR(OFFSET('HARGA SATUAN'!$E$6,MATCH(C114,'HARGA SATUAN'!$C$7:$C$1492,0),0)),"",OFFSET('HARGA SATUAN'!$E$6,MATCH(C114,'HARGA SATUAN'!$C$7:$C$1492,0),0)))</f>
        <v>0</v>
      </c>
      <c r="F114" s="497" t="str">
        <f t="shared" ca="1" si="13"/>
        <v/>
      </c>
      <c r="G114" s="493">
        <f ca="1">IF(ISERROR(OFFSET('HARGA SATUAN'!$I$6,MATCH(C114,'HARGA SATUAN'!$C$7:$C$1492,0),0)),"",OFFSET('HARGA SATUAN'!$I$6,MATCH(C114,'HARGA SATUAN'!$C$7:$C$1492,0),0))</f>
        <v>0</v>
      </c>
      <c r="H114" s="494">
        <f t="shared" ca="1" si="8"/>
        <v>0</v>
      </c>
      <c r="I114" s="494">
        <f t="shared" ca="1" si="9"/>
        <v>0</v>
      </c>
      <c r="J114" s="494">
        <f t="shared" ca="1" si="10"/>
        <v>0</v>
      </c>
      <c r="K114" s="504">
        <f t="shared" ca="1" si="14"/>
        <v>0</v>
      </c>
      <c r="L114" s="506"/>
      <c r="Q114" s="467"/>
      <c r="R114" s="511"/>
      <c r="S114" s="511"/>
      <c r="T114" s="511"/>
    </row>
    <row r="115" spans="1:20">
      <c r="A115" s="468">
        <v>100</v>
      </c>
      <c r="B115" s="498" t="str">
        <f t="shared" ca="1" si="11"/>
        <v/>
      </c>
      <c r="C115" s="414" t="str">
        <f t="shared" ca="1" si="12"/>
        <v/>
      </c>
      <c r="D115" s="497" t="str">
        <f ca="1">IF(ISERROR(OFFSET('HARGA SATUAN'!$D$6,MATCH(C115,'HARGA SATUAN'!$C$7:$C$1492,0),0)),"",OFFSET('HARGA SATUAN'!$D$6,MATCH(C115,'HARGA SATUAN'!$C$7:$C$1492,0),0))</f>
        <v/>
      </c>
      <c r="E115" s="497">
        <f ca="1">IF(B115="+","Unit",IF(ISERROR(OFFSET('HARGA SATUAN'!$E$6,MATCH(C115,'HARGA SATUAN'!$C$7:$C$1492,0),0)),"",OFFSET('HARGA SATUAN'!$E$6,MATCH(C115,'HARGA SATUAN'!$C$7:$C$1492,0),0)))</f>
        <v>0</v>
      </c>
      <c r="F115" s="497" t="str">
        <f t="shared" ca="1" si="13"/>
        <v/>
      </c>
      <c r="G115" s="493">
        <f ca="1">IF(ISERROR(OFFSET('HARGA SATUAN'!$I$6,MATCH(C115,'HARGA SATUAN'!$C$7:$C$1492,0),0)),"",OFFSET('HARGA SATUAN'!$I$6,MATCH(C115,'HARGA SATUAN'!$C$7:$C$1492,0),0))</f>
        <v>0</v>
      </c>
      <c r="H115" s="494">
        <f t="shared" ca="1" si="8"/>
        <v>0</v>
      </c>
      <c r="I115" s="494">
        <f t="shared" ca="1" si="9"/>
        <v>0</v>
      </c>
      <c r="J115" s="494">
        <f t="shared" ca="1" si="10"/>
        <v>0</v>
      </c>
      <c r="K115" s="504">
        <f t="shared" ca="1" si="0"/>
        <v>0</v>
      </c>
      <c r="L115" s="506"/>
      <c r="Q115" s="467"/>
      <c r="R115" s="511"/>
      <c r="S115" s="511"/>
      <c r="T115" s="511"/>
    </row>
    <row r="116" spans="1:20">
      <c r="A116" s="468">
        <v>101</v>
      </c>
      <c r="B116" s="498" t="str">
        <f t="shared" ca="1" si="11"/>
        <v/>
      </c>
      <c r="C116" s="414" t="str">
        <f t="shared" ca="1" si="12"/>
        <v/>
      </c>
      <c r="D116" s="497" t="str">
        <f ca="1">IF(ISERROR(OFFSET('HARGA SATUAN'!$D$6,MATCH(C116,'HARGA SATUAN'!$C$7:$C$1492,0),0)),"",OFFSET('HARGA SATUAN'!$D$6,MATCH(C116,'HARGA SATUAN'!$C$7:$C$1492,0),0))</f>
        <v/>
      </c>
      <c r="E116" s="497">
        <f ca="1">IF(B116="+","Unit",IF(ISERROR(OFFSET('HARGA SATUAN'!$E$6,MATCH(C116,'HARGA SATUAN'!$C$7:$C$1492,0),0)),"",OFFSET('HARGA SATUAN'!$E$6,MATCH(C116,'HARGA SATUAN'!$C$7:$C$1492,0),0)))</f>
        <v>0</v>
      </c>
      <c r="F116" s="497" t="str">
        <f t="shared" ca="1" si="13"/>
        <v/>
      </c>
      <c r="G116" s="493">
        <f ca="1">IF(ISERROR(OFFSET('HARGA SATUAN'!$I$6,MATCH(C116,'HARGA SATUAN'!$C$7:$C$1492,0),0)),"",OFFSET('HARGA SATUAN'!$I$6,MATCH(C116,'HARGA SATUAN'!$C$7:$C$1492,0),0))</f>
        <v>0</v>
      </c>
      <c r="H116" s="494">
        <f t="shared" ref="H116:H165" ca="1" si="15">IF(OR(D116="MDU",D116="MDU-KD"),G116*F116,0)</f>
        <v>0</v>
      </c>
      <c r="I116" s="494">
        <f t="shared" ref="I116:I165" ca="1" si="16">IF(D116="HDW",G116*F116,0)</f>
        <v>0</v>
      </c>
      <c r="J116" s="494">
        <f t="shared" ref="J116:J165" ca="1" si="17">IF(D116="JASA",G116*F116,0)</f>
        <v>0</v>
      </c>
      <c r="K116" s="504">
        <f t="shared" ref="K116:K165" ca="1" si="18">SUM(H116:J116)</f>
        <v>0</v>
      </c>
      <c r="L116" s="506"/>
      <c r="Q116" s="467"/>
      <c r="R116" s="511"/>
      <c r="S116" s="511"/>
      <c r="T116" s="511"/>
    </row>
    <row r="117" spans="1:20">
      <c r="A117" s="468">
        <v>102</v>
      </c>
      <c r="B117" s="498" t="str">
        <f t="shared" ca="1" si="11"/>
        <v/>
      </c>
      <c r="C117" s="414" t="str">
        <f t="shared" ca="1" si="12"/>
        <v/>
      </c>
      <c r="D117" s="497" t="str">
        <f ca="1">IF(ISERROR(OFFSET('HARGA SATUAN'!$D$6,MATCH(C117,'HARGA SATUAN'!$C$7:$C$1492,0),0)),"",OFFSET('HARGA SATUAN'!$D$6,MATCH(C117,'HARGA SATUAN'!$C$7:$C$1492,0),0))</f>
        <v/>
      </c>
      <c r="E117" s="497">
        <f ca="1">IF(B117="+","Unit",IF(ISERROR(OFFSET('HARGA SATUAN'!$E$6,MATCH(C117,'HARGA SATUAN'!$C$7:$C$1492,0),0)),"",OFFSET('HARGA SATUAN'!$E$6,MATCH(C117,'HARGA SATUAN'!$C$7:$C$1492,0),0)))</f>
        <v>0</v>
      </c>
      <c r="F117" s="497" t="str">
        <f t="shared" ca="1" si="13"/>
        <v/>
      </c>
      <c r="G117" s="493">
        <f ca="1">IF(ISERROR(OFFSET('HARGA SATUAN'!$I$6,MATCH(C117,'HARGA SATUAN'!$C$7:$C$1492,0),0)),"",OFFSET('HARGA SATUAN'!$I$6,MATCH(C117,'HARGA SATUAN'!$C$7:$C$1492,0),0))</f>
        <v>0</v>
      </c>
      <c r="H117" s="494">
        <f t="shared" ca="1" si="15"/>
        <v>0</v>
      </c>
      <c r="I117" s="494">
        <f t="shared" ca="1" si="16"/>
        <v>0</v>
      </c>
      <c r="J117" s="494">
        <f t="shared" ca="1" si="17"/>
        <v>0</v>
      </c>
      <c r="K117" s="504">
        <f t="shared" ca="1" si="18"/>
        <v>0</v>
      </c>
      <c r="L117" s="506"/>
      <c r="Q117" s="467"/>
      <c r="R117" s="511"/>
      <c r="S117" s="511"/>
      <c r="T117" s="511"/>
    </row>
    <row r="118" spans="1:20">
      <c r="A118" s="468">
        <v>103</v>
      </c>
      <c r="B118" s="498" t="str">
        <f t="shared" ca="1" si="11"/>
        <v/>
      </c>
      <c r="C118" s="414" t="str">
        <f t="shared" ca="1" si="12"/>
        <v/>
      </c>
      <c r="D118" s="497" t="str">
        <f ca="1">IF(ISERROR(OFFSET('HARGA SATUAN'!$D$6,MATCH(C118,'HARGA SATUAN'!$C$7:$C$1492,0),0)),"",OFFSET('HARGA SATUAN'!$D$6,MATCH(C118,'HARGA SATUAN'!$C$7:$C$1492,0),0))</f>
        <v/>
      </c>
      <c r="E118" s="497">
        <f ca="1">IF(B118="+","Unit",IF(ISERROR(OFFSET('HARGA SATUAN'!$E$6,MATCH(C118,'HARGA SATUAN'!$C$7:$C$1492,0),0)),"",OFFSET('HARGA SATUAN'!$E$6,MATCH(C118,'HARGA SATUAN'!$C$7:$C$1492,0),0)))</f>
        <v>0</v>
      </c>
      <c r="F118" s="497" t="str">
        <f t="shared" ca="1" si="13"/>
        <v/>
      </c>
      <c r="G118" s="493">
        <f ca="1">IF(ISERROR(OFFSET('HARGA SATUAN'!$I$6,MATCH(C118,'HARGA SATUAN'!$C$7:$C$1492,0),0)),"",OFFSET('HARGA SATUAN'!$I$6,MATCH(C118,'HARGA SATUAN'!$C$7:$C$1492,0),0))</f>
        <v>0</v>
      </c>
      <c r="H118" s="494">
        <f t="shared" ca="1" si="15"/>
        <v>0</v>
      </c>
      <c r="I118" s="494">
        <f t="shared" ca="1" si="16"/>
        <v>0</v>
      </c>
      <c r="J118" s="494">
        <f t="shared" ca="1" si="17"/>
        <v>0</v>
      </c>
      <c r="K118" s="504">
        <f t="shared" ca="1" si="18"/>
        <v>0</v>
      </c>
      <c r="L118" s="506"/>
      <c r="Q118" s="467"/>
      <c r="R118" s="511"/>
      <c r="S118" s="511"/>
      <c r="T118" s="511"/>
    </row>
    <row r="119" spans="1:20">
      <c r="A119" s="468">
        <v>104</v>
      </c>
      <c r="B119" s="498" t="str">
        <f t="shared" ca="1" si="11"/>
        <v/>
      </c>
      <c r="C119" s="414" t="str">
        <f t="shared" ca="1" si="12"/>
        <v/>
      </c>
      <c r="D119" s="497" t="str">
        <f ca="1">IF(ISERROR(OFFSET('HARGA SATUAN'!$D$6,MATCH(C119,'HARGA SATUAN'!$C$7:$C$1492,0),0)),"",OFFSET('HARGA SATUAN'!$D$6,MATCH(C119,'HARGA SATUAN'!$C$7:$C$1492,0),0))</f>
        <v/>
      </c>
      <c r="E119" s="497">
        <f ca="1">IF(B119="+","Unit",IF(ISERROR(OFFSET('HARGA SATUAN'!$E$6,MATCH(C119,'HARGA SATUAN'!$C$7:$C$1492,0),0)),"",OFFSET('HARGA SATUAN'!$E$6,MATCH(C119,'HARGA SATUAN'!$C$7:$C$1492,0),0)))</f>
        <v>0</v>
      </c>
      <c r="F119" s="497" t="str">
        <f t="shared" ca="1" si="13"/>
        <v/>
      </c>
      <c r="G119" s="493">
        <f ca="1">IF(ISERROR(OFFSET('HARGA SATUAN'!$I$6,MATCH(C119,'HARGA SATUAN'!$C$7:$C$1492,0),0)),"",OFFSET('HARGA SATUAN'!$I$6,MATCH(C119,'HARGA SATUAN'!$C$7:$C$1492,0),0))</f>
        <v>0</v>
      </c>
      <c r="H119" s="494">
        <f t="shared" ca="1" si="15"/>
        <v>0</v>
      </c>
      <c r="I119" s="494">
        <f t="shared" ca="1" si="16"/>
        <v>0</v>
      </c>
      <c r="J119" s="494">
        <f t="shared" ca="1" si="17"/>
        <v>0</v>
      </c>
      <c r="K119" s="504">
        <f t="shared" ca="1" si="18"/>
        <v>0</v>
      </c>
      <c r="L119" s="506"/>
      <c r="Q119" s="467"/>
      <c r="R119" s="511"/>
      <c r="S119" s="511"/>
      <c r="T119" s="511"/>
    </row>
    <row r="120" spans="1:20">
      <c r="A120" s="468">
        <v>105</v>
      </c>
      <c r="B120" s="498" t="str">
        <f t="shared" ca="1" si="11"/>
        <v/>
      </c>
      <c r="C120" s="414" t="str">
        <f t="shared" ca="1" si="12"/>
        <v/>
      </c>
      <c r="D120" s="497" t="str">
        <f ca="1">IF(ISERROR(OFFSET('HARGA SATUAN'!$D$6,MATCH(C120,'HARGA SATUAN'!$C$7:$C$1492,0),0)),"",OFFSET('HARGA SATUAN'!$D$6,MATCH(C120,'HARGA SATUAN'!$C$7:$C$1492,0),0))</f>
        <v/>
      </c>
      <c r="E120" s="497">
        <f ca="1">IF(B120="+","Unit",IF(ISERROR(OFFSET('HARGA SATUAN'!$E$6,MATCH(C120,'HARGA SATUAN'!$C$7:$C$1492,0),0)),"",OFFSET('HARGA SATUAN'!$E$6,MATCH(C120,'HARGA SATUAN'!$C$7:$C$1492,0),0)))</f>
        <v>0</v>
      </c>
      <c r="F120" s="497" t="str">
        <f t="shared" ca="1" si="13"/>
        <v/>
      </c>
      <c r="G120" s="493">
        <f ca="1">IF(ISERROR(OFFSET('HARGA SATUAN'!$I$6,MATCH(C120,'HARGA SATUAN'!$C$7:$C$1492,0),0)),"",OFFSET('HARGA SATUAN'!$I$6,MATCH(C120,'HARGA SATUAN'!$C$7:$C$1492,0),0))</f>
        <v>0</v>
      </c>
      <c r="H120" s="494">
        <f t="shared" ca="1" si="15"/>
        <v>0</v>
      </c>
      <c r="I120" s="494">
        <f t="shared" ca="1" si="16"/>
        <v>0</v>
      </c>
      <c r="J120" s="494">
        <f t="shared" ca="1" si="17"/>
        <v>0</v>
      </c>
      <c r="K120" s="504">
        <f t="shared" ca="1" si="18"/>
        <v>0</v>
      </c>
      <c r="L120" s="506"/>
      <c r="Q120" s="467"/>
      <c r="R120" s="511"/>
      <c r="S120" s="511"/>
      <c r="T120" s="511"/>
    </row>
    <row r="121" spans="1:20">
      <c r="A121" s="468">
        <v>106</v>
      </c>
      <c r="B121" s="498" t="str">
        <f t="shared" ca="1" si="11"/>
        <v/>
      </c>
      <c r="C121" s="414" t="str">
        <f t="shared" ca="1" si="12"/>
        <v/>
      </c>
      <c r="D121" s="497" t="str">
        <f ca="1">IF(ISERROR(OFFSET('HARGA SATUAN'!$D$6,MATCH(C121,'HARGA SATUAN'!$C$7:$C$1492,0),0)),"",OFFSET('HARGA SATUAN'!$D$6,MATCH(C121,'HARGA SATUAN'!$C$7:$C$1492,0),0))</f>
        <v/>
      </c>
      <c r="E121" s="497">
        <f ca="1">IF(B121="+","Unit",IF(ISERROR(OFFSET('HARGA SATUAN'!$E$6,MATCH(C121,'HARGA SATUAN'!$C$7:$C$1492,0),0)),"",OFFSET('HARGA SATUAN'!$E$6,MATCH(C121,'HARGA SATUAN'!$C$7:$C$1492,0),0)))</f>
        <v>0</v>
      </c>
      <c r="F121" s="497" t="str">
        <f t="shared" ca="1" si="13"/>
        <v/>
      </c>
      <c r="G121" s="493">
        <f ca="1">IF(ISERROR(OFFSET('HARGA SATUAN'!$I$6,MATCH(C121,'HARGA SATUAN'!$C$7:$C$1492,0),0)),"",OFFSET('HARGA SATUAN'!$I$6,MATCH(C121,'HARGA SATUAN'!$C$7:$C$1492,0),0))</f>
        <v>0</v>
      </c>
      <c r="H121" s="494">
        <f t="shared" ca="1" si="15"/>
        <v>0</v>
      </c>
      <c r="I121" s="494">
        <f t="shared" ca="1" si="16"/>
        <v>0</v>
      </c>
      <c r="J121" s="494">
        <f t="shared" ca="1" si="17"/>
        <v>0</v>
      </c>
      <c r="K121" s="504">
        <f t="shared" ca="1" si="18"/>
        <v>0</v>
      </c>
      <c r="L121" s="506"/>
      <c r="Q121" s="467"/>
      <c r="R121" s="511"/>
      <c r="S121" s="511"/>
      <c r="T121" s="511"/>
    </row>
    <row r="122" spans="1:20">
      <c r="A122" s="468">
        <v>107</v>
      </c>
      <c r="B122" s="498" t="str">
        <f t="shared" ca="1" si="11"/>
        <v/>
      </c>
      <c r="C122" s="414" t="str">
        <f t="shared" ca="1" si="12"/>
        <v/>
      </c>
      <c r="D122" s="497" t="str">
        <f ca="1">IF(ISERROR(OFFSET('HARGA SATUAN'!$D$6,MATCH(C122,'HARGA SATUAN'!$C$7:$C$1492,0),0)),"",OFFSET('HARGA SATUAN'!$D$6,MATCH(C122,'HARGA SATUAN'!$C$7:$C$1492,0),0))</f>
        <v/>
      </c>
      <c r="E122" s="497">
        <f ca="1">IF(B122="+","Unit",IF(ISERROR(OFFSET('HARGA SATUAN'!$E$6,MATCH(C122,'HARGA SATUAN'!$C$7:$C$1492,0),0)),"",OFFSET('HARGA SATUAN'!$E$6,MATCH(C122,'HARGA SATUAN'!$C$7:$C$1492,0),0)))</f>
        <v>0</v>
      </c>
      <c r="F122" s="497" t="str">
        <f t="shared" ca="1" si="13"/>
        <v/>
      </c>
      <c r="G122" s="493">
        <f ca="1">IF(ISERROR(OFFSET('HARGA SATUAN'!$I$6,MATCH(C122,'HARGA SATUAN'!$C$7:$C$1492,0),0)),"",OFFSET('HARGA SATUAN'!$I$6,MATCH(C122,'HARGA SATUAN'!$C$7:$C$1492,0),0))</f>
        <v>0</v>
      </c>
      <c r="H122" s="494">
        <f t="shared" ca="1" si="15"/>
        <v>0</v>
      </c>
      <c r="I122" s="494">
        <f t="shared" ca="1" si="16"/>
        <v>0</v>
      </c>
      <c r="J122" s="494">
        <f t="shared" ca="1" si="17"/>
        <v>0</v>
      </c>
      <c r="K122" s="504">
        <f t="shared" ca="1" si="18"/>
        <v>0</v>
      </c>
      <c r="L122" s="506"/>
      <c r="Q122" s="467"/>
      <c r="R122" s="511"/>
      <c r="S122" s="511"/>
      <c r="T122" s="511"/>
    </row>
    <row r="123" spans="1:20">
      <c r="A123" s="468">
        <v>108</v>
      </c>
      <c r="B123" s="498" t="str">
        <f t="shared" ca="1" si="11"/>
        <v/>
      </c>
      <c r="C123" s="414" t="str">
        <f t="shared" ca="1" si="12"/>
        <v/>
      </c>
      <c r="D123" s="497" t="str">
        <f ca="1">IF(ISERROR(OFFSET('HARGA SATUAN'!$D$6,MATCH(C123,'HARGA SATUAN'!$C$7:$C$1492,0),0)),"",OFFSET('HARGA SATUAN'!$D$6,MATCH(C123,'HARGA SATUAN'!$C$7:$C$1492,0),0))</f>
        <v/>
      </c>
      <c r="E123" s="497">
        <f ca="1">IF(B123="+","Unit",IF(ISERROR(OFFSET('HARGA SATUAN'!$E$6,MATCH(C123,'HARGA SATUAN'!$C$7:$C$1492,0),0)),"",OFFSET('HARGA SATUAN'!$E$6,MATCH(C123,'HARGA SATUAN'!$C$7:$C$1492,0),0)))</f>
        <v>0</v>
      </c>
      <c r="F123" s="497" t="str">
        <f t="shared" ca="1" si="13"/>
        <v/>
      </c>
      <c r="G123" s="493">
        <f ca="1">IF(ISERROR(OFFSET('HARGA SATUAN'!$I$6,MATCH(C123,'HARGA SATUAN'!$C$7:$C$1492,0),0)),"",OFFSET('HARGA SATUAN'!$I$6,MATCH(C123,'HARGA SATUAN'!$C$7:$C$1492,0),0))</f>
        <v>0</v>
      </c>
      <c r="H123" s="494">
        <f t="shared" ca="1" si="15"/>
        <v>0</v>
      </c>
      <c r="I123" s="494">
        <f t="shared" ca="1" si="16"/>
        <v>0</v>
      </c>
      <c r="J123" s="494">
        <f t="shared" ca="1" si="17"/>
        <v>0</v>
      </c>
      <c r="K123" s="504">
        <f t="shared" ca="1" si="18"/>
        <v>0</v>
      </c>
      <c r="L123" s="506"/>
      <c r="Q123" s="467"/>
      <c r="R123" s="511"/>
      <c r="S123" s="511"/>
      <c r="T123" s="511"/>
    </row>
    <row r="124" spans="1:20">
      <c r="A124" s="468">
        <v>109</v>
      </c>
      <c r="B124" s="498" t="str">
        <f t="shared" ca="1" si="11"/>
        <v/>
      </c>
      <c r="C124" s="414" t="str">
        <f t="shared" ca="1" si="12"/>
        <v/>
      </c>
      <c r="D124" s="497" t="str">
        <f ca="1">IF(ISERROR(OFFSET('HARGA SATUAN'!$D$6,MATCH(C124,'HARGA SATUAN'!$C$7:$C$1492,0),0)),"",OFFSET('HARGA SATUAN'!$D$6,MATCH(C124,'HARGA SATUAN'!$C$7:$C$1492,0),0))</f>
        <v/>
      </c>
      <c r="E124" s="497">
        <f ca="1">IF(B124="+","Unit",IF(ISERROR(OFFSET('HARGA SATUAN'!$E$6,MATCH(C124,'HARGA SATUAN'!$C$7:$C$1492,0),0)),"",OFFSET('HARGA SATUAN'!$E$6,MATCH(C124,'HARGA SATUAN'!$C$7:$C$1492,0),0)))</f>
        <v>0</v>
      </c>
      <c r="F124" s="497" t="str">
        <f t="shared" ca="1" si="13"/>
        <v/>
      </c>
      <c r="G124" s="493">
        <f ca="1">IF(ISERROR(OFFSET('HARGA SATUAN'!$I$6,MATCH(C124,'HARGA SATUAN'!$C$7:$C$1492,0),0)),"",OFFSET('HARGA SATUAN'!$I$6,MATCH(C124,'HARGA SATUAN'!$C$7:$C$1492,0),0))</f>
        <v>0</v>
      </c>
      <c r="H124" s="494">
        <f t="shared" ca="1" si="15"/>
        <v>0</v>
      </c>
      <c r="I124" s="494">
        <f t="shared" ca="1" si="16"/>
        <v>0</v>
      </c>
      <c r="J124" s="494">
        <f t="shared" ca="1" si="17"/>
        <v>0</v>
      </c>
      <c r="K124" s="504">
        <f t="shared" ca="1" si="18"/>
        <v>0</v>
      </c>
      <c r="L124" s="506"/>
      <c r="Q124" s="467"/>
      <c r="R124" s="511"/>
      <c r="S124" s="511"/>
      <c r="T124" s="511"/>
    </row>
    <row r="125" spans="1:20">
      <c r="A125" s="468">
        <v>110</v>
      </c>
      <c r="B125" s="498" t="str">
        <f t="shared" ca="1" si="11"/>
        <v/>
      </c>
      <c r="C125" s="414" t="str">
        <f t="shared" ca="1" si="12"/>
        <v/>
      </c>
      <c r="D125" s="497" t="str">
        <f ca="1">IF(ISERROR(OFFSET('HARGA SATUAN'!$D$6,MATCH(C125,'HARGA SATUAN'!$C$7:$C$1492,0),0)),"",OFFSET('HARGA SATUAN'!$D$6,MATCH(C125,'HARGA SATUAN'!$C$7:$C$1492,0),0))</f>
        <v/>
      </c>
      <c r="E125" s="497">
        <f ca="1">IF(B125="+","Unit",IF(ISERROR(OFFSET('HARGA SATUAN'!$E$6,MATCH(C125,'HARGA SATUAN'!$C$7:$C$1492,0),0)),"",OFFSET('HARGA SATUAN'!$E$6,MATCH(C125,'HARGA SATUAN'!$C$7:$C$1492,0),0)))</f>
        <v>0</v>
      </c>
      <c r="F125" s="497" t="str">
        <f t="shared" ca="1" si="13"/>
        <v/>
      </c>
      <c r="G125" s="493">
        <f ca="1">IF(ISERROR(OFFSET('HARGA SATUAN'!$I$6,MATCH(C125,'HARGA SATUAN'!$C$7:$C$1492,0),0)),"",OFFSET('HARGA SATUAN'!$I$6,MATCH(C125,'HARGA SATUAN'!$C$7:$C$1492,0),0))</f>
        <v>0</v>
      </c>
      <c r="H125" s="494">
        <f t="shared" ca="1" si="15"/>
        <v>0</v>
      </c>
      <c r="I125" s="494">
        <f t="shared" ca="1" si="16"/>
        <v>0</v>
      </c>
      <c r="J125" s="494">
        <f t="shared" ca="1" si="17"/>
        <v>0</v>
      </c>
      <c r="K125" s="504">
        <f t="shared" ca="1" si="18"/>
        <v>0</v>
      </c>
      <c r="L125" s="506"/>
      <c r="Q125" s="467"/>
      <c r="R125" s="511"/>
      <c r="S125" s="511"/>
      <c r="T125" s="511"/>
    </row>
    <row r="126" spans="1:20">
      <c r="A126" s="468">
        <v>111</v>
      </c>
      <c r="B126" s="498" t="str">
        <f t="shared" ca="1" si="11"/>
        <v/>
      </c>
      <c r="C126" s="414" t="str">
        <f t="shared" ca="1" si="12"/>
        <v/>
      </c>
      <c r="D126" s="497" t="str">
        <f ca="1">IF(ISERROR(OFFSET('HARGA SATUAN'!$D$6,MATCH(C126,'HARGA SATUAN'!$C$7:$C$1492,0),0)),"",OFFSET('HARGA SATUAN'!$D$6,MATCH(C126,'HARGA SATUAN'!$C$7:$C$1492,0),0))</f>
        <v/>
      </c>
      <c r="E126" s="497">
        <f ca="1">IF(B126="+","Unit",IF(ISERROR(OFFSET('HARGA SATUAN'!$E$6,MATCH(C126,'HARGA SATUAN'!$C$7:$C$1492,0),0)),"",OFFSET('HARGA SATUAN'!$E$6,MATCH(C126,'HARGA SATUAN'!$C$7:$C$1492,0),0)))</f>
        <v>0</v>
      </c>
      <c r="F126" s="497" t="str">
        <f t="shared" ca="1" si="13"/>
        <v/>
      </c>
      <c r="G126" s="493">
        <f ca="1">IF(ISERROR(OFFSET('HARGA SATUAN'!$I$6,MATCH(C126,'HARGA SATUAN'!$C$7:$C$1492,0),0)),"",OFFSET('HARGA SATUAN'!$I$6,MATCH(C126,'HARGA SATUAN'!$C$7:$C$1492,0),0))</f>
        <v>0</v>
      </c>
      <c r="H126" s="494">
        <f t="shared" ca="1" si="15"/>
        <v>0</v>
      </c>
      <c r="I126" s="494">
        <f t="shared" ca="1" si="16"/>
        <v>0</v>
      </c>
      <c r="J126" s="494">
        <f t="shared" ca="1" si="17"/>
        <v>0</v>
      </c>
      <c r="K126" s="504">
        <f t="shared" ca="1" si="18"/>
        <v>0</v>
      </c>
      <c r="L126" s="506"/>
      <c r="Q126" s="467"/>
      <c r="R126" s="511"/>
      <c r="S126" s="511"/>
      <c r="T126" s="511"/>
    </row>
    <row r="127" spans="1:20">
      <c r="A127" s="468">
        <v>112</v>
      </c>
      <c r="B127" s="498" t="str">
        <f t="shared" ca="1" si="11"/>
        <v/>
      </c>
      <c r="C127" s="414" t="str">
        <f t="shared" ca="1" si="12"/>
        <v/>
      </c>
      <c r="D127" s="497" t="str">
        <f ca="1">IF(ISERROR(OFFSET('HARGA SATUAN'!$D$6,MATCH(C127,'HARGA SATUAN'!$C$7:$C$1492,0),0)),"",OFFSET('HARGA SATUAN'!$D$6,MATCH(C127,'HARGA SATUAN'!$C$7:$C$1492,0),0))</f>
        <v/>
      </c>
      <c r="E127" s="497">
        <f ca="1">IF(B127="+","Unit",IF(ISERROR(OFFSET('HARGA SATUAN'!$E$6,MATCH(C127,'HARGA SATUAN'!$C$7:$C$1492,0),0)),"",OFFSET('HARGA SATUAN'!$E$6,MATCH(C127,'HARGA SATUAN'!$C$7:$C$1492,0),0)))</f>
        <v>0</v>
      </c>
      <c r="F127" s="497" t="str">
        <f t="shared" ca="1" si="13"/>
        <v/>
      </c>
      <c r="G127" s="493">
        <f ca="1">IF(ISERROR(OFFSET('HARGA SATUAN'!$I$6,MATCH(C127,'HARGA SATUAN'!$C$7:$C$1492,0),0)),"",OFFSET('HARGA SATUAN'!$I$6,MATCH(C127,'HARGA SATUAN'!$C$7:$C$1492,0),0))</f>
        <v>0</v>
      </c>
      <c r="H127" s="494">
        <f t="shared" ca="1" si="15"/>
        <v>0</v>
      </c>
      <c r="I127" s="494">
        <f t="shared" ca="1" si="16"/>
        <v>0</v>
      </c>
      <c r="J127" s="494">
        <f t="shared" ca="1" si="17"/>
        <v>0</v>
      </c>
      <c r="K127" s="504">
        <f t="shared" ca="1" si="18"/>
        <v>0</v>
      </c>
      <c r="L127" s="506"/>
      <c r="Q127" s="467"/>
      <c r="R127" s="511"/>
      <c r="S127" s="511"/>
      <c r="T127" s="511"/>
    </row>
    <row r="128" spans="1:20">
      <c r="A128" s="468">
        <v>113</v>
      </c>
      <c r="B128" s="498" t="str">
        <f t="shared" ca="1" si="11"/>
        <v/>
      </c>
      <c r="C128" s="414" t="str">
        <f t="shared" ca="1" si="12"/>
        <v/>
      </c>
      <c r="D128" s="497" t="str">
        <f ca="1">IF(ISERROR(OFFSET('HARGA SATUAN'!$D$6,MATCH(C128,'HARGA SATUAN'!$C$7:$C$1492,0),0)),"",OFFSET('HARGA SATUAN'!$D$6,MATCH(C128,'HARGA SATUAN'!$C$7:$C$1492,0),0))</f>
        <v/>
      </c>
      <c r="E128" s="497">
        <f ca="1">IF(B128="+","Unit",IF(ISERROR(OFFSET('HARGA SATUAN'!$E$6,MATCH(C128,'HARGA SATUAN'!$C$7:$C$1492,0),0)),"",OFFSET('HARGA SATUAN'!$E$6,MATCH(C128,'HARGA SATUAN'!$C$7:$C$1492,0),0)))</f>
        <v>0</v>
      </c>
      <c r="F128" s="497" t="str">
        <f t="shared" ca="1" si="13"/>
        <v/>
      </c>
      <c r="G128" s="493">
        <f ca="1">IF(ISERROR(OFFSET('HARGA SATUAN'!$I$6,MATCH(C128,'HARGA SATUAN'!$C$7:$C$1492,0),0)),"",OFFSET('HARGA SATUAN'!$I$6,MATCH(C128,'HARGA SATUAN'!$C$7:$C$1492,0),0))</f>
        <v>0</v>
      </c>
      <c r="H128" s="494">
        <f t="shared" ca="1" si="15"/>
        <v>0</v>
      </c>
      <c r="I128" s="494">
        <f t="shared" ca="1" si="16"/>
        <v>0</v>
      </c>
      <c r="J128" s="494">
        <f t="shared" ca="1" si="17"/>
        <v>0</v>
      </c>
      <c r="K128" s="504">
        <f t="shared" ca="1" si="18"/>
        <v>0</v>
      </c>
      <c r="L128" s="506"/>
      <c r="Q128" s="467"/>
      <c r="R128" s="511"/>
      <c r="S128" s="511"/>
      <c r="T128" s="511"/>
    </row>
    <row r="129" spans="1:20">
      <c r="A129" s="468">
        <v>114</v>
      </c>
      <c r="B129" s="498" t="str">
        <f t="shared" ca="1" si="11"/>
        <v/>
      </c>
      <c r="C129" s="414" t="str">
        <f t="shared" ca="1" si="12"/>
        <v/>
      </c>
      <c r="D129" s="497" t="str">
        <f ca="1">IF(ISERROR(OFFSET('HARGA SATUAN'!$D$6,MATCH(C129,'HARGA SATUAN'!$C$7:$C$1492,0),0)),"",OFFSET('HARGA SATUAN'!$D$6,MATCH(C129,'HARGA SATUAN'!$C$7:$C$1492,0),0))</f>
        <v/>
      </c>
      <c r="E129" s="497">
        <f ca="1">IF(B129="+","Unit",IF(ISERROR(OFFSET('HARGA SATUAN'!$E$6,MATCH(C129,'HARGA SATUAN'!$C$7:$C$1492,0),0)),"",OFFSET('HARGA SATUAN'!$E$6,MATCH(C129,'HARGA SATUAN'!$C$7:$C$1492,0),0)))</f>
        <v>0</v>
      </c>
      <c r="F129" s="497" t="str">
        <f t="shared" ca="1" si="13"/>
        <v/>
      </c>
      <c r="G129" s="493">
        <f ca="1">IF(ISERROR(OFFSET('HARGA SATUAN'!$I$6,MATCH(C129,'HARGA SATUAN'!$C$7:$C$1492,0),0)),"",OFFSET('HARGA SATUAN'!$I$6,MATCH(C129,'HARGA SATUAN'!$C$7:$C$1492,0),0))</f>
        <v>0</v>
      </c>
      <c r="H129" s="494">
        <f t="shared" ca="1" si="15"/>
        <v>0</v>
      </c>
      <c r="I129" s="494">
        <f t="shared" ca="1" si="16"/>
        <v>0</v>
      </c>
      <c r="J129" s="494">
        <f t="shared" ca="1" si="17"/>
        <v>0</v>
      </c>
      <c r="K129" s="504">
        <f t="shared" ca="1" si="18"/>
        <v>0</v>
      </c>
      <c r="L129" s="506"/>
      <c r="Q129" s="467"/>
      <c r="R129" s="511"/>
      <c r="S129" s="511"/>
      <c r="T129" s="511"/>
    </row>
    <row r="130" spans="1:20">
      <c r="A130" s="468">
        <v>115</v>
      </c>
      <c r="B130" s="498" t="str">
        <f t="shared" ca="1" si="11"/>
        <v/>
      </c>
      <c r="C130" s="414" t="str">
        <f t="shared" ca="1" si="12"/>
        <v/>
      </c>
      <c r="D130" s="497" t="str">
        <f ca="1">IF(ISERROR(OFFSET('HARGA SATUAN'!$D$6,MATCH(C130,'HARGA SATUAN'!$C$7:$C$1492,0),0)),"",OFFSET('HARGA SATUAN'!$D$6,MATCH(C130,'HARGA SATUAN'!$C$7:$C$1492,0),0))</f>
        <v/>
      </c>
      <c r="E130" s="497">
        <f ca="1">IF(B130="+","Unit",IF(ISERROR(OFFSET('HARGA SATUAN'!$E$6,MATCH(C130,'HARGA SATUAN'!$C$7:$C$1492,0),0)),"",OFFSET('HARGA SATUAN'!$E$6,MATCH(C130,'HARGA SATUAN'!$C$7:$C$1492,0),0)))</f>
        <v>0</v>
      </c>
      <c r="F130" s="497" t="str">
        <f t="shared" ca="1" si="13"/>
        <v/>
      </c>
      <c r="G130" s="493">
        <f ca="1">IF(ISERROR(OFFSET('HARGA SATUAN'!$I$6,MATCH(C130,'HARGA SATUAN'!$C$7:$C$1492,0),0)),"",OFFSET('HARGA SATUAN'!$I$6,MATCH(C130,'HARGA SATUAN'!$C$7:$C$1492,0),0))</f>
        <v>0</v>
      </c>
      <c r="H130" s="494">
        <f t="shared" ca="1" si="15"/>
        <v>0</v>
      </c>
      <c r="I130" s="494">
        <f t="shared" ca="1" si="16"/>
        <v>0</v>
      </c>
      <c r="J130" s="494">
        <f t="shared" ca="1" si="17"/>
        <v>0</v>
      </c>
      <c r="K130" s="504">
        <f t="shared" ca="1" si="18"/>
        <v>0</v>
      </c>
      <c r="L130" s="506"/>
      <c r="Q130" s="467"/>
      <c r="R130" s="511"/>
      <c r="S130" s="511"/>
      <c r="T130" s="511"/>
    </row>
    <row r="131" spans="1:20">
      <c r="A131" s="468">
        <v>116</v>
      </c>
      <c r="B131" s="498" t="str">
        <f t="shared" ca="1" si="11"/>
        <v/>
      </c>
      <c r="C131" s="414" t="str">
        <f t="shared" ca="1" si="12"/>
        <v/>
      </c>
      <c r="D131" s="497" t="str">
        <f ca="1">IF(ISERROR(OFFSET('HARGA SATUAN'!$D$6,MATCH(C131,'HARGA SATUAN'!$C$7:$C$1492,0),0)),"",OFFSET('HARGA SATUAN'!$D$6,MATCH(C131,'HARGA SATUAN'!$C$7:$C$1492,0),0))</f>
        <v/>
      </c>
      <c r="E131" s="497">
        <f ca="1">IF(B131="+","Unit",IF(ISERROR(OFFSET('HARGA SATUAN'!$E$6,MATCH(C131,'HARGA SATUAN'!$C$7:$C$1492,0),0)),"",OFFSET('HARGA SATUAN'!$E$6,MATCH(C131,'HARGA SATUAN'!$C$7:$C$1492,0),0)))</f>
        <v>0</v>
      </c>
      <c r="F131" s="497" t="str">
        <f t="shared" ca="1" si="13"/>
        <v/>
      </c>
      <c r="G131" s="493">
        <f ca="1">IF(ISERROR(OFFSET('HARGA SATUAN'!$I$6,MATCH(C131,'HARGA SATUAN'!$C$7:$C$1492,0),0)),"",OFFSET('HARGA SATUAN'!$I$6,MATCH(C131,'HARGA SATUAN'!$C$7:$C$1492,0),0))</f>
        <v>0</v>
      </c>
      <c r="H131" s="494">
        <f t="shared" ca="1" si="15"/>
        <v>0</v>
      </c>
      <c r="I131" s="494">
        <f t="shared" ca="1" si="16"/>
        <v>0</v>
      </c>
      <c r="J131" s="494">
        <f t="shared" ca="1" si="17"/>
        <v>0</v>
      </c>
      <c r="K131" s="504">
        <f t="shared" ca="1" si="18"/>
        <v>0</v>
      </c>
      <c r="L131" s="506"/>
      <c r="Q131" s="467"/>
      <c r="R131" s="511"/>
      <c r="S131" s="511"/>
      <c r="T131" s="511"/>
    </row>
    <row r="132" spans="1:20">
      <c r="A132" s="468">
        <v>117</v>
      </c>
      <c r="B132" s="498" t="str">
        <f t="shared" ca="1" si="11"/>
        <v/>
      </c>
      <c r="C132" s="414" t="str">
        <f t="shared" ca="1" si="12"/>
        <v/>
      </c>
      <c r="D132" s="497" t="str">
        <f ca="1">IF(ISERROR(OFFSET('HARGA SATUAN'!$D$6,MATCH(C132,'HARGA SATUAN'!$C$7:$C$1492,0),0)),"",OFFSET('HARGA SATUAN'!$D$6,MATCH(C132,'HARGA SATUAN'!$C$7:$C$1492,0),0))</f>
        <v/>
      </c>
      <c r="E132" s="497">
        <f ca="1">IF(B132="+","Unit",IF(ISERROR(OFFSET('HARGA SATUAN'!$E$6,MATCH(C132,'HARGA SATUAN'!$C$7:$C$1492,0),0)),"",OFFSET('HARGA SATUAN'!$E$6,MATCH(C132,'HARGA SATUAN'!$C$7:$C$1492,0),0)))</f>
        <v>0</v>
      </c>
      <c r="F132" s="497" t="str">
        <f t="shared" ca="1" si="13"/>
        <v/>
      </c>
      <c r="G132" s="493">
        <f ca="1">IF(ISERROR(OFFSET('HARGA SATUAN'!$I$6,MATCH(C132,'HARGA SATUAN'!$C$7:$C$1492,0),0)),"",OFFSET('HARGA SATUAN'!$I$6,MATCH(C132,'HARGA SATUAN'!$C$7:$C$1492,0),0))</f>
        <v>0</v>
      </c>
      <c r="H132" s="494">
        <f t="shared" ca="1" si="15"/>
        <v>0</v>
      </c>
      <c r="I132" s="494">
        <f t="shared" ca="1" si="16"/>
        <v>0</v>
      </c>
      <c r="J132" s="494">
        <f t="shared" ca="1" si="17"/>
        <v>0</v>
      </c>
      <c r="K132" s="504">
        <f t="shared" ca="1" si="18"/>
        <v>0</v>
      </c>
      <c r="L132" s="506"/>
      <c r="Q132" s="467"/>
      <c r="R132" s="511"/>
      <c r="S132" s="511"/>
      <c r="T132" s="511"/>
    </row>
    <row r="133" spans="1:20">
      <c r="A133" s="468">
        <v>118</v>
      </c>
      <c r="B133" s="498" t="str">
        <f t="shared" ca="1" si="11"/>
        <v/>
      </c>
      <c r="C133" s="414" t="str">
        <f t="shared" ca="1" si="12"/>
        <v/>
      </c>
      <c r="D133" s="497" t="str">
        <f ca="1">IF(ISERROR(OFFSET('HARGA SATUAN'!$D$6,MATCH(C133,'HARGA SATUAN'!$C$7:$C$1492,0),0)),"",OFFSET('HARGA SATUAN'!$D$6,MATCH(C133,'HARGA SATUAN'!$C$7:$C$1492,0),0))</f>
        <v/>
      </c>
      <c r="E133" s="497">
        <f ca="1">IF(B133="+","Unit",IF(ISERROR(OFFSET('HARGA SATUAN'!$E$6,MATCH(C133,'HARGA SATUAN'!$C$7:$C$1492,0),0)),"",OFFSET('HARGA SATUAN'!$E$6,MATCH(C133,'HARGA SATUAN'!$C$7:$C$1492,0),0)))</f>
        <v>0</v>
      </c>
      <c r="F133" s="497" t="str">
        <f t="shared" ca="1" si="13"/>
        <v/>
      </c>
      <c r="G133" s="493">
        <f ca="1">IF(ISERROR(OFFSET('HARGA SATUAN'!$I$6,MATCH(C133,'HARGA SATUAN'!$C$7:$C$1492,0),0)),"",OFFSET('HARGA SATUAN'!$I$6,MATCH(C133,'HARGA SATUAN'!$C$7:$C$1492,0),0))</f>
        <v>0</v>
      </c>
      <c r="H133" s="494">
        <f t="shared" ca="1" si="15"/>
        <v>0</v>
      </c>
      <c r="I133" s="494">
        <f t="shared" ca="1" si="16"/>
        <v>0</v>
      </c>
      <c r="J133" s="494">
        <f t="shared" ca="1" si="17"/>
        <v>0</v>
      </c>
      <c r="K133" s="504">
        <f t="shared" ca="1" si="18"/>
        <v>0</v>
      </c>
      <c r="L133" s="506"/>
      <c r="Q133" s="467"/>
      <c r="R133" s="511"/>
      <c r="S133" s="511"/>
      <c r="T133" s="511"/>
    </row>
    <row r="134" spans="1:20">
      <c r="A134" s="468">
        <v>119</v>
      </c>
      <c r="B134" s="498" t="str">
        <f t="shared" ca="1" si="11"/>
        <v/>
      </c>
      <c r="C134" s="414" t="str">
        <f t="shared" ca="1" si="12"/>
        <v/>
      </c>
      <c r="D134" s="497" t="str">
        <f ca="1">IF(ISERROR(OFFSET('HARGA SATUAN'!$D$6,MATCH(C134,'HARGA SATUAN'!$C$7:$C$1492,0),0)),"",OFFSET('HARGA SATUAN'!$D$6,MATCH(C134,'HARGA SATUAN'!$C$7:$C$1492,0),0))</f>
        <v/>
      </c>
      <c r="E134" s="497">
        <f ca="1">IF(B134="+","Unit",IF(ISERROR(OFFSET('HARGA SATUAN'!$E$6,MATCH(C134,'HARGA SATUAN'!$C$7:$C$1492,0),0)),"",OFFSET('HARGA SATUAN'!$E$6,MATCH(C134,'HARGA SATUAN'!$C$7:$C$1492,0),0)))</f>
        <v>0</v>
      </c>
      <c r="F134" s="497" t="str">
        <f t="shared" ca="1" si="13"/>
        <v/>
      </c>
      <c r="G134" s="493">
        <f ca="1">IF(ISERROR(OFFSET('HARGA SATUAN'!$I$6,MATCH(C134,'HARGA SATUAN'!$C$7:$C$1492,0),0)),"",OFFSET('HARGA SATUAN'!$I$6,MATCH(C134,'HARGA SATUAN'!$C$7:$C$1492,0),0))</f>
        <v>0</v>
      </c>
      <c r="H134" s="494">
        <f t="shared" ca="1" si="15"/>
        <v>0</v>
      </c>
      <c r="I134" s="494">
        <f t="shared" ca="1" si="16"/>
        <v>0</v>
      </c>
      <c r="J134" s="494">
        <f t="shared" ca="1" si="17"/>
        <v>0</v>
      </c>
      <c r="K134" s="504">
        <f t="shared" ca="1" si="18"/>
        <v>0</v>
      </c>
      <c r="L134" s="506"/>
      <c r="Q134" s="467"/>
      <c r="R134" s="511"/>
      <c r="S134" s="511"/>
      <c r="T134" s="511"/>
    </row>
    <row r="135" spans="1:20">
      <c r="A135" s="468">
        <v>120</v>
      </c>
      <c r="B135" s="498" t="str">
        <f t="shared" ca="1" si="11"/>
        <v/>
      </c>
      <c r="C135" s="414" t="str">
        <f t="shared" ca="1" si="12"/>
        <v/>
      </c>
      <c r="D135" s="497" t="str">
        <f ca="1">IF(ISERROR(OFFSET('HARGA SATUAN'!$D$6,MATCH(C135,'HARGA SATUAN'!$C$7:$C$1492,0),0)),"",OFFSET('HARGA SATUAN'!$D$6,MATCH(C135,'HARGA SATUAN'!$C$7:$C$1492,0),0))</f>
        <v/>
      </c>
      <c r="E135" s="497">
        <f ca="1">IF(B135="+","Unit",IF(ISERROR(OFFSET('HARGA SATUAN'!$E$6,MATCH(C135,'HARGA SATUAN'!$C$7:$C$1492,0),0)),"",OFFSET('HARGA SATUAN'!$E$6,MATCH(C135,'HARGA SATUAN'!$C$7:$C$1492,0),0)))</f>
        <v>0</v>
      </c>
      <c r="F135" s="497" t="str">
        <f t="shared" ca="1" si="13"/>
        <v/>
      </c>
      <c r="G135" s="493">
        <f ca="1">IF(ISERROR(OFFSET('HARGA SATUAN'!$I$6,MATCH(C135,'HARGA SATUAN'!$C$7:$C$1492,0),0)),"",OFFSET('HARGA SATUAN'!$I$6,MATCH(C135,'HARGA SATUAN'!$C$7:$C$1492,0),0))</f>
        <v>0</v>
      </c>
      <c r="H135" s="494">
        <f t="shared" ca="1" si="15"/>
        <v>0</v>
      </c>
      <c r="I135" s="494">
        <f t="shared" ca="1" si="16"/>
        <v>0</v>
      </c>
      <c r="J135" s="494">
        <f t="shared" ca="1" si="17"/>
        <v>0</v>
      </c>
      <c r="K135" s="504">
        <f t="shared" ca="1" si="18"/>
        <v>0</v>
      </c>
      <c r="L135" s="506"/>
      <c r="Q135" s="467"/>
      <c r="R135" s="511"/>
      <c r="S135" s="511"/>
      <c r="T135" s="511"/>
    </row>
    <row r="136" spans="1:20">
      <c r="A136" s="468">
        <v>121</v>
      </c>
      <c r="B136" s="498" t="str">
        <f t="shared" ca="1" si="11"/>
        <v/>
      </c>
      <c r="C136" s="414" t="str">
        <f t="shared" ca="1" si="12"/>
        <v/>
      </c>
      <c r="D136" s="497" t="str">
        <f ca="1">IF(ISERROR(OFFSET('HARGA SATUAN'!$D$6,MATCH(C136,'HARGA SATUAN'!$C$7:$C$1492,0),0)),"",OFFSET('HARGA SATUAN'!$D$6,MATCH(C136,'HARGA SATUAN'!$C$7:$C$1492,0),0))</f>
        <v/>
      </c>
      <c r="E136" s="497">
        <f ca="1">IF(B136="+","Unit",IF(ISERROR(OFFSET('HARGA SATUAN'!$E$6,MATCH(C136,'HARGA SATUAN'!$C$7:$C$1492,0),0)),"",OFFSET('HARGA SATUAN'!$E$6,MATCH(C136,'HARGA SATUAN'!$C$7:$C$1492,0),0)))</f>
        <v>0</v>
      </c>
      <c r="F136" s="497" t="str">
        <f t="shared" ca="1" si="13"/>
        <v/>
      </c>
      <c r="G136" s="493">
        <f ca="1">IF(ISERROR(OFFSET('HARGA SATUAN'!$I$6,MATCH(C136,'HARGA SATUAN'!$C$7:$C$1492,0),0)),"",OFFSET('HARGA SATUAN'!$I$6,MATCH(C136,'HARGA SATUAN'!$C$7:$C$1492,0),0))</f>
        <v>0</v>
      </c>
      <c r="H136" s="494">
        <f t="shared" ca="1" si="15"/>
        <v>0</v>
      </c>
      <c r="I136" s="494">
        <f t="shared" ca="1" si="16"/>
        <v>0</v>
      </c>
      <c r="J136" s="494">
        <f t="shared" ca="1" si="17"/>
        <v>0</v>
      </c>
      <c r="K136" s="504">
        <f t="shared" ca="1" si="18"/>
        <v>0</v>
      </c>
      <c r="L136" s="506"/>
      <c r="Q136" s="467"/>
      <c r="R136" s="511"/>
      <c r="S136" s="511"/>
      <c r="T136" s="511"/>
    </row>
    <row r="137" spans="1:20">
      <c r="A137" s="468">
        <v>122</v>
      </c>
      <c r="B137" s="498" t="str">
        <f t="shared" ca="1" si="11"/>
        <v/>
      </c>
      <c r="C137" s="414" t="str">
        <f t="shared" ca="1" si="12"/>
        <v/>
      </c>
      <c r="D137" s="497" t="str">
        <f ca="1">IF(ISERROR(OFFSET('HARGA SATUAN'!$D$6,MATCH(C137,'HARGA SATUAN'!$C$7:$C$1492,0),0)),"",OFFSET('HARGA SATUAN'!$D$6,MATCH(C137,'HARGA SATUAN'!$C$7:$C$1492,0),0))</f>
        <v/>
      </c>
      <c r="E137" s="497">
        <f ca="1">IF(B137="+","Unit",IF(ISERROR(OFFSET('HARGA SATUAN'!$E$6,MATCH(C137,'HARGA SATUAN'!$C$7:$C$1492,0),0)),"",OFFSET('HARGA SATUAN'!$E$6,MATCH(C137,'HARGA SATUAN'!$C$7:$C$1492,0),0)))</f>
        <v>0</v>
      </c>
      <c r="F137" s="497" t="str">
        <f t="shared" ca="1" si="13"/>
        <v/>
      </c>
      <c r="G137" s="493">
        <f ca="1">IF(ISERROR(OFFSET('HARGA SATUAN'!$I$6,MATCH(C137,'HARGA SATUAN'!$C$7:$C$1492,0),0)),"",OFFSET('HARGA SATUAN'!$I$6,MATCH(C137,'HARGA SATUAN'!$C$7:$C$1492,0),0))</f>
        <v>0</v>
      </c>
      <c r="H137" s="494">
        <f t="shared" ca="1" si="15"/>
        <v>0</v>
      </c>
      <c r="I137" s="494">
        <f t="shared" ca="1" si="16"/>
        <v>0</v>
      </c>
      <c r="J137" s="494">
        <f t="shared" ca="1" si="17"/>
        <v>0</v>
      </c>
      <c r="K137" s="504">
        <f t="shared" ca="1" si="18"/>
        <v>0</v>
      </c>
      <c r="L137" s="506"/>
      <c r="Q137" s="467"/>
      <c r="R137" s="511"/>
      <c r="S137" s="511"/>
      <c r="T137" s="511"/>
    </row>
    <row r="138" spans="1:20">
      <c r="A138" s="468">
        <v>123</v>
      </c>
      <c r="B138" s="498" t="str">
        <f t="shared" ca="1" si="11"/>
        <v/>
      </c>
      <c r="C138" s="414" t="str">
        <f t="shared" ca="1" si="12"/>
        <v/>
      </c>
      <c r="D138" s="497" t="str">
        <f ca="1">IF(ISERROR(OFFSET('HARGA SATUAN'!$D$6,MATCH(C138,'HARGA SATUAN'!$C$7:$C$1492,0),0)),"",OFFSET('HARGA SATUAN'!$D$6,MATCH(C138,'HARGA SATUAN'!$C$7:$C$1492,0),0))</f>
        <v/>
      </c>
      <c r="E138" s="497">
        <f ca="1">IF(B138="+","Unit",IF(ISERROR(OFFSET('HARGA SATUAN'!$E$6,MATCH(C138,'HARGA SATUAN'!$C$7:$C$1492,0),0)),"",OFFSET('HARGA SATUAN'!$E$6,MATCH(C138,'HARGA SATUAN'!$C$7:$C$1492,0),0)))</f>
        <v>0</v>
      </c>
      <c r="F138" s="497" t="str">
        <f t="shared" ca="1" si="13"/>
        <v/>
      </c>
      <c r="G138" s="493">
        <f ca="1">IF(ISERROR(OFFSET('HARGA SATUAN'!$I$6,MATCH(C138,'HARGA SATUAN'!$C$7:$C$1492,0),0)),"",OFFSET('HARGA SATUAN'!$I$6,MATCH(C138,'HARGA SATUAN'!$C$7:$C$1492,0),0))</f>
        <v>0</v>
      </c>
      <c r="H138" s="494">
        <f t="shared" ca="1" si="15"/>
        <v>0</v>
      </c>
      <c r="I138" s="494">
        <f t="shared" ca="1" si="16"/>
        <v>0</v>
      </c>
      <c r="J138" s="494">
        <f t="shared" ca="1" si="17"/>
        <v>0</v>
      </c>
      <c r="K138" s="504">
        <f t="shared" ca="1" si="18"/>
        <v>0</v>
      </c>
      <c r="L138" s="506"/>
      <c r="Q138" s="467"/>
      <c r="R138" s="511"/>
      <c r="S138" s="511"/>
      <c r="T138" s="511"/>
    </row>
    <row r="139" spans="1:20">
      <c r="A139" s="468">
        <v>124</v>
      </c>
      <c r="B139" s="498" t="str">
        <f t="shared" ca="1" si="11"/>
        <v/>
      </c>
      <c r="C139" s="414" t="str">
        <f t="shared" ca="1" si="12"/>
        <v/>
      </c>
      <c r="D139" s="497" t="str">
        <f ca="1">IF(ISERROR(OFFSET('HARGA SATUAN'!$D$6,MATCH(C139,'HARGA SATUAN'!$C$7:$C$1492,0),0)),"",OFFSET('HARGA SATUAN'!$D$6,MATCH(C139,'HARGA SATUAN'!$C$7:$C$1492,0),0))</f>
        <v/>
      </c>
      <c r="E139" s="497">
        <f ca="1">IF(B139="+","Unit",IF(ISERROR(OFFSET('HARGA SATUAN'!$E$6,MATCH(C139,'HARGA SATUAN'!$C$7:$C$1492,0),0)),"",OFFSET('HARGA SATUAN'!$E$6,MATCH(C139,'HARGA SATUAN'!$C$7:$C$1492,0),0)))</f>
        <v>0</v>
      </c>
      <c r="F139" s="497" t="str">
        <f t="shared" ca="1" si="13"/>
        <v/>
      </c>
      <c r="G139" s="493">
        <f ca="1">IF(ISERROR(OFFSET('HARGA SATUAN'!$I$6,MATCH(C139,'HARGA SATUAN'!$C$7:$C$1492,0),0)),"",OFFSET('HARGA SATUAN'!$I$6,MATCH(C139,'HARGA SATUAN'!$C$7:$C$1492,0),0))</f>
        <v>0</v>
      </c>
      <c r="H139" s="494">
        <f t="shared" ca="1" si="15"/>
        <v>0</v>
      </c>
      <c r="I139" s="494">
        <f t="shared" ca="1" si="16"/>
        <v>0</v>
      </c>
      <c r="J139" s="494">
        <f t="shared" ca="1" si="17"/>
        <v>0</v>
      </c>
      <c r="K139" s="504">
        <f t="shared" ca="1" si="18"/>
        <v>0</v>
      </c>
      <c r="L139" s="506"/>
      <c r="Q139" s="467"/>
      <c r="R139" s="511"/>
      <c r="S139" s="511"/>
      <c r="T139" s="511"/>
    </row>
    <row r="140" spans="1:20">
      <c r="A140" s="468">
        <v>125</v>
      </c>
      <c r="B140" s="498" t="str">
        <f t="shared" ca="1" si="11"/>
        <v/>
      </c>
      <c r="C140" s="414" t="str">
        <f t="shared" ca="1" si="12"/>
        <v/>
      </c>
      <c r="D140" s="497" t="str">
        <f ca="1">IF(ISERROR(OFFSET('HARGA SATUAN'!$D$6,MATCH(C140,'HARGA SATUAN'!$C$7:$C$1492,0),0)),"",OFFSET('HARGA SATUAN'!$D$6,MATCH(C140,'HARGA SATUAN'!$C$7:$C$1492,0),0))</f>
        <v/>
      </c>
      <c r="E140" s="497">
        <f ca="1">IF(B140="+","Unit",IF(ISERROR(OFFSET('HARGA SATUAN'!$E$6,MATCH(C140,'HARGA SATUAN'!$C$7:$C$1492,0),0)),"",OFFSET('HARGA SATUAN'!$E$6,MATCH(C140,'HARGA SATUAN'!$C$7:$C$1492,0),0)))</f>
        <v>0</v>
      </c>
      <c r="F140" s="497" t="str">
        <f t="shared" ca="1" si="13"/>
        <v/>
      </c>
      <c r="G140" s="493">
        <f ca="1">IF(ISERROR(OFFSET('HARGA SATUAN'!$I$6,MATCH(C140,'HARGA SATUAN'!$C$7:$C$1492,0),0)),"",OFFSET('HARGA SATUAN'!$I$6,MATCH(C140,'HARGA SATUAN'!$C$7:$C$1492,0),0))</f>
        <v>0</v>
      </c>
      <c r="H140" s="494">
        <f t="shared" ca="1" si="15"/>
        <v>0</v>
      </c>
      <c r="I140" s="494">
        <f t="shared" ca="1" si="16"/>
        <v>0</v>
      </c>
      <c r="J140" s="494">
        <f t="shared" ca="1" si="17"/>
        <v>0</v>
      </c>
      <c r="K140" s="504">
        <f t="shared" ca="1" si="18"/>
        <v>0</v>
      </c>
      <c r="L140" s="506"/>
      <c r="Q140" s="467"/>
      <c r="R140" s="511"/>
      <c r="S140" s="511"/>
      <c r="T140" s="511"/>
    </row>
    <row r="141" spans="1:20">
      <c r="A141" s="468">
        <v>126</v>
      </c>
      <c r="B141" s="498" t="str">
        <f t="shared" ca="1" si="11"/>
        <v/>
      </c>
      <c r="C141" s="414" t="str">
        <f t="shared" ca="1" si="12"/>
        <v/>
      </c>
      <c r="D141" s="497" t="str">
        <f ca="1">IF(ISERROR(OFFSET('HARGA SATUAN'!$D$6,MATCH(C141,'HARGA SATUAN'!$C$7:$C$1492,0),0)),"",OFFSET('HARGA SATUAN'!$D$6,MATCH(C141,'HARGA SATUAN'!$C$7:$C$1492,0),0))</f>
        <v/>
      </c>
      <c r="E141" s="497">
        <f ca="1">IF(B141="+","Unit",IF(ISERROR(OFFSET('HARGA SATUAN'!$E$6,MATCH(C141,'HARGA SATUAN'!$C$7:$C$1492,0),0)),"",OFFSET('HARGA SATUAN'!$E$6,MATCH(C141,'HARGA SATUAN'!$C$7:$C$1492,0),0)))</f>
        <v>0</v>
      </c>
      <c r="F141" s="497" t="str">
        <f t="shared" ca="1" si="13"/>
        <v/>
      </c>
      <c r="G141" s="493">
        <f ca="1">IF(ISERROR(OFFSET('HARGA SATUAN'!$I$6,MATCH(C141,'HARGA SATUAN'!$C$7:$C$1492,0),0)),"",OFFSET('HARGA SATUAN'!$I$6,MATCH(C141,'HARGA SATUAN'!$C$7:$C$1492,0),0))</f>
        <v>0</v>
      </c>
      <c r="H141" s="494">
        <f t="shared" ca="1" si="15"/>
        <v>0</v>
      </c>
      <c r="I141" s="494">
        <f t="shared" ca="1" si="16"/>
        <v>0</v>
      </c>
      <c r="J141" s="494">
        <f t="shared" ca="1" si="17"/>
        <v>0</v>
      </c>
      <c r="K141" s="504">
        <f t="shared" ca="1" si="18"/>
        <v>0</v>
      </c>
      <c r="L141" s="506"/>
      <c r="Q141" s="467"/>
      <c r="R141" s="511"/>
      <c r="S141" s="511"/>
      <c r="T141" s="511"/>
    </row>
    <row r="142" spans="1:20">
      <c r="A142" s="468">
        <v>127</v>
      </c>
      <c r="B142" s="498" t="str">
        <f t="shared" ca="1" si="11"/>
        <v/>
      </c>
      <c r="C142" s="414" t="str">
        <f t="shared" ca="1" si="12"/>
        <v/>
      </c>
      <c r="D142" s="497" t="str">
        <f ca="1">IF(ISERROR(OFFSET('HARGA SATUAN'!$D$6,MATCH(C142,'HARGA SATUAN'!$C$7:$C$1492,0),0)),"",OFFSET('HARGA SATUAN'!$D$6,MATCH(C142,'HARGA SATUAN'!$C$7:$C$1492,0),0))</f>
        <v/>
      </c>
      <c r="E142" s="497">
        <f ca="1">IF(B142="+","Unit",IF(ISERROR(OFFSET('HARGA SATUAN'!$E$6,MATCH(C142,'HARGA SATUAN'!$C$7:$C$1492,0),0)),"",OFFSET('HARGA SATUAN'!$E$6,MATCH(C142,'HARGA SATUAN'!$C$7:$C$1492,0),0)))</f>
        <v>0</v>
      </c>
      <c r="F142" s="497" t="str">
        <f t="shared" ca="1" si="13"/>
        <v/>
      </c>
      <c r="G142" s="493">
        <f ca="1">IF(ISERROR(OFFSET('HARGA SATUAN'!$I$6,MATCH(C142,'HARGA SATUAN'!$C$7:$C$1492,0),0)),"",OFFSET('HARGA SATUAN'!$I$6,MATCH(C142,'HARGA SATUAN'!$C$7:$C$1492,0),0))</f>
        <v>0</v>
      </c>
      <c r="H142" s="494">
        <f t="shared" ca="1" si="15"/>
        <v>0</v>
      </c>
      <c r="I142" s="494">
        <f t="shared" ca="1" si="16"/>
        <v>0</v>
      </c>
      <c r="J142" s="494">
        <f t="shared" ca="1" si="17"/>
        <v>0</v>
      </c>
      <c r="K142" s="504">
        <f t="shared" ca="1" si="18"/>
        <v>0</v>
      </c>
      <c r="L142" s="506"/>
      <c r="Q142" s="467"/>
      <c r="R142" s="511"/>
      <c r="S142" s="511"/>
      <c r="T142" s="511"/>
    </row>
    <row r="143" spans="1:20">
      <c r="A143" s="468">
        <v>128</v>
      </c>
      <c r="B143" s="498" t="str">
        <f t="shared" ca="1" si="11"/>
        <v/>
      </c>
      <c r="C143" s="414" t="str">
        <f t="shared" ca="1" si="12"/>
        <v/>
      </c>
      <c r="D143" s="497" t="str">
        <f ca="1">IF(ISERROR(OFFSET('HARGA SATUAN'!$D$6,MATCH(C143,'HARGA SATUAN'!$C$7:$C$1492,0),0)),"",OFFSET('HARGA SATUAN'!$D$6,MATCH(C143,'HARGA SATUAN'!$C$7:$C$1492,0),0))</f>
        <v/>
      </c>
      <c r="E143" s="497">
        <f ca="1">IF(B143="+","Unit",IF(ISERROR(OFFSET('HARGA SATUAN'!$E$6,MATCH(C143,'HARGA SATUAN'!$C$7:$C$1492,0),0)),"",OFFSET('HARGA SATUAN'!$E$6,MATCH(C143,'HARGA SATUAN'!$C$7:$C$1492,0),0)))</f>
        <v>0</v>
      </c>
      <c r="F143" s="497" t="str">
        <f t="shared" ca="1" si="13"/>
        <v/>
      </c>
      <c r="G143" s="493">
        <f ca="1">IF(ISERROR(OFFSET('HARGA SATUAN'!$I$6,MATCH(C143,'HARGA SATUAN'!$C$7:$C$1492,0),0)),"",OFFSET('HARGA SATUAN'!$I$6,MATCH(C143,'HARGA SATUAN'!$C$7:$C$1492,0),0))</f>
        <v>0</v>
      </c>
      <c r="H143" s="494">
        <f t="shared" ca="1" si="15"/>
        <v>0</v>
      </c>
      <c r="I143" s="494">
        <f t="shared" ca="1" si="16"/>
        <v>0</v>
      </c>
      <c r="J143" s="494">
        <f t="shared" ca="1" si="17"/>
        <v>0</v>
      </c>
      <c r="K143" s="504">
        <f t="shared" ca="1" si="18"/>
        <v>0</v>
      </c>
      <c r="L143" s="506"/>
      <c r="Q143" s="467"/>
      <c r="R143" s="511"/>
      <c r="S143" s="511"/>
      <c r="T143" s="511"/>
    </row>
    <row r="144" spans="1:20">
      <c r="A144" s="468">
        <v>129</v>
      </c>
      <c r="B144" s="498" t="str">
        <f t="shared" ca="1" si="11"/>
        <v/>
      </c>
      <c r="C144" s="414" t="str">
        <f t="shared" ca="1" si="12"/>
        <v/>
      </c>
      <c r="D144" s="497" t="str">
        <f ca="1">IF(ISERROR(OFFSET('HARGA SATUAN'!$D$6,MATCH(C144,'HARGA SATUAN'!$C$7:$C$1492,0),0)),"",OFFSET('HARGA SATUAN'!$D$6,MATCH(C144,'HARGA SATUAN'!$C$7:$C$1492,0),0))</f>
        <v/>
      </c>
      <c r="E144" s="497">
        <f ca="1">IF(B144="+","Unit",IF(ISERROR(OFFSET('HARGA SATUAN'!$E$6,MATCH(C144,'HARGA SATUAN'!$C$7:$C$1492,0),0)),"",OFFSET('HARGA SATUAN'!$E$6,MATCH(C144,'HARGA SATUAN'!$C$7:$C$1492,0),0)))</f>
        <v>0</v>
      </c>
      <c r="F144" s="497" t="str">
        <f t="shared" ca="1" si="13"/>
        <v/>
      </c>
      <c r="G144" s="493">
        <f ca="1">IF(ISERROR(OFFSET('HARGA SATUAN'!$I$6,MATCH(C144,'HARGA SATUAN'!$C$7:$C$1492,0),0)),"",OFFSET('HARGA SATUAN'!$I$6,MATCH(C144,'HARGA SATUAN'!$C$7:$C$1492,0),0))</f>
        <v>0</v>
      </c>
      <c r="H144" s="494">
        <f t="shared" ca="1" si="15"/>
        <v>0</v>
      </c>
      <c r="I144" s="494">
        <f t="shared" ca="1" si="16"/>
        <v>0</v>
      </c>
      <c r="J144" s="494">
        <f t="shared" ca="1" si="17"/>
        <v>0</v>
      </c>
      <c r="K144" s="504">
        <f t="shared" ca="1" si="18"/>
        <v>0</v>
      </c>
      <c r="L144" s="506"/>
      <c r="Q144" s="467"/>
      <c r="R144" s="511"/>
      <c r="S144" s="511"/>
      <c r="T144" s="511"/>
    </row>
    <row r="145" spans="1:20">
      <c r="A145" s="468">
        <v>130</v>
      </c>
      <c r="B145" s="498" t="str">
        <f t="shared" ca="1" si="11"/>
        <v/>
      </c>
      <c r="C145" s="414" t="str">
        <f t="shared" ref="C145:C165" ca="1" si="19">IF(ISERROR(OFFSET($C$223,MATCH(A145,$F$224:$F$373,0),0)),"",OFFSET($C$223,MATCH(A145,$F$224:$F$373,0),0))</f>
        <v/>
      </c>
      <c r="D145" s="497" t="str">
        <f ca="1">IF(ISERROR(OFFSET('HARGA SATUAN'!$D$6,MATCH(C145,'HARGA SATUAN'!$C$7:$C$1492,0),0)),"",OFFSET('HARGA SATUAN'!$D$6,MATCH(C145,'HARGA SATUAN'!$C$7:$C$1492,0),0))</f>
        <v/>
      </c>
      <c r="E145" s="497">
        <f ca="1">IF(B145="+","Unit",IF(ISERROR(OFFSET('HARGA SATUAN'!$E$6,MATCH(C145,'HARGA SATUAN'!$C$7:$C$1492,0),0)),"",OFFSET('HARGA SATUAN'!$E$6,MATCH(C145,'HARGA SATUAN'!$C$7:$C$1492,0),0)))</f>
        <v>0</v>
      </c>
      <c r="F145" s="497" t="str">
        <f t="shared" ref="F145:F165" ca="1" si="20">IF(ISERROR(OFFSET($D$223,MATCH(A145,$F$224:$F$373,0),0)),"",OFFSET($D$223,MATCH(A145,$F$224:$F$373,0),0))</f>
        <v/>
      </c>
      <c r="G145" s="493">
        <f ca="1">IF(ISERROR(OFFSET('HARGA SATUAN'!$I$6,MATCH(C145,'HARGA SATUAN'!$C$7:$C$1492,0),0)),"",OFFSET('HARGA SATUAN'!$I$6,MATCH(C145,'HARGA SATUAN'!$C$7:$C$1492,0),0))</f>
        <v>0</v>
      </c>
      <c r="H145" s="494">
        <f t="shared" ca="1" si="15"/>
        <v>0</v>
      </c>
      <c r="I145" s="494">
        <f t="shared" ca="1" si="16"/>
        <v>0</v>
      </c>
      <c r="J145" s="494">
        <f t="shared" ca="1" si="17"/>
        <v>0</v>
      </c>
      <c r="K145" s="504">
        <f t="shared" ca="1" si="18"/>
        <v>0</v>
      </c>
      <c r="L145" s="506"/>
      <c r="Q145" s="467"/>
      <c r="R145" s="511"/>
      <c r="S145" s="511"/>
      <c r="T145" s="511"/>
    </row>
    <row r="146" spans="1:20">
      <c r="A146" s="468">
        <v>131</v>
      </c>
      <c r="B146" s="498" t="str">
        <f t="shared" ca="1" si="11"/>
        <v/>
      </c>
      <c r="C146" s="414" t="str">
        <f t="shared" ca="1" si="19"/>
        <v/>
      </c>
      <c r="D146" s="497" t="str">
        <f ca="1">IF(ISERROR(OFFSET('HARGA SATUAN'!$D$6,MATCH(C146,'HARGA SATUAN'!$C$7:$C$1492,0),0)),"",OFFSET('HARGA SATUAN'!$D$6,MATCH(C146,'HARGA SATUAN'!$C$7:$C$1492,0),0))</f>
        <v/>
      </c>
      <c r="E146" s="497">
        <f ca="1">IF(B146="+","Unit",IF(ISERROR(OFFSET('HARGA SATUAN'!$E$6,MATCH(C146,'HARGA SATUAN'!$C$7:$C$1492,0),0)),"",OFFSET('HARGA SATUAN'!$E$6,MATCH(C146,'HARGA SATUAN'!$C$7:$C$1492,0),0)))</f>
        <v>0</v>
      </c>
      <c r="F146" s="497" t="str">
        <f t="shared" ca="1" si="20"/>
        <v/>
      </c>
      <c r="G146" s="493">
        <f ca="1">IF(ISERROR(OFFSET('HARGA SATUAN'!$I$6,MATCH(C146,'HARGA SATUAN'!$C$7:$C$1492,0),0)),"",OFFSET('HARGA SATUAN'!$I$6,MATCH(C146,'HARGA SATUAN'!$C$7:$C$1492,0),0))</f>
        <v>0</v>
      </c>
      <c r="H146" s="494">
        <f t="shared" ca="1" si="15"/>
        <v>0</v>
      </c>
      <c r="I146" s="494">
        <f t="shared" ca="1" si="16"/>
        <v>0</v>
      </c>
      <c r="J146" s="494">
        <f t="shared" ca="1" si="17"/>
        <v>0</v>
      </c>
      <c r="K146" s="504">
        <f t="shared" ca="1" si="18"/>
        <v>0</v>
      </c>
      <c r="L146" s="506"/>
      <c r="Q146" s="467"/>
      <c r="R146" s="511"/>
      <c r="S146" s="511"/>
      <c r="T146" s="511"/>
    </row>
    <row r="147" spans="1:20">
      <c r="A147" s="468">
        <v>132</v>
      </c>
      <c r="B147" s="498" t="str">
        <f t="shared" ca="1" si="11"/>
        <v/>
      </c>
      <c r="C147" s="414" t="str">
        <f t="shared" ca="1" si="19"/>
        <v/>
      </c>
      <c r="D147" s="497" t="str">
        <f ca="1">IF(ISERROR(OFFSET('HARGA SATUAN'!$D$6,MATCH(C147,'HARGA SATUAN'!$C$7:$C$1492,0),0)),"",OFFSET('HARGA SATUAN'!$D$6,MATCH(C147,'HARGA SATUAN'!$C$7:$C$1492,0),0))</f>
        <v/>
      </c>
      <c r="E147" s="497">
        <f ca="1">IF(B147="+","Unit",IF(ISERROR(OFFSET('HARGA SATUAN'!$E$6,MATCH(C147,'HARGA SATUAN'!$C$7:$C$1492,0),0)),"",OFFSET('HARGA SATUAN'!$E$6,MATCH(C147,'HARGA SATUAN'!$C$7:$C$1492,0),0)))</f>
        <v>0</v>
      </c>
      <c r="F147" s="497" t="str">
        <f t="shared" ca="1" si="20"/>
        <v/>
      </c>
      <c r="G147" s="493">
        <f ca="1">IF(ISERROR(OFFSET('HARGA SATUAN'!$I$6,MATCH(C147,'HARGA SATUAN'!$C$7:$C$1492,0),0)),"",OFFSET('HARGA SATUAN'!$I$6,MATCH(C147,'HARGA SATUAN'!$C$7:$C$1492,0),0))</f>
        <v>0</v>
      </c>
      <c r="H147" s="494">
        <f t="shared" ca="1" si="15"/>
        <v>0</v>
      </c>
      <c r="I147" s="494">
        <f t="shared" ca="1" si="16"/>
        <v>0</v>
      </c>
      <c r="J147" s="494">
        <f t="shared" ca="1" si="17"/>
        <v>0</v>
      </c>
      <c r="K147" s="504">
        <f t="shared" ca="1" si="18"/>
        <v>0</v>
      </c>
      <c r="L147" s="506"/>
      <c r="Q147" s="467"/>
      <c r="R147" s="511"/>
      <c r="S147" s="511"/>
      <c r="T147" s="511"/>
    </row>
    <row r="148" spans="1:20">
      <c r="A148" s="468">
        <v>133</v>
      </c>
      <c r="B148" s="498" t="str">
        <f t="shared" ca="1" si="11"/>
        <v/>
      </c>
      <c r="C148" s="414" t="str">
        <f t="shared" ca="1" si="19"/>
        <v/>
      </c>
      <c r="D148" s="497" t="str">
        <f ca="1">IF(ISERROR(OFFSET('HARGA SATUAN'!$D$6,MATCH(C148,'HARGA SATUAN'!$C$7:$C$1492,0),0)),"",OFFSET('HARGA SATUAN'!$D$6,MATCH(C148,'HARGA SATUAN'!$C$7:$C$1492,0),0))</f>
        <v/>
      </c>
      <c r="E148" s="497">
        <f ca="1">IF(B148="+","Unit",IF(ISERROR(OFFSET('HARGA SATUAN'!$E$6,MATCH(C148,'HARGA SATUAN'!$C$7:$C$1492,0),0)),"",OFFSET('HARGA SATUAN'!$E$6,MATCH(C148,'HARGA SATUAN'!$C$7:$C$1492,0),0)))</f>
        <v>0</v>
      </c>
      <c r="F148" s="497" t="str">
        <f t="shared" ca="1" si="20"/>
        <v/>
      </c>
      <c r="G148" s="493">
        <f ca="1">IF(ISERROR(OFFSET('HARGA SATUAN'!$I$6,MATCH(C148,'HARGA SATUAN'!$C$7:$C$1492,0),0)),"",OFFSET('HARGA SATUAN'!$I$6,MATCH(C148,'HARGA SATUAN'!$C$7:$C$1492,0),0))</f>
        <v>0</v>
      </c>
      <c r="H148" s="494">
        <f t="shared" ca="1" si="15"/>
        <v>0</v>
      </c>
      <c r="I148" s="494">
        <f t="shared" ca="1" si="16"/>
        <v>0</v>
      </c>
      <c r="J148" s="494">
        <f t="shared" ca="1" si="17"/>
        <v>0</v>
      </c>
      <c r="K148" s="504">
        <f t="shared" ca="1" si="18"/>
        <v>0</v>
      </c>
      <c r="L148" s="506"/>
      <c r="Q148" s="467"/>
      <c r="R148" s="511"/>
      <c r="S148" s="511"/>
      <c r="T148" s="511"/>
    </row>
    <row r="149" spans="1:20">
      <c r="A149" s="468">
        <v>134</v>
      </c>
      <c r="B149" s="498" t="str">
        <f t="shared" ca="1" si="11"/>
        <v/>
      </c>
      <c r="C149" s="414" t="str">
        <f t="shared" ca="1" si="19"/>
        <v/>
      </c>
      <c r="D149" s="497" t="str">
        <f ca="1">IF(ISERROR(OFFSET('HARGA SATUAN'!$D$6,MATCH(C149,'HARGA SATUAN'!$C$7:$C$1492,0),0)),"",OFFSET('HARGA SATUAN'!$D$6,MATCH(C149,'HARGA SATUAN'!$C$7:$C$1492,0),0))</f>
        <v/>
      </c>
      <c r="E149" s="497">
        <f ca="1">IF(B149="+","Unit",IF(ISERROR(OFFSET('HARGA SATUAN'!$E$6,MATCH(C149,'HARGA SATUAN'!$C$7:$C$1492,0),0)),"",OFFSET('HARGA SATUAN'!$E$6,MATCH(C149,'HARGA SATUAN'!$C$7:$C$1492,0),0)))</f>
        <v>0</v>
      </c>
      <c r="F149" s="497" t="str">
        <f t="shared" ca="1" si="20"/>
        <v/>
      </c>
      <c r="G149" s="493">
        <f ca="1">IF(ISERROR(OFFSET('HARGA SATUAN'!$I$6,MATCH(C149,'HARGA SATUAN'!$C$7:$C$1492,0),0)),"",OFFSET('HARGA SATUAN'!$I$6,MATCH(C149,'HARGA SATUAN'!$C$7:$C$1492,0),0))</f>
        <v>0</v>
      </c>
      <c r="H149" s="494">
        <f t="shared" ca="1" si="15"/>
        <v>0</v>
      </c>
      <c r="I149" s="494">
        <f t="shared" ca="1" si="16"/>
        <v>0</v>
      </c>
      <c r="J149" s="494">
        <f t="shared" ca="1" si="17"/>
        <v>0</v>
      </c>
      <c r="K149" s="504">
        <f t="shared" ca="1" si="18"/>
        <v>0</v>
      </c>
      <c r="L149" s="506"/>
      <c r="Q149" s="467"/>
      <c r="R149" s="511"/>
      <c r="S149" s="511"/>
      <c r="T149" s="511"/>
    </row>
    <row r="150" spans="1:20">
      <c r="A150" s="468">
        <v>135</v>
      </c>
      <c r="B150" s="498" t="str">
        <f t="shared" ca="1" si="11"/>
        <v/>
      </c>
      <c r="C150" s="414" t="str">
        <f t="shared" ca="1" si="19"/>
        <v/>
      </c>
      <c r="D150" s="497" t="str">
        <f ca="1">IF(ISERROR(OFFSET('HARGA SATUAN'!$D$6,MATCH(C150,'HARGA SATUAN'!$C$7:$C$1492,0),0)),"",OFFSET('HARGA SATUAN'!$D$6,MATCH(C150,'HARGA SATUAN'!$C$7:$C$1492,0),0))</f>
        <v/>
      </c>
      <c r="E150" s="497">
        <f ca="1">IF(B150="+","Unit",IF(ISERROR(OFFSET('HARGA SATUAN'!$E$6,MATCH(C150,'HARGA SATUAN'!$C$7:$C$1492,0),0)),"",OFFSET('HARGA SATUAN'!$E$6,MATCH(C150,'HARGA SATUAN'!$C$7:$C$1492,0),0)))</f>
        <v>0</v>
      </c>
      <c r="F150" s="497" t="str">
        <f t="shared" ca="1" si="20"/>
        <v/>
      </c>
      <c r="G150" s="493">
        <f ca="1">IF(ISERROR(OFFSET('HARGA SATUAN'!$I$6,MATCH(C150,'HARGA SATUAN'!$C$7:$C$1492,0),0)),"",OFFSET('HARGA SATUAN'!$I$6,MATCH(C150,'HARGA SATUAN'!$C$7:$C$1492,0),0))</f>
        <v>0</v>
      </c>
      <c r="H150" s="494">
        <f t="shared" ca="1" si="15"/>
        <v>0</v>
      </c>
      <c r="I150" s="494">
        <f t="shared" ca="1" si="16"/>
        <v>0</v>
      </c>
      <c r="J150" s="494">
        <f t="shared" ca="1" si="17"/>
        <v>0</v>
      </c>
      <c r="K150" s="504">
        <f t="shared" ca="1" si="18"/>
        <v>0</v>
      </c>
      <c r="L150" s="506"/>
      <c r="Q150" s="467"/>
      <c r="R150" s="511"/>
      <c r="S150" s="511"/>
      <c r="T150" s="511"/>
    </row>
    <row r="151" spans="1:20">
      <c r="A151" s="468">
        <v>136</v>
      </c>
      <c r="B151" s="498" t="str">
        <f t="shared" ca="1" si="11"/>
        <v/>
      </c>
      <c r="C151" s="414" t="str">
        <f t="shared" ca="1" si="19"/>
        <v/>
      </c>
      <c r="D151" s="497" t="str">
        <f ca="1">IF(ISERROR(OFFSET('HARGA SATUAN'!$D$6,MATCH(C151,'HARGA SATUAN'!$C$7:$C$1492,0),0)),"",OFFSET('HARGA SATUAN'!$D$6,MATCH(C151,'HARGA SATUAN'!$C$7:$C$1492,0),0))</f>
        <v/>
      </c>
      <c r="E151" s="497">
        <f ca="1">IF(B151="+","Unit",IF(ISERROR(OFFSET('HARGA SATUAN'!$E$6,MATCH(C151,'HARGA SATUAN'!$C$7:$C$1492,0),0)),"",OFFSET('HARGA SATUAN'!$E$6,MATCH(C151,'HARGA SATUAN'!$C$7:$C$1492,0),0)))</f>
        <v>0</v>
      </c>
      <c r="F151" s="497" t="str">
        <f t="shared" ca="1" si="20"/>
        <v/>
      </c>
      <c r="G151" s="493">
        <f ca="1">IF(ISERROR(OFFSET('HARGA SATUAN'!$I$6,MATCH(C151,'HARGA SATUAN'!$C$7:$C$1492,0),0)),"",OFFSET('HARGA SATUAN'!$I$6,MATCH(C151,'HARGA SATUAN'!$C$7:$C$1492,0),0))</f>
        <v>0</v>
      </c>
      <c r="H151" s="494">
        <f t="shared" ca="1" si="15"/>
        <v>0</v>
      </c>
      <c r="I151" s="494">
        <f t="shared" ca="1" si="16"/>
        <v>0</v>
      </c>
      <c r="J151" s="494">
        <f t="shared" ca="1" si="17"/>
        <v>0</v>
      </c>
      <c r="K151" s="504">
        <f t="shared" ca="1" si="18"/>
        <v>0</v>
      </c>
      <c r="L151" s="506"/>
      <c r="Q151" s="467"/>
      <c r="R151" s="511"/>
      <c r="S151" s="511"/>
      <c r="T151" s="511"/>
    </row>
    <row r="152" spans="1:20">
      <c r="A152" s="468">
        <v>137</v>
      </c>
      <c r="B152" s="498" t="str">
        <f t="shared" ca="1" si="11"/>
        <v/>
      </c>
      <c r="C152" s="414" t="str">
        <f t="shared" ca="1" si="19"/>
        <v/>
      </c>
      <c r="D152" s="497" t="str">
        <f ca="1">IF(ISERROR(OFFSET('HARGA SATUAN'!$D$6,MATCH(C152,'HARGA SATUAN'!$C$7:$C$1492,0),0)),"",OFFSET('HARGA SATUAN'!$D$6,MATCH(C152,'HARGA SATUAN'!$C$7:$C$1492,0),0))</f>
        <v/>
      </c>
      <c r="E152" s="497">
        <f ca="1">IF(B152="+","Unit",IF(ISERROR(OFFSET('HARGA SATUAN'!$E$6,MATCH(C152,'HARGA SATUAN'!$C$7:$C$1492,0),0)),"",OFFSET('HARGA SATUAN'!$E$6,MATCH(C152,'HARGA SATUAN'!$C$7:$C$1492,0),0)))</f>
        <v>0</v>
      </c>
      <c r="F152" s="497" t="str">
        <f t="shared" ca="1" si="20"/>
        <v/>
      </c>
      <c r="G152" s="493">
        <f ca="1">IF(ISERROR(OFFSET('HARGA SATUAN'!$I$6,MATCH(C152,'HARGA SATUAN'!$C$7:$C$1492,0),0)),"",OFFSET('HARGA SATUAN'!$I$6,MATCH(C152,'HARGA SATUAN'!$C$7:$C$1492,0),0))</f>
        <v>0</v>
      </c>
      <c r="H152" s="494">
        <f t="shared" ca="1" si="15"/>
        <v>0</v>
      </c>
      <c r="I152" s="494">
        <f t="shared" ca="1" si="16"/>
        <v>0</v>
      </c>
      <c r="J152" s="494">
        <f t="shared" ca="1" si="17"/>
        <v>0</v>
      </c>
      <c r="K152" s="504">
        <f t="shared" ca="1" si="18"/>
        <v>0</v>
      </c>
      <c r="L152" s="506"/>
      <c r="Q152" s="467"/>
      <c r="R152" s="511"/>
      <c r="S152" s="511"/>
      <c r="T152" s="511"/>
    </row>
    <row r="153" spans="1:20">
      <c r="A153" s="468">
        <v>138</v>
      </c>
      <c r="B153" s="498" t="str">
        <f t="shared" ca="1" si="11"/>
        <v/>
      </c>
      <c r="C153" s="414" t="str">
        <f t="shared" ca="1" si="19"/>
        <v/>
      </c>
      <c r="D153" s="497" t="str">
        <f ca="1">IF(ISERROR(OFFSET('HARGA SATUAN'!$D$6,MATCH(C153,'HARGA SATUAN'!$C$7:$C$1492,0),0)),"",OFFSET('HARGA SATUAN'!$D$6,MATCH(C153,'HARGA SATUAN'!$C$7:$C$1492,0),0))</f>
        <v/>
      </c>
      <c r="E153" s="497">
        <f ca="1">IF(B153="+","Unit",IF(ISERROR(OFFSET('HARGA SATUAN'!$E$6,MATCH(C153,'HARGA SATUAN'!$C$7:$C$1492,0),0)),"",OFFSET('HARGA SATUAN'!$E$6,MATCH(C153,'HARGA SATUAN'!$C$7:$C$1492,0),0)))</f>
        <v>0</v>
      </c>
      <c r="F153" s="497" t="str">
        <f t="shared" ca="1" si="20"/>
        <v/>
      </c>
      <c r="G153" s="493">
        <f ca="1">IF(ISERROR(OFFSET('HARGA SATUAN'!$I$6,MATCH(C153,'HARGA SATUAN'!$C$7:$C$1492,0),0)),"",OFFSET('HARGA SATUAN'!$I$6,MATCH(C153,'HARGA SATUAN'!$C$7:$C$1492,0),0))</f>
        <v>0</v>
      </c>
      <c r="H153" s="494">
        <f t="shared" ca="1" si="15"/>
        <v>0</v>
      </c>
      <c r="I153" s="494">
        <f t="shared" ca="1" si="16"/>
        <v>0</v>
      </c>
      <c r="J153" s="494">
        <f t="shared" ca="1" si="17"/>
        <v>0</v>
      </c>
      <c r="K153" s="504">
        <f t="shared" ca="1" si="18"/>
        <v>0</v>
      </c>
      <c r="L153" s="506"/>
      <c r="Q153" s="467"/>
      <c r="R153" s="511"/>
      <c r="S153" s="511"/>
      <c r="T153" s="511"/>
    </row>
    <row r="154" spans="1:20">
      <c r="A154" s="468">
        <v>139</v>
      </c>
      <c r="B154" s="498" t="str">
        <f t="shared" ca="1" si="11"/>
        <v/>
      </c>
      <c r="C154" s="414" t="str">
        <f t="shared" ca="1" si="19"/>
        <v/>
      </c>
      <c r="D154" s="497" t="str">
        <f ca="1">IF(ISERROR(OFFSET('HARGA SATUAN'!$D$6,MATCH(C154,'HARGA SATUAN'!$C$7:$C$1492,0),0)),"",OFFSET('HARGA SATUAN'!$D$6,MATCH(C154,'HARGA SATUAN'!$C$7:$C$1492,0),0))</f>
        <v/>
      </c>
      <c r="E154" s="497">
        <f ca="1">IF(B154="+","Unit",IF(ISERROR(OFFSET('HARGA SATUAN'!$E$6,MATCH(C154,'HARGA SATUAN'!$C$7:$C$1492,0),0)),"",OFFSET('HARGA SATUAN'!$E$6,MATCH(C154,'HARGA SATUAN'!$C$7:$C$1492,0),0)))</f>
        <v>0</v>
      </c>
      <c r="F154" s="497" t="str">
        <f t="shared" ca="1" si="20"/>
        <v/>
      </c>
      <c r="G154" s="493">
        <f ca="1">IF(ISERROR(OFFSET('HARGA SATUAN'!$I$6,MATCH(C154,'HARGA SATUAN'!$C$7:$C$1492,0),0)),"",OFFSET('HARGA SATUAN'!$I$6,MATCH(C154,'HARGA SATUAN'!$C$7:$C$1492,0),0))</f>
        <v>0</v>
      </c>
      <c r="H154" s="494">
        <f t="shared" ca="1" si="15"/>
        <v>0</v>
      </c>
      <c r="I154" s="494">
        <f t="shared" ca="1" si="16"/>
        <v>0</v>
      </c>
      <c r="J154" s="494">
        <f t="shared" ca="1" si="17"/>
        <v>0</v>
      </c>
      <c r="K154" s="504">
        <f t="shared" ca="1" si="18"/>
        <v>0</v>
      </c>
      <c r="L154" s="506"/>
      <c r="Q154" s="467"/>
      <c r="R154" s="511"/>
      <c r="S154" s="511"/>
      <c r="T154" s="511"/>
    </row>
    <row r="155" spans="1:20">
      <c r="A155" s="468">
        <v>140</v>
      </c>
      <c r="B155" s="498" t="str">
        <f t="shared" ca="1" si="11"/>
        <v/>
      </c>
      <c r="C155" s="414" t="str">
        <f t="shared" ca="1" si="19"/>
        <v/>
      </c>
      <c r="D155" s="497" t="str">
        <f ca="1">IF(ISERROR(OFFSET('HARGA SATUAN'!$D$6,MATCH(C155,'HARGA SATUAN'!$C$7:$C$1492,0),0)),"",OFFSET('HARGA SATUAN'!$D$6,MATCH(C155,'HARGA SATUAN'!$C$7:$C$1492,0),0))</f>
        <v/>
      </c>
      <c r="E155" s="497">
        <f ca="1">IF(B155="+","Unit",IF(ISERROR(OFFSET('HARGA SATUAN'!$E$6,MATCH(C155,'HARGA SATUAN'!$C$7:$C$1492,0),0)),"",OFFSET('HARGA SATUAN'!$E$6,MATCH(C155,'HARGA SATUAN'!$C$7:$C$1492,0),0)))</f>
        <v>0</v>
      </c>
      <c r="F155" s="497" t="str">
        <f t="shared" ca="1" si="20"/>
        <v/>
      </c>
      <c r="G155" s="493">
        <f ca="1">IF(ISERROR(OFFSET('HARGA SATUAN'!$I$6,MATCH(C155,'HARGA SATUAN'!$C$7:$C$1492,0),0)),"",OFFSET('HARGA SATUAN'!$I$6,MATCH(C155,'HARGA SATUAN'!$C$7:$C$1492,0),0))</f>
        <v>0</v>
      </c>
      <c r="H155" s="494">
        <f t="shared" ca="1" si="15"/>
        <v>0</v>
      </c>
      <c r="I155" s="494">
        <f t="shared" ca="1" si="16"/>
        <v>0</v>
      </c>
      <c r="J155" s="494">
        <f t="shared" ca="1" si="17"/>
        <v>0</v>
      </c>
      <c r="K155" s="504">
        <f t="shared" ca="1" si="18"/>
        <v>0</v>
      </c>
      <c r="L155" s="506"/>
      <c r="Q155" s="467"/>
      <c r="R155" s="511"/>
      <c r="S155" s="511"/>
      <c r="T155" s="511"/>
    </row>
    <row r="156" spans="1:20">
      <c r="A156" s="468">
        <v>141</v>
      </c>
      <c r="B156" s="498" t="str">
        <f t="shared" ca="1" si="11"/>
        <v/>
      </c>
      <c r="C156" s="414" t="str">
        <f t="shared" ca="1" si="19"/>
        <v/>
      </c>
      <c r="D156" s="497" t="str">
        <f ca="1">IF(ISERROR(OFFSET('HARGA SATUAN'!$D$6,MATCH(C156,'HARGA SATUAN'!$C$7:$C$1492,0),0)),"",OFFSET('HARGA SATUAN'!$D$6,MATCH(C156,'HARGA SATUAN'!$C$7:$C$1492,0),0))</f>
        <v/>
      </c>
      <c r="E156" s="497">
        <f ca="1">IF(B156="+","Unit",IF(ISERROR(OFFSET('HARGA SATUAN'!$E$6,MATCH(C156,'HARGA SATUAN'!$C$7:$C$1492,0),0)),"",OFFSET('HARGA SATUAN'!$E$6,MATCH(C156,'HARGA SATUAN'!$C$7:$C$1492,0),0)))</f>
        <v>0</v>
      </c>
      <c r="F156" s="497" t="str">
        <f t="shared" ca="1" si="20"/>
        <v/>
      </c>
      <c r="G156" s="493">
        <f ca="1">IF(ISERROR(OFFSET('HARGA SATUAN'!$I$6,MATCH(C156,'HARGA SATUAN'!$C$7:$C$1492,0),0)),"",OFFSET('HARGA SATUAN'!$I$6,MATCH(C156,'HARGA SATUAN'!$C$7:$C$1492,0),0))</f>
        <v>0</v>
      </c>
      <c r="H156" s="494">
        <f t="shared" ca="1" si="15"/>
        <v>0</v>
      </c>
      <c r="I156" s="494">
        <f t="shared" ca="1" si="16"/>
        <v>0</v>
      </c>
      <c r="J156" s="494">
        <f t="shared" ca="1" si="17"/>
        <v>0</v>
      </c>
      <c r="K156" s="504">
        <f t="shared" ca="1" si="18"/>
        <v>0</v>
      </c>
      <c r="L156" s="506"/>
      <c r="Q156" s="467"/>
      <c r="R156" s="511"/>
      <c r="S156" s="511"/>
      <c r="T156" s="511"/>
    </row>
    <row r="157" spans="1:20">
      <c r="A157" s="468">
        <v>142</v>
      </c>
      <c r="B157" s="498" t="str">
        <f t="shared" ca="1" si="11"/>
        <v/>
      </c>
      <c r="C157" s="414" t="str">
        <f t="shared" ca="1" si="19"/>
        <v/>
      </c>
      <c r="D157" s="497" t="str">
        <f ca="1">IF(ISERROR(OFFSET('HARGA SATUAN'!$D$6,MATCH(C157,'HARGA SATUAN'!$C$7:$C$1492,0),0)),"",OFFSET('HARGA SATUAN'!$D$6,MATCH(C157,'HARGA SATUAN'!$C$7:$C$1492,0),0))</f>
        <v/>
      </c>
      <c r="E157" s="497">
        <f ca="1">IF(B157="+","Unit",IF(ISERROR(OFFSET('HARGA SATUAN'!$E$6,MATCH(C157,'HARGA SATUAN'!$C$7:$C$1492,0),0)),"",OFFSET('HARGA SATUAN'!$E$6,MATCH(C157,'HARGA SATUAN'!$C$7:$C$1492,0),0)))</f>
        <v>0</v>
      </c>
      <c r="F157" s="497" t="str">
        <f t="shared" ca="1" si="20"/>
        <v/>
      </c>
      <c r="G157" s="493">
        <f ca="1">IF(ISERROR(OFFSET('HARGA SATUAN'!$I$6,MATCH(C157,'HARGA SATUAN'!$C$7:$C$1492,0),0)),"",OFFSET('HARGA SATUAN'!$I$6,MATCH(C157,'HARGA SATUAN'!$C$7:$C$1492,0),0))</f>
        <v>0</v>
      </c>
      <c r="H157" s="494">
        <f t="shared" ca="1" si="15"/>
        <v>0</v>
      </c>
      <c r="I157" s="494">
        <f t="shared" ca="1" si="16"/>
        <v>0</v>
      </c>
      <c r="J157" s="494">
        <f t="shared" ca="1" si="17"/>
        <v>0</v>
      </c>
      <c r="K157" s="504">
        <f t="shared" ca="1" si="18"/>
        <v>0</v>
      </c>
      <c r="L157" s="506"/>
      <c r="Q157" s="467"/>
      <c r="R157" s="511"/>
      <c r="S157" s="511"/>
      <c r="T157" s="511"/>
    </row>
    <row r="158" spans="1:20">
      <c r="A158" s="468">
        <v>143</v>
      </c>
      <c r="B158" s="498" t="str">
        <f t="shared" ca="1" si="11"/>
        <v/>
      </c>
      <c r="C158" s="414" t="str">
        <f t="shared" ca="1" si="19"/>
        <v/>
      </c>
      <c r="D158" s="497" t="str">
        <f ca="1">IF(ISERROR(OFFSET('HARGA SATUAN'!$D$6,MATCH(C158,'HARGA SATUAN'!$C$7:$C$1492,0),0)),"",OFFSET('HARGA SATUAN'!$D$6,MATCH(C158,'HARGA SATUAN'!$C$7:$C$1492,0),0))</f>
        <v/>
      </c>
      <c r="E158" s="497">
        <f ca="1">IF(B158="+","Unit",IF(ISERROR(OFFSET('HARGA SATUAN'!$E$6,MATCH(C158,'HARGA SATUAN'!$C$7:$C$1492,0),0)),"",OFFSET('HARGA SATUAN'!$E$6,MATCH(C158,'HARGA SATUAN'!$C$7:$C$1492,0),0)))</f>
        <v>0</v>
      </c>
      <c r="F158" s="497" t="str">
        <f t="shared" ca="1" si="20"/>
        <v/>
      </c>
      <c r="G158" s="493">
        <f ca="1">IF(ISERROR(OFFSET('HARGA SATUAN'!$I$6,MATCH(C158,'HARGA SATUAN'!$C$7:$C$1492,0),0)),"",OFFSET('HARGA SATUAN'!$I$6,MATCH(C158,'HARGA SATUAN'!$C$7:$C$1492,0),0))</f>
        <v>0</v>
      </c>
      <c r="H158" s="494">
        <f t="shared" ca="1" si="15"/>
        <v>0</v>
      </c>
      <c r="I158" s="494">
        <f t="shared" ca="1" si="16"/>
        <v>0</v>
      </c>
      <c r="J158" s="494">
        <f t="shared" ca="1" si="17"/>
        <v>0</v>
      </c>
      <c r="K158" s="504">
        <f t="shared" ca="1" si="18"/>
        <v>0</v>
      </c>
      <c r="L158" s="506"/>
      <c r="Q158" s="467"/>
      <c r="R158" s="511"/>
      <c r="S158" s="511"/>
      <c r="T158" s="511"/>
    </row>
    <row r="159" spans="1:20">
      <c r="A159" s="468">
        <v>144</v>
      </c>
      <c r="B159" s="498" t="str">
        <f t="shared" ca="1" si="11"/>
        <v/>
      </c>
      <c r="C159" s="414" t="str">
        <f t="shared" ca="1" si="19"/>
        <v/>
      </c>
      <c r="D159" s="497" t="str">
        <f ca="1">IF(ISERROR(OFFSET('HARGA SATUAN'!$D$6,MATCH(C159,'HARGA SATUAN'!$C$7:$C$1492,0),0)),"",OFFSET('HARGA SATUAN'!$D$6,MATCH(C159,'HARGA SATUAN'!$C$7:$C$1492,0),0))</f>
        <v/>
      </c>
      <c r="E159" s="497">
        <f ca="1">IF(B159="+","Unit",IF(ISERROR(OFFSET('HARGA SATUAN'!$E$6,MATCH(C159,'HARGA SATUAN'!$C$7:$C$1492,0),0)),"",OFFSET('HARGA SATUAN'!$E$6,MATCH(C159,'HARGA SATUAN'!$C$7:$C$1492,0),0)))</f>
        <v>0</v>
      </c>
      <c r="F159" s="497" t="str">
        <f t="shared" ca="1" si="20"/>
        <v/>
      </c>
      <c r="G159" s="493">
        <f ca="1">IF(ISERROR(OFFSET('HARGA SATUAN'!$I$6,MATCH(C159,'HARGA SATUAN'!$C$7:$C$1492,0),0)),"",OFFSET('HARGA SATUAN'!$I$6,MATCH(C159,'HARGA SATUAN'!$C$7:$C$1492,0),0))</f>
        <v>0</v>
      </c>
      <c r="H159" s="494">
        <f t="shared" ca="1" si="15"/>
        <v>0</v>
      </c>
      <c r="I159" s="494">
        <f t="shared" ca="1" si="16"/>
        <v>0</v>
      </c>
      <c r="J159" s="494">
        <f t="shared" ca="1" si="17"/>
        <v>0</v>
      </c>
      <c r="K159" s="504">
        <f t="shared" ca="1" si="18"/>
        <v>0</v>
      </c>
      <c r="L159" s="506"/>
      <c r="Q159" s="467"/>
      <c r="R159" s="511"/>
      <c r="S159" s="511"/>
      <c r="T159" s="511"/>
    </row>
    <row r="160" spans="1:20">
      <c r="A160" s="468">
        <v>145</v>
      </c>
      <c r="B160" s="498" t="str">
        <f t="shared" ca="1" si="11"/>
        <v/>
      </c>
      <c r="C160" s="414" t="str">
        <f t="shared" ca="1" si="19"/>
        <v/>
      </c>
      <c r="D160" s="497" t="str">
        <f ca="1">IF(ISERROR(OFFSET('HARGA SATUAN'!$D$6,MATCH(C160,'HARGA SATUAN'!$C$7:$C$1492,0),0)),"",OFFSET('HARGA SATUAN'!$D$6,MATCH(C160,'HARGA SATUAN'!$C$7:$C$1492,0),0))</f>
        <v/>
      </c>
      <c r="E160" s="497">
        <f ca="1">IF(B160="+","Unit",IF(ISERROR(OFFSET('HARGA SATUAN'!$E$6,MATCH(C160,'HARGA SATUAN'!$C$7:$C$1492,0),0)),"",OFFSET('HARGA SATUAN'!$E$6,MATCH(C160,'HARGA SATUAN'!$C$7:$C$1492,0),0)))</f>
        <v>0</v>
      </c>
      <c r="F160" s="497" t="str">
        <f t="shared" ca="1" si="20"/>
        <v/>
      </c>
      <c r="G160" s="493">
        <f ca="1">IF(ISERROR(OFFSET('HARGA SATUAN'!$I$6,MATCH(C160,'HARGA SATUAN'!$C$7:$C$1492,0),0)),"",OFFSET('HARGA SATUAN'!$I$6,MATCH(C160,'HARGA SATUAN'!$C$7:$C$1492,0),0))</f>
        <v>0</v>
      </c>
      <c r="H160" s="494">
        <f t="shared" ca="1" si="15"/>
        <v>0</v>
      </c>
      <c r="I160" s="494">
        <f t="shared" ca="1" si="16"/>
        <v>0</v>
      </c>
      <c r="J160" s="494">
        <f t="shared" ca="1" si="17"/>
        <v>0</v>
      </c>
      <c r="K160" s="504">
        <f t="shared" ca="1" si="18"/>
        <v>0</v>
      </c>
      <c r="L160" s="506"/>
      <c r="Q160" s="467"/>
      <c r="R160" s="511"/>
      <c r="S160" s="511"/>
      <c r="T160" s="511"/>
    </row>
    <row r="161" spans="1:20">
      <c r="A161" s="468">
        <v>146</v>
      </c>
      <c r="B161" s="498" t="str">
        <f t="shared" ca="1" si="11"/>
        <v/>
      </c>
      <c r="C161" s="414" t="str">
        <f t="shared" ca="1" si="19"/>
        <v/>
      </c>
      <c r="D161" s="497" t="str">
        <f ca="1">IF(ISERROR(OFFSET('HARGA SATUAN'!$D$6,MATCH(C161,'HARGA SATUAN'!$C$7:$C$1492,0),0)),"",OFFSET('HARGA SATUAN'!$D$6,MATCH(C161,'HARGA SATUAN'!$C$7:$C$1492,0),0))</f>
        <v/>
      </c>
      <c r="E161" s="497">
        <f ca="1">IF(B161="+","Unit",IF(ISERROR(OFFSET('HARGA SATUAN'!$E$6,MATCH(C161,'HARGA SATUAN'!$C$7:$C$1492,0),0)),"",OFFSET('HARGA SATUAN'!$E$6,MATCH(C161,'HARGA SATUAN'!$C$7:$C$1492,0),0)))</f>
        <v>0</v>
      </c>
      <c r="F161" s="497" t="str">
        <f t="shared" ca="1" si="20"/>
        <v/>
      </c>
      <c r="G161" s="493">
        <f ca="1">IF(ISERROR(OFFSET('HARGA SATUAN'!$I$6,MATCH(C161,'HARGA SATUAN'!$C$7:$C$1492,0),0)),"",OFFSET('HARGA SATUAN'!$I$6,MATCH(C161,'HARGA SATUAN'!$C$7:$C$1492,0),0))</f>
        <v>0</v>
      </c>
      <c r="H161" s="494">
        <f t="shared" ca="1" si="15"/>
        <v>0</v>
      </c>
      <c r="I161" s="494">
        <f t="shared" ca="1" si="16"/>
        <v>0</v>
      </c>
      <c r="J161" s="494">
        <f t="shared" ca="1" si="17"/>
        <v>0</v>
      </c>
      <c r="K161" s="504">
        <f t="shared" ca="1" si="18"/>
        <v>0</v>
      </c>
      <c r="L161" s="506"/>
      <c r="Q161" s="467"/>
      <c r="R161" s="511"/>
      <c r="S161" s="511"/>
      <c r="T161" s="511"/>
    </row>
    <row r="162" spans="1:20">
      <c r="A162" s="468">
        <v>147</v>
      </c>
      <c r="B162" s="498" t="str">
        <f t="shared" ca="1" si="11"/>
        <v/>
      </c>
      <c r="C162" s="414" t="str">
        <f t="shared" ca="1" si="19"/>
        <v/>
      </c>
      <c r="D162" s="497" t="str">
        <f ca="1">IF(ISERROR(OFFSET('HARGA SATUAN'!$D$6,MATCH(C162,'HARGA SATUAN'!$C$7:$C$1492,0),0)),"",OFFSET('HARGA SATUAN'!$D$6,MATCH(C162,'HARGA SATUAN'!$C$7:$C$1492,0),0))</f>
        <v/>
      </c>
      <c r="E162" s="497">
        <f ca="1">IF(B162="+","Unit",IF(ISERROR(OFFSET('HARGA SATUAN'!$E$6,MATCH(C162,'HARGA SATUAN'!$C$7:$C$1492,0),0)),"",OFFSET('HARGA SATUAN'!$E$6,MATCH(C162,'HARGA SATUAN'!$C$7:$C$1492,0),0)))</f>
        <v>0</v>
      </c>
      <c r="F162" s="497" t="str">
        <f t="shared" ca="1" si="20"/>
        <v/>
      </c>
      <c r="G162" s="493">
        <f ca="1">IF(ISERROR(OFFSET('HARGA SATUAN'!$I$6,MATCH(C162,'HARGA SATUAN'!$C$7:$C$1492,0),0)),"",OFFSET('HARGA SATUAN'!$I$6,MATCH(C162,'HARGA SATUAN'!$C$7:$C$1492,0),0))</f>
        <v>0</v>
      </c>
      <c r="H162" s="494">
        <f t="shared" ca="1" si="15"/>
        <v>0</v>
      </c>
      <c r="I162" s="494">
        <f t="shared" ca="1" si="16"/>
        <v>0</v>
      </c>
      <c r="J162" s="494">
        <f t="shared" ca="1" si="17"/>
        <v>0</v>
      </c>
      <c r="K162" s="504">
        <f t="shared" ca="1" si="18"/>
        <v>0</v>
      </c>
      <c r="L162" s="506"/>
      <c r="Q162" s="467"/>
      <c r="R162" s="511"/>
      <c r="S162" s="511"/>
      <c r="T162" s="511"/>
    </row>
    <row r="163" spans="1:20">
      <c r="A163" s="468">
        <v>148</v>
      </c>
      <c r="B163" s="498" t="str">
        <f t="shared" ca="1" si="11"/>
        <v/>
      </c>
      <c r="C163" s="414" t="str">
        <f t="shared" ca="1" si="19"/>
        <v/>
      </c>
      <c r="D163" s="497" t="str">
        <f ca="1">IF(ISERROR(OFFSET('HARGA SATUAN'!$D$6,MATCH(C163,'HARGA SATUAN'!$C$7:$C$1492,0),0)),"",OFFSET('HARGA SATUAN'!$D$6,MATCH(C163,'HARGA SATUAN'!$C$7:$C$1492,0),0))</f>
        <v/>
      </c>
      <c r="E163" s="497">
        <f ca="1">IF(B163="+","Unit",IF(ISERROR(OFFSET('HARGA SATUAN'!$E$6,MATCH(C163,'HARGA SATUAN'!$C$7:$C$1492,0),0)),"",OFFSET('HARGA SATUAN'!$E$6,MATCH(C163,'HARGA SATUAN'!$C$7:$C$1492,0),0)))</f>
        <v>0</v>
      </c>
      <c r="F163" s="497" t="str">
        <f t="shared" ca="1" si="20"/>
        <v/>
      </c>
      <c r="G163" s="493">
        <f ca="1">IF(ISERROR(OFFSET('HARGA SATUAN'!$I$6,MATCH(C163,'HARGA SATUAN'!$C$7:$C$1492,0),0)),"",OFFSET('HARGA SATUAN'!$I$6,MATCH(C163,'HARGA SATUAN'!$C$7:$C$1492,0),0))</f>
        <v>0</v>
      </c>
      <c r="H163" s="494">
        <f t="shared" ca="1" si="15"/>
        <v>0</v>
      </c>
      <c r="I163" s="494">
        <f t="shared" ca="1" si="16"/>
        <v>0</v>
      </c>
      <c r="J163" s="494">
        <f t="shared" ca="1" si="17"/>
        <v>0</v>
      </c>
      <c r="K163" s="504">
        <f t="shared" ca="1" si="18"/>
        <v>0</v>
      </c>
      <c r="L163" s="506"/>
      <c r="Q163" s="467"/>
      <c r="R163" s="511"/>
      <c r="S163" s="511"/>
      <c r="T163" s="511"/>
    </row>
    <row r="164" spans="1:20">
      <c r="A164" s="468">
        <v>149</v>
      </c>
      <c r="B164" s="498" t="str">
        <f t="shared" ca="1" si="11"/>
        <v/>
      </c>
      <c r="C164" s="414" t="str">
        <f t="shared" ca="1" si="19"/>
        <v/>
      </c>
      <c r="D164" s="497" t="str">
        <f ca="1">IF(ISERROR(OFFSET('HARGA SATUAN'!$D$6,MATCH(C164,'HARGA SATUAN'!$C$7:$C$1492,0),0)),"",OFFSET('HARGA SATUAN'!$D$6,MATCH(C164,'HARGA SATUAN'!$C$7:$C$1492,0),0))</f>
        <v/>
      </c>
      <c r="E164" s="497">
        <f ca="1">IF(B164="+","Unit",IF(ISERROR(OFFSET('HARGA SATUAN'!$E$6,MATCH(C164,'HARGA SATUAN'!$C$7:$C$1492,0),0)),"",OFFSET('HARGA SATUAN'!$E$6,MATCH(C164,'HARGA SATUAN'!$C$7:$C$1492,0),0)))</f>
        <v>0</v>
      </c>
      <c r="F164" s="497" t="str">
        <f t="shared" ca="1" si="20"/>
        <v/>
      </c>
      <c r="G164" s="493">
        <f ca="1">IF(ISERROR(OFFSET('HARGA SATUAN'!$I$6,MATCH(C164,'HARGA SATUAN'!$C$7:$C$1492,0),0)),"",OFFSET('HARGA SATUAN'!$I$6,MATCH(C164,'HARGA SATUAN'!$C$7:$C$1492,0),0))</f>
        <v>0</v>
      </c>
      <c r="H164" s="494">
        <f t="shared" ca="1" si="15"/>
        <v>0</v>
      </c>
      <c r="I164" s="494">
        <f t="shared" ca="1" si="16"/>
        <v>0</v>
      </c>
      <c r="J164" s="494">
        <f t="shared" ca="1" si="17"/>
        <v>0</v>
      </c>
      <c r="K164" s="504">
        <f t="shared" ca="1" si="18"/>
        <v>0</v>
      </c>
      <c r="L164" s="506"/>
      <c r="Q164" s="467"/>
      <c r="R164" s="511"/>
      <c r="S164" s="511"/>
      <c r="T164" s="511"/>
    </row>
    <row r="165" spans="1:20">
      <c r="A165" s="468">
        <v>150</v>
      </c>
      <c r="B165" s="498" t="str">
        <f t="shared" ca="1" si="11"/>
        <v/>
      </c>
      <c r="C165" s="414" t="str">
        <f t="shared" ca="1" si="19"/>
        <v/>
      </c>
      <c r="D165" s="497" t="str">
        <f ca="1">IF(ISERROR(OFFSET('HARGA SATUAN'!$D$6,MATCH(C165,'HARGA SATUAN'!$C$7:$C$1492,0),0)),"",OFFSET('HARGA SATUAN'!$D$6,MATCH(C165,'HARGA SATUAN'!$C$7:$C$1492,0),0))</f>
        <v/>
      </c>
      <c r="E165" s="497">
        <f ca="1">IF(B165="+","Unit",IF(ISERROR(OFFSET('HARGA SATUAN'!$E$6,MATCH(C165,'HARGA SATUAN'!$C$7:$C$1492,0),0)),"",OFFSET('HARGA SATUAN'!$E$6,MATCH(C165,'HARGA SATUAN'!$C$7:$C$1492,0),0)))</f>
        <v>0</v>
      </c>
      <c r="F165" s="497" t="str">
        <f t="shared" ca="1" si="20"/>
        <v/>
      </c>
      <c r="G165" s="493">
        <f ca="1">IF(ISERROR(OFFSET('HARGA SATUAN'!$I$6,MATCH(C165,'HARGA SATUAN'!$C$7:$C$1492,0),0)),"",OFFSET('HARGA SATUAN'!$I$6,MATCH(C165,'HARGA SATUAN'!$C$7:$C$1492,0),0))</f>
        <v>0</v>
      </c>
      <c r="H165" s="494">
        <f t="shared" ca="1" si="15"/>
        <v>0</v>
      </c>
      <c r="I165" s="494">
        <f t="shared" ca="1" si="16"/>
        <v>0</v>
      </c>
      <c r="J165" s="494">
        <f t="shared" ca="1" si="17"/>
        <v>0</v>
      </c>
      <c r="K165" s="504">
        <f t="shared" ca="1" si="18"/>
        <v>0</v>
      </c>
      <c r="L165" s="506"/>
      <c r="Q165" s="467"/>
      <c r="R165" s="511"/>
      <c r="S165" s="511"/>
      <c r="T165" s="511"/>
    </row>
    <row r="166" spans="1:20">
      <c r="A166" s="468"/>
      <c r="B166" s="498"/>
      <c r="C166" s="512"/>
      <c r="D166" s="513"/>
      <c r="E166" s="139"/>
      <c r="F166" s="497"/>
      <c r="G166" s="493"/>
      <c r="H166" s="494"/>
      <c r="I166" s="494"/>
      <c r="J166" s="494"/>
      <c r="K166" s="504"/>
      <c r="L166" s="506"/>
      <c r="Q166" s="467"/>
      <c r="R166" s="511"/>
      <c r="S166" s="511"/>
      <c r="T166" s="511"/>
    </row>
    <row r="167" spans="1:20">
      <c r="A167" s="468"/>
      <c r="B167" s="514"/>
      <c r="C167" s="515"/>
      <c r="D167" s="516"/>
      <c r="E167" s="517"/>
      <c r="F167" s="517"/>
      <c r="G167" s="517"/>
      <c r="H167" s="518"/>
      <c r="I167" s="518"/>
      <c r="J167" s="518"/>
      <c r="K167" s="544"/>
      <c r="L167" s="505"/>
    </row>
    <row r="168" spans="1:20">
      <c r="A168" s="468"/>
      <c r="B168" s="519"/>
      <c r="C168" s="520" t="s">
        <v>27</v>
      </c>
      <c r="D168" s="520"/>
      <c r="E168" s="520"/>
      <c r="F168" s="520"/>
      <c r="G168" s="521" t="s">
        <v>16</v>
      </c>
      <c r="H168" s="522">
        <f ca="1">SUM(H14:H167)</f>
        <v>115186650</v>
      </c>
      <c r="I168" s="522">
        <f ca="1">SUM(I14:I167)</f>
        <v>0</v>
      </c>
      <c r="J168" s="522">
        <f ca="1">SUM(J14:J167)</f>
        <v>0</v>
      </c>
      <c r="K168" s="522">
        <f ca="1">SUM(K14:K167)</f>
        <v>115186650</v>
      </c>
      <c r="L168" s="505"/>
      <c r="R168" s="524"/>
      <c r="S168" s="524"/>
      <c r="T168" s="524"/>
    </row>
    <row r="169" spans="1:20">
      <c r="A169" s="468"/>
      <c r="B169" s="523"/>
      <c r="C169" s="524" t="s">
        <v>28</v>
      </c>
      <c r="D169" s="524"/>
      <c r="E169" s="524"/>
      <c r="F169" s="524"/>
      <c r="G169" s="525" t="s">
        <v>16</v>
      </c>
      <c r="H169" s="526">
        <f ca="1">H168*0.1</f>
        <v>11518665</v>
      </c>
      <c r="I169" s="526">
        <f ca="1">I168*0.1</f>
        <v>0</v>
      </c>
      <c r="J169" s="526">
        <f ca="1">J168*0.1</f>
        <v>0</v>
      </c>
      <c r="K169" s="526">
        <f ca="1">K168*0.1</f>
        <v>11518665</v>
      </c>
      <c r="L169" s="505"/>
      <c r="N169" s="545"/>
      <c r="R169" s="551"/>
      <c r="S169" s="551"/>
      <c r="T169" s="551"/>
    </row>
    <row r="170" spans="1:20">
      <c r="A170" s="468"/>
      <c r="B170" s="523"/>
      <c r="C170" s="527" t="s">
        <v>29</v>
      </c>
      <c r="D170" s="527"/>
      <c r="E170" s="527"/>
      <c r="F170" s="527"/>
      <c r="G170" s="528" t="s">
        <v>16</v>
      </c>
      <c r="H170" s="529">
        <f ca="1">SUM(H168:H169)</f>
        <v>126705315</v>
      </c>
      <c r="I170" s="529">
        <f ca="1">SUM(I168:I169)</f>
        <v>0</v>
      </c>
      <c r="J170" s="528">
        <f ca="1">SUM(J168:J169)</f>
        <v>0</v>
      </c>
      <c r="K170" s="528">
        <f ca="1">SUM(K168:K169)</f>
        <v>126705315</v>
      </c>
      <c r="L170" s="505"/>
      <c r="R170" s="524"/>
      <c r="S170" s="524"/>
      <c r="T170" s="524"/>
    </row>
    <row r="171" spans="1:20">
      <c r="A171" s="468"/>
      <c r="B171" s="530" t="e">
        <f ca="1">"Terbilang : ( "&amp;L172&amp;" Rupiah )"</f>
        <v>#NAME?</v>
      </c>
      <c r="C171" s="531"/>
      <c r="D171" s="531"/>
      <c r="E171" s="531"/>
      <c r="F171" s="531"/>
      <c r="G171" s="531"/>
      <c r="H171" s="531"/>
      <c r="I171" s="531"/>
      <c r="J171" s="531"/>
      <c r="K171" s="546"/>
      <c r="L171" s="505"/>
      <c r="R171" s="551"/>
      <c r="S171" s="551"/>
      <c r="T171" s="551"/>
    </row>
    <row r="172" spans="1:20">
      <c r="A172" s="468"/>
      <c r="B172" s="532"/>
      <c r="C172" s="533"/>
      <c r="D172" s="533"/>
      <c r="E172" s="533"/>
      <c r="F172" s="533"/>
      <c r="G172" s="533"/>
      <c r="H172" s="533"/>
      <c r="I172" s="533"/>
      <c r="J172" s="533"/>
      <c r="K172" s="547"/>
      <c r="L172" s="548" t="e">
        <f ca="1">PROPER([89]!terbilang(K170))</f>
        <v>#NAME?</v>
      </c>
    </row>
    <row r="173" spans="1:20">
      <c r="A173" s="468"/>
      <c r="B173" s="534" t="str">
        <f>"Harga yang dipakai adalah "&amp;'HARGA SATUAN'!I5&amp;""</f>
        <v>Harga yang dipakai adalah RAB HSS 2023</v>
      </c>
      <c r="C173" s="535"/>
      <c r="D173" s="536"/>
      <c r="E173" s="536"/>
      <c r="F173" s="536"/>
      <c r="G173" s="537"/>
      <c r="H173" s="537"/>
      <c r="I173" s="537"/>
      <c r="J173" s="537"/>
      <c r="K173" s="549"/>
      <c r="L173" s="505"/>
    </row>
    <row r="174" spans="1:20">
      <c r="A174" s="468"/>
      <c r="B174" s="538"/>
      <c r="C174" s="539"/>
      <c r="D174" s="540"/>
      <c r="E174" s="541"/>
      <c r="F174" s="541"/>
      <c r="G174" s="541"/>
      <c r="H174" s="511"/>
      <c r="I174" s="511"/>
      <c r="J174" s="505"/>
      <c r="K174" s="505"/>
      <c r="L174" s="505"/>
    </row>
    <row r="175" spans="1:20">
      <c r="A175" s="468"/>
      <c r="B175" s="538"/>
      <c r="C175" s="539"/>
      <c r="D175" s="540"/>
      <c r="E175" s="541"/>
      <c r="F175" s="541"/>
      <c r="G175" s="541"/>
      <c r="H175" s="542"/>
      <c r="I175" s="542"/>
      <c r="J175" s="550"/>
      <c r="K175" s="550"/>
      <c r="L175" s="505"/>
    </row>
    <row r="176" spans="1:20">
      <c r="A176" s="468"/>
      <c r="B176" s="538"/>
      <c r="C176" s="538"/>
      <c r="D176" s="540"/>
      <c r="E176" s="541"/>
      <c r="F176" s="541"/>
      <c r="G176" s="541"/>
      <c r="H176" s="542"/>
      <c r="I176" s="542"/>
      <c r="J176" s="550"/>
      <c r="K176" s="550"/>
      <c r="L176" s="505"/>
    </row>
    <row r="177" spans="1:12">
      <c r="A177" s="468"/>
      <c r="B177" s="538"/>
      <c r="C177" s="538"/>
      <c r="D177" s="540"/>
      <c r="E177" s="541"/>
      <c r="F177" s="541"/>
      <c r="G177" s="541"/>
      <c r="H177" s="542"/>
      <c r="I177" s="542"/>
      <c r="J177" s="550"/>
      <c r="K177" s="550"/>
      <c r="L177" s="505"/>
    </row>
    <row r="178" spans="1:12">
      <c r="A178" s="468"/>
      <c r="B178" s="538"/>
      <c r="C178" s="538"/>
      <c r="D178" s="540"/>
      <c r="E178" s="541"/>
      <c r="F178" s="541"/>
      <c r="G178" s="541"/>
      <c r="H178" s="543"/>
      <c r="I178" s="543"/>
      <c r="J178" s="543"/>
      <c r="K178" s="543"/>
      <c r="L178" s="505"/>
    </row>
    <row r="179" spans="1:12">
      <c r="A179" s="468"/>
      <c r="B179" s="538"/>
      <c r="C179" s="538"/>
      <c r="D179" s="540"/>
      <c r="E179" s="541"/>
      <c r="F179" s="541"/>
      <c r="G179" s="541"/>
      <c r="H179" s="543"/>
      <c r="I179" s="543"/>
      <c r="J179" s="543"/>
      <c r="K179" s="543"/>
      <c r="L179" s="505"/>
    </row>
    <row r="180" spans="1:12">
      <c r="A180" s="468"/>
      <c r="B180" s="538"/>
      <c r="C180" s="538"/>
      <c r="D180" s="540"/>
      <c r="E180" s="541"/>
      <c r="F180" s="541"/>
      <c r="G180" s="541"/>
      <c r="H180" s="543"/>
      <c r="I180" s="543"/>
      <c r="J180" s="543"/>
      <c r="K180" s="543"/>
      <c r="L180" s="505"/>
    </row>
    <row r="181" spans="1:12">
      <c r="A181" s="468"/>
      <c r="B181" s="538"/>
      <c r="C181" s="538"/>
      <c r="D181" s="540"/>
      <c r="E181" s="541"/>
      <c r="F181" s="541"/>
      <c r="G181" s="541"/>
      <c r="H181" s="543"/>
      <c r="I181" s="543"/>
      <c r="J181" s="543"/>
      <c r="K181" s="543"/>
      <c r="L181" s="505"/>
    </row>
    <row r="182" spans="1:12">
      <c r="A182" s="468"/>
      <c r="B182" s="469"/>
      <c r="C182" s="469"/>
      <c r="D182" s="470"/>
      <c r="E182" s="471"/>
      <c r="F182" s="471"/>
      <c r="G182" s="471"/>
      <c r="H182" s="542"/>
      <c r="I182" s="542"/>
      <c r="J182" s="550"/>
      <c r="K182" s="550"/>
      <c r="L182" s="505"/>
    </row>
    <row r="183" spans="1:12">
      <c r="C183" s="469"/>
    </row>
    <row r="222" spans="2:7" ht="12.75"/>
    <row r="223" spans="2:7">
      <c r="B223" s="501" t="s">
        <v>2</v>
      </c>
      <c r="C223" s="474" t="s">
        <v>32</v>
      </c>
    </row>
    <row r="224" spans="2:7">
      <c r="B224" s="467">
        <v>1</v>
      </c>
      <c r="C224" s="470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470">
        <f ca="1">SUMIFS(RAB!$F$14:$F$142,RAB!$C$14:$C$142,C224)</f>
        <v>0</v>
      </c>
      <c r="E224" s="469">
        <f ca="1">IF(D224=0,0,1)</f>
        <v>0</v>
      </c>
      <c r="F224" s="469">
        <f ca="1">IF(D224=0,0,SUM($E$223:E224))</f>
        <v>0</v>
      </c>
      <c r="G224" s="469"/>
    </row>
    <row r="225" spans="2:6">
      <c r="B225" s="472">
        <v>2</v>
      </c>
      <c r="C225" s="470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470">
        <f ca="1">SUMIFS(RAB!$F$14:$F$142,RAB!$C$14:$C$142,C225)</f>
        <v>0</v>
      </c>
      <c r="E225" s="469">
        <f t="shared" ref="E225:E288" ca="1" si="21">IF(D225=0,0,1)</f>
        <v>0</v>
      </c>
      <c r="F225" s="469">
        <f ca="1">IF(D225=0,0,SUM($E$223:E225))</f>
        <v>0</v>
      </c>
    </row>
    <row r="226" spans="2:6">
      <c r="B226" s="467">
        <v>3</v>
      </c>
      <c r="C226" s="470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470">
        <f ca="1">SUMIFS(RAB!$F$14:$F$142,RAB!$C$14:$C$142,C226)</f>
        <v>0</v>
      </c>
      <c r="E226" s="469">
        <f t="shared" ca="1" si="21"/>
        <v>0</v>
      </c>
      <c r="F226" s="469">
        <f ca="1">IF(D226=0,0,SUM($E$223:E226))</f>
        <v>0</v>
      </c>
    </row>
    <row r="227" spans="2:6">
      <c r="B227" s="472">
        <v>4</v>
      </c>
      <c r="C227" s="470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470">
        <f ca="1">SUMIFS(RAB!$F$14:$F$142,RAB!$C$14:$C$142,C227)</f>
        <v>0</v>
      </c>
      <c r="E227" s="469">
        <f t="shared" ca="1" si="21"/>
        <v>0</v>
      </c>
      <c r="F227" s="469">
        <f ca="1">IF(D227=0,0,SUM($E$223:E227))</f>
        <v>0</v>
      </c>
    </row>
    <row r="228" spans="2:6">
      <c r="B228" s="467">
        <v>5</v>
      </c>
      <c r="C228" s="470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470">
        <f ca="1">SUMIFS(RAB!$F$14:$F$142,RAB!$C$14:$C$142,C228)</f>
        <v>0</v>
      </c>
      <c r="E228" s="469">
        <f t="shared" ca="1" si="21"/>
        <v>0</v>
      </c>
      <c r="F228" s="469">
        <f ca="1">IF(D228=0,0,SUM($E$223:E228))</f>
        <v>0</v>
      </c>
    </row>
    <row r="229" spans="2:6">
      <c r="B229" s="472">
        <v>6</v>
      </c>
      <c r="C229" s="470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470">
        <f ca="1">SUMIFS(RAB!$F$14:$F$142,RAB!$C$14:$C$142,C229)</f>
        <v>0</v>
      </c>
      <c r="E229" s="469">
        <f t="shared" ca="1" si="21"/>
        <v>0</v>
      </c>
      <c r="F229" s="469">
        <f ca="1">IF(D229=0,0,SUM($E$223:E229))</f>
        <v>0</v>
      </c>
    </row>
    <row r="230" spans="2:6">
      <c r="B230" s="467">
        <v>7</v>
      </c>
      <c r="C230" s="470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470">
        <f ca="1">SUMIFS(RAB!$F$14:$F$142,RAB!$C$14:$C$142,C230)</f>
        <v>1</v>
      </c>
      <c r="E230" s="469">
        <f t="shared" ca="1" si="21"/>
        <v>1</v>
      </c>
      <c r="F230" s="469">
        <f ca="1">IF(D230=0,0,SUM($E$223:E230))</f>
        <v>1</v>
      </c>
    </row>
    <row r="231" spans="2:6">
      <c r="B231" s="472">
        <v>8</v>
      </c>
      <c r="C231" s="470" t="str">
        <f ca="1">IF(ISERROR(OFFSET('HARGA SATUAN'!$C$6,MATCH('REKAP MDU'!B231,'HARGA SATUAN'!$L$7:$L$1455,0),0)),"",OFFSET('HARGA SATUAN'!$C$6,MATCH('REKAP MDU'!B231,'HARGA SATUAN'!$L$7:$L$1455,0),0))</f>
        <v>MCB 1 Fasa 2 A</v>
      </c>
      <c r="D231" s="470">
        <f ca="1">SUMIFS(RAB!$F$14:$F$142,RAB!$C$14:$C$142,C231)</f>
        <v>0</v>
      </c>
      <c r="E231" s="469">
        <f t="shared" ca="1" si="21"/>
        <v>0</v>
      </c>
      <c r="F231" s="469">
        <f ca="1">IF(D231=0,0,SUM($E$223:E231))</f>
        <v>0</v>
      </c>
    </row>
    <row r="232" spans="2:6">
      <c r="B232" s="467">
        <v>9</v>
      </c>
      <c r="C232" s="470" t="str">
        <f ca="1">IF(ISERROR(OFFSET('HARGA SATUAN'!$C$6,MATCH('REKAP MDU'!B232,'HARGA SATUAN'!$L$7:$L$1455,0),0)),"",OFFSET('HARGA SATUAN'!$C$6,MATCH('REKAP MDU'!B232,'HARGA SATUAN'!$L$7:$L$1455,0),0))</f>
        <v>MCB 1 Fasa 4 A</v>
      </c>
      <c r="D232" s="470">
        <f ca="1">SUMIFS(RAB!$F$14:$F$142,RAB!$C$14:$C$142,C232)</f>
        <v>0</v>
      </c>
      <c r="E232" s="469">
        <f t="shared" ca="1" si="21"/>
        <v>0</v>
      </c>
      <c r="F232" s="469">
        <f ca="1">IF(D232=0,0,SUM($E$223:E232))</f>
        <v>0</v>
      </c>
    </row>
    <row r="233" spans="2:6">
      <c r="B233" s="472">
        <v>10</v>
      </c>
      <c r="C233" s="470" t="str">
        <f ca="1">IF(ISERROR(OFFSET('HARGA SATUAN'!$C$6,MATCH('REKAP MDU'!B233,'HARGA SATUAN'!$L$7:$L$1455,0),0)),"",OFFSET('HARGA SATUAN'!$C$6,MATCH('REKAP MDU'!B233,'HARGA SATUAN'!$L$7:$L$1455,0),0))</f>
        <v>MCB 1 Fasa 6 A</v>
      </c>
      <c r="D233" s="470">
        <f ca="1">SUMIFS(RAB!$F$14:$F$142,RAB!$C$14:$C$142,C233)</f>
        <v>0</v>
      </c>
      <c r="E233" s="469">
        <f t="shared" ca="1" si="21"/>
        <v>0</v>
      </c>
      <c r="F233" s="469">
        <f ca="1">IF(D233=0,0,SUM($E$223:E233))</f>
        <v>0</v>
      </c>
    </row>
    <row r="234" spans="2:6">
      <c r="B234" s="467">
        <v>11</v>
      </c>
      <c r="C234" s="470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470">
        <f ca="1">SUMIFS(RAB!$F$14:$F$142,RAB!$C$14:$C$142,C234)</f>
        <v>0</v>
      </c>
      <c r="E234" s="469">
        <f t="shared" ca="1" si="21"/>
        <v>0</v>
      </c>
      <c r="F234" s="469">
        <f ca="1">IF(D234=0,0,SUM($E$223:E234))</f>
        <v>0</v>
      </c>
    </row>
    <row r="235" spans="2:6">
      <c r="B235" s="472">
        <v>12</v>
      </c>
      <c r="C235" s="470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470">
        <f ca="1">SUMIFS(RAB!$F$14:$F$142,RAB!$C$14:$C$142,C235)</f>
        <v>0</v>
      </c>
      <c r="E235" s="469">
        <f t="shared" ca="1" si="21"/>
        <v>0</v>
      </c>
      <c r="F235" s="469">
        <f ca="1">IF(D235=0,0,SUM($E$223:E235))</f>
        <v>0</v>
      </c>
    </row>
    <row r="236" spans="2:6">
      <c r="B236" s="467">
        <v>13</v>
      </c>
      <c r="C236" s="470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470">
        <f ca="1">SUMIFS(RAB!$F$14:$F$142,RAB!$C$14:$C$142,C236)</f>
        <v>0</v>
      </c>
      <c r="E236" s="469">
        <f t="shared" ca="1" si="21"/>
        <v>0</v>
      </c>
      <c r="F236" s="469">
        <f ca="1">IF(D236=0,0,SUM($E$223:E236))</f>
        <v>0</v>
      </c>
    </row>
    <row r="237" spans="2:6">
      <c r="B237" s="472">
        <v>14</v>
      </c>
      <c r="C237" s="470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470">
        <f ca="1">SUMIFS(RAB!$F$14:$F$142,RAB!$C$14:$C$142,C237)</f>
        <v>0</v>
      </c>
      <c r="E237" s="469">
        <f t="shared" ca="1" si="21"/>
        <v>0</v>
      </c>
      <c r="F237" s="469">
        <f ca="1">IF(D237=0,0,SUM($E$223:E237))</f>
        <v>0</v>
      </c>
    </row>
    <row r="238" spans="2:6">
      <c r="B238" s="467">
        <v>15</v>
      </c>
      <c r="C238" s="470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470">
        <f ca="1">SUMIFS(RAB!$F$14:$F$142,RAB!$C$14:$C$142,C238)</f>
        <v>0</v>
      </c>
      <c r="E238" s="469">
        <f t="shared" ca="1" si="21"/>
        <v>0</v>
      </c>
      <c r="F238" s="469">
        <f ca="1">IF(D238=0,0,SUM($E$223:E238))</f>
        <v>0</v>
      </c>
    </row>
    <row r="239" spans="2:6">
      <c r="B239" s="472">
        <v>16</v>
      </c>
      <c r="C239" s="470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470">
        <f ca="1">SUMIFS(RAB!$F$14:$F$142,RAB!$C$14:$C$142,C239)</f>
        <v>0</v>
      </c>
      <c r="E239" s="469">
        <f t="shared" ca="1" si="21"/>
        <v>0</v>
      </c>
      <c r="F239" s="469">
        <f ca="1">IF(D239=0,0,SUM($E$223:E239))</f>
        <v>0</v>
      </c>
    </row>
    <row r="240" spans="2:6">
      <c r="B240" s="467">
        <v>17</v>
      </c>
      <c r="C240" s="470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470">
        <f ca="1">SUMIFS(RAB!$F$14:$F$142,RAB!$C$14:$C$142,C240)</f>
        <v>0</v>
      </c>
      <c r="E240" s="469">
        <f t="shared" ca="1" si="21"/>
        <v>0</v>
      </c>
      <c r="F240" s="469">
        <f ca="1">IF(D240=0,0,SUM($E$223:E240))</f>
        <v>0</v>
      </c>
    </row>
    <row r="241" spans="2:6">
      <c r="B241" s="472">
        <v>18</v>
      </c>
      <c r="C241" s="470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470">
        <f ca="1">SUMIFS(RAB!$F$14:$F$142,RAB!$C$14:$C$142,C241)</f>
        <v>0</v>
      </c>
      <c r="E241" s="469">
        <f t="shared" ca="1" si="21"/>
        <v>0</v>
      </c>
      <c r="F241" s="469">
        <f ca="1">IF(D241=0,0,SUM($E$223:E241))</f>
        <v>0</v>
      </c>
    </row>
    <row r="242" spans="2:6">
      <c r="B242" s="467">
        <v>19</v>
      </c>
      <c r="C242" s="470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470">
        <f ca="1">SUMIFS(RAB!$F$14:$F$142,RAB!$C$14:$C$142,C242)</f>
        <v>0</v>
      </c>
      <c r="E242" s="469">
        <f t="shared" ca="1" si="21"/>
        <v>0</v>
      </c>
      <c r="F242" s="469">
        <f ca="1">IF(D242=0,0,SUM($E$223:E242))</f>
        <v>0</v>
      </c>
    </row>
    <row r="243" spans="2:6">
      <c r="B243" s="472">
        <v>20</v>
      </c>
      <c r="C243" s="470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470">
        <f ca="1">SUMIFS(RAB!$F$14:$F$142,RAB!$C$14:$C$142,C243)</f>
        <v>0</v>
      </c>
      <c r="E243" s="469">
        <f t="shared" ca="1" si="21"/>
        <v>0</v>
      </c>
      <c r="F243" s="469">
        <f ca="1">IF(D243=0,0,SUM($E$223:E243))</f>
        <v>0</v>
      </c>
    </row>
    <row r="244" spans="2:6">
      <c r="B244" s="467">
        <v>21</v>
      </c>
      <c r="C244" s="470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470">
        <f ca="1">SUMIFS(RAB!$F$14:$F$142,RAB!$C$14:$C$142,C244)</f>
        <v>0</v>
      </c>
      <c r="E244" s="469">
        <f t="shared" ca="1" si="21"/>
        <v>0</v>
      </c>
      <c r="F244" s="469">
        <f ca="1">IF(D244=0,0,SUM($E$223:E244))</f>
        <v>0</v>
      </c>
    </row>
    <row r="245" spans="2:6">
      <c r="B245" s="472">
        <v>22</v>
      </c>
      <c r="C245" s="470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470">
        <f ca="1">SUMIFS(RAB!$F$14:$F$142,RAB!$C$14:$C$142,C245)</f>
        <v>0</v>
      </c>
      <c r="E245" s="469">
        <f t="shared" ca="1" si="21"/>
        <v>0</v>
      </c>
      <c r="F245" s="469">
        <f ca="1">IF(D245=0,0,SUM($E$223:E245))</f>
        <v>0</v>
      </c>
    </row>
    <row r="246" spans="2:6">
      <c r="B246" s="467">
        <v>23</v>
      </c>
      <c r="C246" s="470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470">
        <f ca="1">SUMIFS(RAB!$F$14:$F$142,RAB!$C$14:$C$142,C246)</f>
        <v>0</v>
      </c>
      <c r="E246" s="469">
        <f t="shared" ca="1" si="21"/>
        <v>0</v>
      </c>
      <c r="F246" s="469">
        <f ca="1">IF(D246=0,0,SUM($E$223:E246))</f>
        <v>0</v>
      </c>
    </row>
    <row r="247" spans="2:6">
      <c r="B247" s="472">
        <v>24</v>
      </c>
      <c r="C247" s="470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470">
        <f ca="1">SUMIFS(RAB!$F$14:$F$142,RAB!$C$14:$C$142,C247)</f>
        <v>0</v>
      </c>
      <c r="E247" s="469">
        <f t="shared" ca="1" si="21"/>
        <v>0</v>
      </c>
      <c r="F247" s="469">
        <f ca="1">IF(D247=0,0,SUM($E$223:E247))</f>
        <v>0</v>
      </c>
    </row>
    <row r="248" spans="2:6">
      <c r="B248" s="467">
        <v>25</v>
      </c>
      <c r="C248" s="470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470">
        <f ca="1">SUMIFS(RAB!$F$14:$F$142,RAB!$C$14:$C$142,C248)</f>
        <v>0</v>
      </c>
      <c r="E248" s="469">
        <f t="shared" ca="1" si="21"/>
        <v>0</v>
      </c>
      <c r="F248" s="469">
        <f ca="1">IF(D248=0,0,SUM($E$223:E248))</f>
        <v>0</v>
      </c>
    </row>
    <row r="249" spans="2:6">
      <c r="B249" s="472">
        <v>26</v>
      </c>
      <c r="C249" s="470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470">
        <f ca="1">SUMIFS(RAB!$F$14:$F$142,RAB!$C$14:$C$142,C249)</f>
        <v>0</v>
      </c>
      <c r="E249" s="469">
        <f t="shared" ca="1" si="21"/>
        <v>0</v>
      </c>
      <c r="F249" s="469">
        <f ca="1">IF(D249=0,0,SUM($E$223:E249))</f>
        <v>0</v>
      </c>
    </row>
    <row r="250" spans="2:6">
      <c r="B250" s="467">
        <v>27</v>
      </c>
      <c r="C250" s="470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470">
        <f ca="1">SUMIFS(RAB!$F$14:$F$142,RAB!$C$14:$C$142,C250)</f>
        <v>0</v>
      </c>
      <c r="E250" s="469">
        <f t="shared" ca="1" si="21"/>
        <v>0</v>
      </c>
      <c r="F250" s="469">
        <f ca="1">IF(D250=0,0,SUM($E$223:E250))</f>
        <v>0</v>
      </c>
    </row>
    <row r="251" spans="2:6">
      <c r="B251" s="472">
        <v>28</v>
      </c>
      <c r="C251" s="470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470">
        <f ca="1">SUMIFS(RAB!$F$14:$F$142,RAB!$C$14:$C$142,C251)</f>
        <v>0</v>
      </c>
      <c r="E251" s="469">
        <f t="shared" ca="1" si="21"/>
        <v>0</v>
      </c>
      <c r="F251" s="469">
        <f ca="1">IF(D251=0,0,SUM($E$223:E251))</f>
        <v>0</v>
      </c>
    </row>
    <row r="252" spans="2:6">
      <c r="B252" s="467">
        <v>29</v>
      </c>
      <c r="C252" s="470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470">
        <f ca="1">SUMIFS(RAB!$F$14:$F$142,RAB!$C$14:$C$142,C252)</f>
        <v>0</v>
      </c>
      <c r="E252" s="469">
        <f t="shared" ca="1" si="21"/>
        <v>0</v>
      </c>
      <c r="F252" s="469">
        <f ca="1">IF(D252=0,0,SUM($E$223:E252))</f>
        <v>0</v>
      </c>
    </row>
    <row r="253" spans="2:6">
      <c r="B253" s="472">
        <v>30</v>
      </c>
      <c r="C253" s="470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470">
        <f ca="1">SUMIFS(RAB!$F$14:$F$142,RAB!$C$14:$C$142,C253)</f>
        <v>0</v>
      </c>
      <c r="E253" s="469">
        <f t="shared" ca="1" si="21"/>
        <v>0</v>
      </c>
      <c r="F253" s="469">
        <f ca="1">IF(D253=0,0,SUM($E$223:E253))</f>
        <v>0</v>
      </c>
    </row>
    <row r="254" spans="2:6">
      <c r="B254" s="467">
        <v>31</v>
      </c>
      <c r="C254" s="470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470">
        <f ca="1">SUMIFS(RAB!$F$14:$F$142,RAB!$C$14:$C$142,C254)</f>
        <v>0</v>
      </c>
      <c r="E254" s="469">
        <f t="shared" ca="1" si="21"/>
        <v>0</v>
      </c>
      <c r="F254" s="469">
        <f ca="1">IF(D254=0,0,SUM($E$223:E254))</f>
        <v>0</v>
      </c>
    </row>
    <row r="255" spans="2:6">
      <c r="B255" s="472">
        <v>32</v>
      </c>
      <c r="C255" s="470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470">
        <f ca="1">SUMIFS(RAB!$F$14:$F$142,RAB!$C$14:$C$142,C255)</f>
        <v>0</v>
      </c>
      <c r="E255" s="469">
        <f t="shared" ca="1" si="21"/>
        <v>0</v>
      </c>
      <c r="F255" s="469">
        <f ca="1">IF(D255=0,0,SUM($E$223:E255))</f>
        <v>0</v>
      </c>
    </row>
    <row r="256" spans="2:6">
      <c r="B256" s="467">
        <v>33</v>
      </c>
      <c r="C256" s="470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470">
        <f ca="1">SUMIFS(RAB!$F$14:$F$142,RAB!$C$14:$C$142,C256)</f>
        <v>0</v>
      </c>
      <c r="E256" s="469">
        <f t="shared" ca="1" si="21"/>
        <v>0</v>
      </c>
      <c r="F256" s="469">
        <f ca="1">IF(D256=0,0,SUM($E$223:E256))</f>
        <v>0</v>
      </c>
    </row>
    <row r="257" spans="2:6">
      <c r="B257" s="472">
        <v>34</v>
      </c>
      <c r="C257" s="470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470">
        <f ca="1">SUMIFS(RAB!$F$14:$F$142,RAB!$C$14:$C$142,C257)</f>
        <v>0</v>
      </c>
      <c r="E257" s="469">
        <f t="shared" ca="1" si="21"/>
        <v>0</v>
      </c>
      <c r="F257" s="469">
        <f ca="1">IF(D257=0,0,SUM($E$223:E257))</f>
        <v>0</v>
      </c>
    </row>
    <row r="258" spans="2:6">
      <c r="B258" s="467">
        <v>35</v>
      </c>
      <c r="C258" s="470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470">
        <f ca="1">SUMIFS(RAB!$F$14:$F$142,RAB!$C$14:$C$142,C258)</f>
        <v>0</v>
      </c>
      <c r="E258" s="469">
        <f t="shared" ca="1" si="21"/>
        <v>0</v>
      </c>
      <c r="F258" s="469">
        <f ca="1">IF(D258=0,0,SUM($E$223:E258))</f>
        <v>0</v>
      </c>
    </row>
    <row r="259" spans="2:6">
      <c r="B259" s="472">
        <v>36</v>
      </c>
      <c r="C259" s="470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470">
        <f ca="1">SUMIFS(RAB!$F$14:$F$142,RAB!$C$14:$C$142,C259)</f>
        <v>0</v>
      </c>
      <c r="E259" s="469">
        <f t="shared" ca="1" si="21"/>
        <v>0</v>
      </c>
      <c r="F259" s="469">
        <f ca="1">IF(D259=0,0,SUM($E$223:E259))</f>
        <v>0</v>
      </c>
    </row>
    <row r="260" spans="2:6">
      <c r="B260" s="467">
        <v>37</v>
      </c>
      <c r="C260" s="470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470">
        <f ca="1">SUMIFS(RAB!$F$14:$F$142,RAB!$C$14:$C$142,C260)</f>
        <v>0</v>
      </c>
      <c r="E260" s="469">
        <f t="shared" ca="1" si="21"/>
        <v>0</v>
      </c>
      <c r="F260" s="469">
        <f ca="1">IF(D260=0,0,SUM($E$223:E260))</f>
        <v>0</v>
      </c>
    </row>
    <row r="261" spans="2:6">
      <c r="B261" s="472">
        <v>38</v>
      </c>
      <c r="C261" s="470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470">
        <f ca="1">SUMIFS(RAB!$F$14:$F$142,RAB!$C$14:$C$142,C261)</f>
        <v>0</v>
      </c>
      <c r="E261" s="469">
        <f t="shared" ca="1" si="21"/>
        <v>0</v>
      </c>
      <c r="F261" s="469">
        <f ca="1">IF(D261=0,0,SUM($E$223:E261))</f>
        <v>0</v>
      </c>
    </row>
    <row r="262" spans="2:6">
      <c r="B262" s="467">
        <v>39</v>
      </c>
      <c r="C262" s="470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470">
        <f ca="1">SUMIFS(RAB!$F$14:$F$142,RAB!$C$14:$C$142,C262)</f>
        <v>0</v>
      </c>
      <c r="E262" s="469">
        <f t="shared" ca="1" si="21"/>
        <v>0</v>
      </c>
      <c r="F262" s="469">
        <f ca="1">IF(D262=0,0,SUM($E$223:E262))</f>
        <v>0</v>
      </c>
    </row>
    <row r="263" spans="2:6">
      <c r="B263" s="472">
        <v>40</v>
      </c>
      <c r="C263" s="470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470">
        <f ca="1">SUMIFS(RAB!$F$14:$F$142,RAB!$C$14:$C$142,C263)</f>
        <v>0</v>
      </c>
      <c r="E263" s="469">
        <f t="shared" ca="1" si="21"/>
        <v>0</v>
      </c>
      <c r="F263" s="469">
        <f ca="1">IF(D263=0,0,SUM($E$223:E263))</f>
        <v>0</v>
      </c>
    </row>
    <row r="264" spans="2:6">
      <c r="B264" s="467">
        <v>41</v>
      </c>
      <c r="C264" s="470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470">
        <f ca="1">SUMIFS(RAB!$F$14:$F$142,RAB!$C$14:$C$142,C264)</f>
        <v>0</v>
      </c>
      <c r="E264" s="469">
        <f t="shared" ca="1" si="21"/>
        <v>0</v>
      </c>
      <c r="F264" s="469">
        <f ca="1">IF(D264=0,0,SUM($E$223:E264))</f>
        <v>0</v>
      </c>
    </row>
    <row r="265" spans="2:6">
      <c r="B265" s="472">
        <v>42</v>
      </c>
      <c r="C265" s="470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470">
        <f ca="1">SUMIFS(RAB!$F$14:$F$142,RAB!$C$14:$C$142,C265)</f>
        <v>0</v>
      </c>
      <c r="E265" s="469">
        <f t="shared" ca="1" si="21"/>
        <v>0</v>
      </c>
      <c r="F265" s="469">
        <f ca="1">IF(D265=0,0,SUM($E$223:E265))</f>
        <v>0</v>
      </c>
    </row>
    <row r="266" spans="2:6">
      <c r="B266" s="467">
        <v>43</v>
      </c>
      <c r="C266" s="470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470">
        <f ca="1">SUMIFS(RAB!$F$14:$F$142,RAB!$C$14:$C$142,C266)</f>
        <v>0</v>
      </c>
      <c r="E266" s="469">
        <f t="shared" ca="1" si="21"/>
        <v>0</v>
      </c>
      <c r="F266" s="469">
        <f ca="1">IF(D266=0,0,SUM($E$223:E266))</f>
        <v>0</v>
      </c>
    </row>
    <row r="267" spans="2:6">
      <c r="B267" s="472">
        <v>44</v>
      </c>
      <c r="C267" s="470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470">
        <f ca="1">SUMIFS(RAB!$F$14:$F$142,RAB!$C$14:$C$142,C267)</f>
        <v>0</v>
      </c>
      <c r="E267" s="469">
        <f t="shared" ca="1" si="21"/>
        <v>0</v>
      </c>
      <c r="F267" s="469">
        <f ca="1">IF(D267=0,0,SUM($E$223:E267))</f>
        <v>0</v>
      </c>
    </row>
    <row r="268" spans="2:6">
      <c r="B268" s="467">
        <v>45</v>
      </c>
      <c r="C268" s="470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470">
        <f ca="1">SUMIFS(RAB!$F$14:$F$142,RAB!$C$14:$C$142,C268)</f>
        <v>0</v>
      </c>
      <c r="E268" s="469">
        <f t="shared" ca="1" si="21"/>
        <v>0</v>
      </c>
      <c r="F268" s="469">
        <f ca="1">IF(D268=0,0,SUM($E$223:E268))</f>
        <v>0</v>
      </c>
    </row>
    <row r="269" spans="2:6">
      <c r="B269" s="472">
        <v>46</v>
      </c>
      <c r="C269" s="470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470">
        <f ca="1">SUMIFS(RAB!$F$14:$F$142,RAB!$C$14:$C$142,C269)</f>
        <v>0</v>
      </c>
      <c r="E269" s="469">
        <f t="shared" ca="1" si="21"/>
        <v>0</v>
      </c>
      <c r="F269" s="469">
        <f ca="1">IF(D269=0,0,SUM($E$223:E269))</f>
        <v>0</v>
      </c>
    </row>
    <row r="270" spans="2:6">
      <c r="B270" s="467">
        <v>47</v>
      </c>
      <c r="C270" s="470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470">
        <f ca="1">SUMIFS(RAB!$F$14:$F$142,RAB!$C$14:$C$142,C270)</f>
        <v>0</v>
      </c>
      <c r="E270" s="469">
        <f t="shared" ca="1" si="21"/>
        <v>0</v>
      </c>
      <c r="F270" s="469">
        <f ca="1">IF(D270=0,0,SUM($E$223:E270))</f>
        <v>0</v>
      </c>
    </row>
    <row r="271" spans="2:6">
      <c r="B271" s="472">
        <v>48</v>
      </c>
      <c r="C271" s="470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470">
        <f ca="1">SUMIFS(RAB!$F$14:$F$142,RAB!$C$14:$C$142,C271)</f>
        <v>0</v>
      </c>
      <c r="E271" s="469">
        <f t="shared" ca="1" si="21"/>
        <v>0</v>
      </c>
      <c r="F271" s="469">
        <f ca="1">IF(D271=0,0,SUM($E$223:E271))</f>
        <v>0</v>
      </c>
    </row>
    <row r="272" spans="2:6">
      <c r="B272" s="467">
        <v>49</v>
      </c>
      <c r="C272" s="470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470">
        <f ca="1">SUMIFS(RAB!$F$14:$F$142,RAB!$C$14:$C$142,C272)</f>
        <v>0</v>
      </c>
      <c r="E272" s="469">
        <f t="shared" ca="1" si="21"/>
        <v>0</v>
      </c>
      <c r="F272" s="469">
        <f ca="1">IF(D272=0,0,SUM($E$223:E272))</f>
        <v>0</v>
      </c>
    </row>
    <row r="273" spans="2:6">
      <c r="B273" s="472">
        <v>50</v>
      </c>
      <c r="C273" s="470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470">
        <f ca="1">SUMIFS(RAB!$F$14:$F$142,RAB!$C$14:$C$142,C273)</f>
        <v>0</v>
      </c>
      <c r="E273" s="469">
        <f t="shared" ca="1" si="21"/>
        <v>0</v>
      </c>
      <c r="F273" s="469">
        <f ca="1">IF(D273=0,0,SUM($E$223:E273))</f>
        <v>0</v>
      </c>
    </row>
    <row r="274" spans="2:6">
      <c r="B274" s="467">
        <v>51</v>
      </c>
      <c r="C274" s="470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470">
        <f ca="1">SUMIFS(RAB!$F$14:$F$142,RAB!$C$14:$C$142,C274)</f>
        <v>0</v>
      </c>
      <c r="E274" s="469">
        <f t="shared" ca="1" si="21"/>
        <v>0</v>
      </c>
      <c r="F274" s="469">
        <f ca="1">IF(D274=0,0,SUM($E$223:E274))</f>
        <v>0</v>
      </c>
    </row>
    <row r="275" spans="2:6">
      <c r="B275" s="472">
        <v>52</v>
      </c>
      <c r="C275" s="470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470">
        <f ca="1">SUMIFS(RAB!$F$14:$F$142,RAB!$C$14:$C$142,C275)</f>
        <v>0</v>
      </c>
      <c r="E275" s="469">
        <f t="shared" ca="1" si="21"/>
        <v>0</v>
      </c>
      <c r="F275" s="469">
        <f ca="1">IF(D275=0,0,SUM($E$223:E275))</f>
        <v>0</v>
      </c>
    </row>
    <row r="276" spans="2:6">
      <c r="B276" s="467">
        <v>53</v>
      </c>
      <c r="C276" s="470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470">
        <f ca="1">SUMIFS(RAB!$F$14:$F$142,RAB!$C$14:$C$142,C276)</f>
        <v>0</v>
      </c>
      <c r="E276" s="469">
        <f t="shared" ca="1" si="21"/>
        <v>0</v>
      </c>
      <c r="F276" s="469">
        <f ca="1">IF(D276=0,0,SUM($E$223:E276))</f>
        <v>0</v>
      </c>
    </row>
    <row r="277" spans="2:6">
      <c r="B277" s="472">
        <v>54</v>
      </c>
      <c r="C277" s="470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470">
        <f ca="1">SUMIFS(RAB!$F$14:$F$142,RAB!$C$14:$C$142,C277)</f>
        <v>0</v>
      </c>
      <c r="E277" s="469">
        <f t="shared" ca="1" si="21"/>
        <v>0</v>
      </c>
      <c r="F277" s="469">
        <f ca="1">IF(D277=0,0,SUM($E$223:E277))</f>
        <v>0</v>
      </c>
    </row>
    <row r="278" spans="2:6">
      <c r="B278" s="467">
        <v>55</v>
      </c>
      <c r="C278" s="470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470">
        <f ca="1">SUMIFS(RAB!$F$14:$F$142,RAB!$C$14:$C$142,C278)</f>
        <v>0</v>
      </c>
      <c r="E278" s="469">
        <f t="shared" ca="1" si="21"/>
        <v>0</v>
      </c>
      <c r="F278" s="469">
        <f ca="1">IF(D278=0,0,SUM($E$223:E278))</f>
        <v>0</v>
      </c>
    </row>
    <row r="279" spans="2:6">
      <c r="B279" s="472">
        <v>56</v>
      </c>
      <c r="C279" s="470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470">
        <f ca="1">SUMIFS(RAB!$F$14:$F$142,RAB!$C$14:$C$142,C279)</f>
        <v>0</v>
      </c>
      <c r="E279" s="469">
        <f t="shared" ca="1" si="21"/>
        <v>0</v>
      </c>
      <c r="F279" s="469">
        <f ca="1">IF(D279=0,0,SUM($E$223:E279))</f>
        <v>0</v>
      </c>
    </row>
    <row r="280" spans="2:6">
      <c r="B280" s="467">
        <v>57</v>
      </c>
      <c r="C280" s="470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470">
        <f ca="1">SUMIFS(RAB!$F$14:$F$142,RAB!$C$14:$C$142,C280)</f>
        <v>0</v>
      </c>
      <c r="E280" s="469">
        <f t="shared" ca="1" si="21"/>
        <v>0</v>
      </c>
      <c r="F280" s="469">
        <f ca="1">IF(D280=0,0,SUM($E$223:E280))</f>
        <v>0</v>
      </c>
    </row>
    <row r="281" spans="2:6">
      <c r="B281" s="472">
        <v>58</v>
      </c>
      <c r="C281" s="470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470">
        <f ca="1">SUMIFS(RAB!$F$14:$F$142,RAB!$C$14:$C$142,C281)</f>
        <v>0</v>
      </c>
      <c r="E281" s="469">
        <f t="shared" ca="1" si="21"/>
        <v>0</v>
      </c>
      <c r="F281" s="469">
        <f ca="1">IF(D281=0,0,SUM($E$223:E281))</f>
        <v>0</v>
      </c>
    </row>
    <row r="282" spans="2:6">
      <c r="B282" s="467">
        <v>59</v>
      </c>
      <c r="C282" s="470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470">
        <f ca="1">SUMIFS(RAB!$F$14:$F$142,RAB!$C$14:$C$142,C282)</f>
        <v>0</v>
      </c>
      <c r="E282" s="469">
        <f t="shared" ca="1" si="21"/>
        <v>0</v>
      </c>
      <c r="F282" s="469">
        <f ca="1">IF(D282=0,0,SUM($E$223:E282))</f>
        <v>0</v>
      </c>
    </row>
    <row r="283" spans="2:6">
      <c r="B283" s="472">
        <v>60</v>
      </c>
      <c r="C283" s="470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470">
        <f ca="1">SUMIFS(RAB!$F$14:$F$142,RAB!$C$14:$C$142,C283)</f>
        <v>0</v>
      </c>
      <c r="E283" s="469">
        <f t="shared" ca="1" si="21"/>
        <v>0</v>
      </c>
      <c r="F283" s="469">
        <f ca="1">IF(D283=0,0,SUM($E$223:E283))</f>
        <v>0</v>
      </c>
    </row>
    <row r="284" spans="2:6">
      <c r="B284" s="467">
        <v>61</v>
      </c>
      <c r="C284" s="470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470">
        <f ca="1">SUMIFS(RAB!$F$14:$F$142,RAB!$C$14:$C$142,C284)</f>
        <v>0</v>
      </c>
      <c r="E284" s="469">
        <f t="shared" ca="1" si="21"/>
        <v>0</v>
      </c>
      <c r="F284" s="469">
        <f ca="1">IF(D284=0,0,SUM($E$223:E284))</f>
        <v>0</v>
      </c>
    </row>
    <row r="285" spans="2:6">
      <c r="B285" s="472">
        <v>62</v>
      </c>
      <c r="C285" s="470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470">
        <f ca="1">SUMIFS(RAB!$F$14:$F$142,RAB!$C$14:$C$142,C285)</f>
        <v>0</v>
      </c>
      <c r="E285" s="469">
        <f t="shared" ca="1" si="21"/>
        <v>0</v>
      </c>
      <c r="F285" s="469">
        <f ca="1">IF(D285=0,0,SUM($E$223:E285))</f>
        <v>0</v>
      </c>
    </row>
    <row r="286" spans="2:6">
      <c r="B286" s="467">
        <v>63</v>
      </c>
      <c r="C286" s="470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470">
        <f ca="1">SUMIFS(RAB!$F$14:$F$142,RAB!$C$14:$C$142,C286)</f>
        <v>0</v>
      </c>
      <c r="E286" s="469">
        <f t="shared" ca="1" si="21"/>
        <v>0</v>
      </c>
      <c r="F286" s="469">
        <f ca="1">IF(D286=0,0,SUM($E$223:E286))</f>
        <v>0</v>
      </c>
    </row>
    <row r="287" spans="2:6">
      <c r="B287" s="472">
        <v>64</v>
      </c>
      <c r="C287" s="470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470">
        <f ca="1">SUMIFS(RAB!$F$14:$F$142,RAB!$C$14:$C$142,C287)</f>
        <v>0</v>
      </c>
      <c r="E287" s="469">
        <f t="shared" ca="1" si="21"/>
        <v>0</v>
      </c>
      <c r="F287" s="469">
        <f ca="1">IF(D287=0,0,SUM($E$223:E287))</f>
        <v>0</v>
      </c>
    </row>
    <row r="288" spans="2:6">
      <c r="B288" s="467">
        <v>65</v>
      </c>
      <c r="C288" s="470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470">
        <f ca="1">SUMIFS(RAB!$F$14:$F$142,RAB!$C$14:$C$142,C288)</f>
        <v>0</v>
      </c>
      <c r="E288" s="469">
        <f t="shared" ca="1" si="21"/>
        <v>0</v>
      </c>
      <c r="F288" s="469">
        <f ca="1">IF(D288=0,0,SUM($E$223:E288))</f>
        <v>0</v>
      </c>
    </row>
    <row r="289" spans="2:6">
      <c r="B289" s="472">
        <v>66</v>
      </c>
      <c r="C289" s="470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470">
        <f ca="1">SUMIFS(RAB!$F$14:$F$142,RAB!$C$14:$C$142,C289)</f>
        <v>0</v>
      </c>
      <c r="E289" s="469">
        <f t="shared" ref="E289:E352" ca="1" si="22">IF(D289=0,0,1)</f>
        <v>0</v>
      </c>
      <c r="F289" s="469">
        <f ca="1">IF(D289=0,0,SUM($E$223:E289))</f>
        <v>0</v>
      </c>
    </row>
    <row r="290" spans="2:6">
      <c r="B290" s="467">
        <v>67</v>
      </c>
      <c r="C290" s="470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470">
        <f ca="1">SUMIFS(RAB!$F$14:$F$142,RAB!$C$14:$C$142,C290)</f>
        <v>0</v>
      </c>
      <c r="E290" s="469">
        <f t="shared" ca="1" si="22"/>
        <v>0</v>
      </c>
      <c r="F290" s="469">
        <f ca="1">IF(D290=0,0,SUM($E$223:E290))</f>
        <v>0</v>
      </c>
    </row>
    <row r="291" spans="2:6">
      <c r="B291" s="472">
        <v>68</v>
      </c>
      <c r="C291" s="470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470">
        <f ca="1">SUMIFS(RAB!$F$14:$F$142,RAB!$C$14:$C$142,C291)</f>
        <v>0</v>
      </c>
      <c r="E291" s="469">
        <f t="shared" ca="1" si="22"/>
        <v>0</v>
      </c>
      <c r="F291" s="469">
        <f ca="1">IF(D291=0,0,SUM($E$223:E291))</f>
        <v>0</v>
      </c>
    </row>
    <row r="292" spans="2:6">
      <c r="B292" s="467">
        <v>69</v>
      </c>
      <c r="C292" s="470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470">
        <f ca="1">SUMIFS(RAB!$F$14:$F$142,RAB!$C$14:$C$142,C292)</f>
        <v>0</v>
      </c>
      <c r="E292" s="469">
        <f t="shared" ca="1" si="22"/>
        <v>0</v>
      </c>
      <c r="F292" s="469">
        <f ca="1">IF(D292=0,0,SUM($E$223:E292))</f>
        <v>0</v>
      </c>
    </row>
    <row r="293" spans="2:6">
      <c r="B293" s="472">
        <v>70</v>
      </c>
      <c r="C293" s="470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470">
        <f ca="1">SUMIFS(RAB!$F$14:$F$142,RAB!$C$14:$C$142,C293)</f>
        <v>0</v>
      </c>
      <c r="E293" s="469">
        <f t="shared" ca="1" si="22"/>
        <v>0</v>
      </c>
      <c r="F293" s="469">
        <f ca="1">IF(D293=0,0,SUM($E$223:E293))</f>
        <v>0</v>
      </c>
    </row>
    <row r="294" spans="2:6">
      <c r="B294" s="467">
        <v>71</v>
      </c>
      <c r="C294" s="470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470">
        <f ca="1">SUMIFS(RAB!$F$14:$F$142,RAB!$C$14:$C$142,C294)</f>
        <v>0</v>
      </c>
      <c r="E294" s="469">
        <f t="shared" ca="1" si="22"/>
        <v>0</v>
      </c>
      <c r="F294" s="469">
        <f ca="1">IF(D294=0,0,SUM($E$223:E294))</f>
        <v>0</v>
      </c>
    </row>
    <row r="295" spans="2:6">
      <c r="B295" s="472">
        <v>72</v>
      </c>
      <c r="C295" s="470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470">
        <f ca="1">SUMIFS(RAB!$F$14:$F$142,RAB!$C$14:$C$142,C295)</f>
        <v>0</v>
      </c>
      <c r="E295" s="469">
        <f t="shared" ca="1" si="22"/>
        <v>0</v>
      </c>
      <c r="F295" s="469">
        <f ca="1">IF(D295=0,0,SUM($E$223:E295))</f>
        <v>0</v>
      </c>
    </row>
    <row r="296" spans="2:6">
      <c r="B296" s="467">
        <v>73</v>
      </c>
      <c r="C296" s="470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470">
        <f ca="1">SUMIFS(RAB!$F$14:$F$142,RAB!$C$14:$C$142,C296)</f>
        <v>0</v>
      </c>
      <c r="E296" s="469">
        <f t="shared" ca="1" si="22"/>
        <v>0</v>
      </c>
      <c r="F296" s="469">
        <f ca="1">IF(D296=0,0,SUM($E$223:E296))</f>
        <v>0</v>
      </c>
    </row>
    <row r="297" spans="2:6">
      <c r="B297" s="472">
        <v>74</v>
      </c>
      <c r="C297" s="470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470">
        <f ca="1">SUMIFS(RAB!$F$14:$F$142,RAB!$C$14:$C$142,C297)</f>
        <v>0</v>
      </c>
      <c r="E297" s="469">
        <f t="shared" ca="1" si="22"/>
        <v>0</v>
      </c>
      <c r="F297" s="469">
        <f ca="1">IF(D297=0,0,SUM($E$223:E297))</f>
        <v>0</v>
      </c>
    </row>
    <row r="298" spans="2:6">
      <c r="B298" s="467">
        <v>75</v>
      </c>
      <c r="C298" s="470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470">
        <f ca="1">SUMIFS(RAB!$F$14:$F$142,RAB!$C$14:$C$142,C298)</f>
        <v>0</v>
      </c>
      <c r="E298" s="469">
        <f t="shared" ca="1" si="22"/>
        <v>0</v>
      </c>
      <c r="F298" s="469">
        <f ca="1">IF(D298=0,0,SUM($E$223:E298))</f>
        <v>0</v>
      </c>
    </row>
    <row r="299" spans="2:6">
      <c r="B299" s="472">
        <v>76</v>
      </c>
      <c r="C299" s="470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470">
        <f ca="1">SUMIFS(RAB!$F$14:$F$142,RAB!$C$14:$C$142,C299)</f>
        <v>1</v>
      </c>
      <c r="E299" s="469">
        <f t="shared" ca="1" si="22"/>
        <v>1</v>
      </c>
      <c r="F299" s="469">
        <f ca="1">IF(D299=0,0,SUM($E$223:E299))</f>
        <v>2</v>
      </c>
    </row>
    <row r="300" spans="2:6">
      <c r="B300" s="467">
        <v>77</v>
      </c>
      <c r="C300" s="470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470">
        <f ca="1">SUMIFS(RAB!$F$14:$F$142,RAB!$C$14:$C$142,C300)</f>
        <v>0</v>
      </c>
      <c r="E300" s="469">
        <f t="shared" ca="1" si="22"/>
        <v>0</v>
      </c>
      <c r="F300" s="469">
        <f ca="1">IF(D300=0,0,SUM($E$223:E300))</f>
        <v>0</v>
      </c>
    </row>
    <row r="301" spans="2:6">
      <c r="B301" s="472">
        <v>78</v>
      </c>
      <c r="C301" s="470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470">
        <f ca="1">SUMIFS(RAB!$F$14:$F$142,RAB!$C$14:$C$142,C301)</f>
        <v>0</v>
      </c>
      <c r="E301" s="469">
        <f t="shared" ca="1" si="22"/>
        <v>0</v>
      </c>
      <c r="F301" s="469">
        <f ca="1">IF(D301=0,0,SUM($E$223:E301))</f>
        <v>0</v>
      </c>
    </row>
    <row r="302" spans="2:6">
      <c r="B302" s="467">
        <v>79</v>
      </c>
      <c r="C302" s="470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470">
        <f ca="1">SUMIFS(RAB!$F$14:$F$142,RAB!$C$14:$C$142,C302)</f>
        <v>0</v>
      </c>
      <c r="E302" s="469">
        <f t="shared" ca="1" si="22"/>
        <v>0</v>
      </c>
      <c r="F302" s="469">
        <f ca="1">IF(D302=0,0,SUM($E$223:E302))</f>
        <v>0</v>
      </c>
    </row>
    <row r="303" spans="2:6">
      <c r="B303" s="472">
        <v>80</v>
      </c>
      <c r="C303" s="470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470">
        <f ca="1">SUMIFS(RAB!$F$14:$F$142,RAB!$C$14:$C$142,C303)</f>
        <v>0</v>
      </c>
      <c r="E303" s="469">
        <f t="shared" ca="1" si="22"/>
        <v>0</v>
      </c>
      <c r="F303" s="469">
        <f ca="1">IF(D303=0,0,SUM($E$223:E303))</f>
        <v>0</v>
      </c>
    </row>
    <row r="304" spans="2:6">
      <c r="B304" s="467">
        <v>81</v>
      </c>
      <c r="C304" s="470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470">
        <f ca="1">SUMIFS(RAB!$F$14:$F$142,RAB!$C$14:$C$142,C304)</f>
        <v>0</v>
      </c>
      <c r="E304" s="469">
        <f t="shared" ca="1" si="22"/>
        <v>0</v>
      </c>
      <c r="F304" s="469">
        <f ca="1">IF(D304=0,0,SUM($E$223:E304))</f>
        <v>0</v>
      </c>
    </row>
    <row r="305" spans="2:6">
      <c r="B305" s="472">
        <v>82</v>
      </c>
      <c r="C305" s="470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470">
        <f ca="1">SUMIFS(RAB!$F$14:$F$142,RAB!$C$14:$C$142,C305)</f>
        <v>0</v>
      </c>
      <c r="E305" s="469">
        <f t="shared" ca="1" si="22"/>
        <v>0</v>
      </c>
      <c r="F305" s="469">
        <f ca="1">IF(D305=0,0,SUM($E$223:E305))</f>
        <v>0</v>
      </c>
    </row>
    <row r="306" spans="2:6">
      <c r="B306" s="467">
        <v>83</v>
      </c>
      <c r="C306" s="470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470">
        <f ca="1">SUMIFS(RAB!$F$14:$F$142,RAB!$C$14:$C$142,C306)</f>
        <v>0</v>
      </c>
      <c r="E306" s="469">
        <f t="shared" ca="1" si="22"/>
        <v>0</v>
      </c>
      <c r="F306" s="469">
        <f ca="1">IF(D306=0,0,SUM($E$223:E306))</f>
        <v>0</v>
      </c>
    </row>
    <row r="307" spans="2:6">
      <c r="B307" s="472">
        <v>84</v>
      </c>
      <c r="C307" s="470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470">
        <f ca="1">SUMIFS(RAB!$F$14:$F$142,RAB!$C$14:$C$142,C307)</f>
        <v>0</v>
      </c>
      <c r="E307" s="469">
        <f t="shared" ca="1" si="22"/>
        <v>0</v>
      </c>
      <c r="F307" s="469">
        <f ca="1">IF(D307=0,0,SUM($E$223:E307))</f>
        <v>0</v>
      </c>
    </row>
    <row r="308" spans="2:6">
      <c r="B308" s="467">
        <v>85</v>
      </c>
      <c r="C308" s="470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470">
        <f ca="1">SUMIFS(RAB!$F$14:$F$142,RAB!$C$14:$C$142,C308)</f>
        <v>0</v>
      </c>
      <c r="E308" s="469">
        <f t="shared" ca="1" si="22"/>
        <v>0</v>
      </c>
      <c r="F308" s="469">
        <f ca="1">IF(D308=0,0,SUM($E$223:E308))</f>
        <v>0</v>
      </c>
    </row>
    <row r="309" spans="2:6">
      <c r="B309" s="472">
        <v>86</v>
      </c>
      <c r="C309" s="470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470">
        <f ca="1">SUMIFS(RAB!$F$14:$F$142,RAB!$C$14:$C$142,C309)</f>
        <v>0</v>
      </c>
      <c r="E309" s="469">
        <f t="shared" ca="1" si="22"/>
        <v>0</v>
      </c>
      <c r="F309" s="469">
        <f ca="1">IF(D309=0,0,SUM($E$223:E309))</f>
        <v>0</v>
      </c>
    </row>
    <row r="310" spans="2:6">
      <c r="B310" s="467">
        <v>87</v>
      </c>
      <c r="C310" s="470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470">
        <f ca="1">SUMIFS(RAB!$F$14:$F$142,RAB!$C$14:$C$142,C310)</f>
        <v>0</v>
      </c>
      <c r="E310" s="469">
        <f t="shared" ca="1" si="22"/>
        <v>0</v>
      </c>
      <c r="F310" s="469">
        <f ca="1">IF(D310=0,0,SUM($E$223:E310))</f>
        <v>0</v>
      </c>
    </row>
    <row r="311" spans="2:6">
      <c r="B311" s="472">
        <v>88</v>
      </c>
      <c r="C311" s="470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470">
        <f ca="1">SUMIFS(RAB!$F$14:$F$142,RAB!$C$14:$C$142,C311)</f>
        <v>0</v>
      </c>
      <c r="E311" s="469">
        <f t="shared" ca="1" si="22"/>
        <v>0</v>
      </c>
      <c r="F311" s="469">
        <f ca="1">IF(D311=0,0,SUM($E$223:E311))</f>
        <v>0</v>
      </c>
    </row>
    <row r="312" spans="2:6">
      <c r="B312" s="467">
        <v>89</v>
      </c>
      <c r="C312" s="470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470">
        <f ca="1">SUMIFS(RAB!$F$14:$F$142,RAB!$C$14:$C$142,C312)</f>
        <v>0</v>
      </c>
      <c r="E312" s="469">
        <f t="shared" ca="1" si="22"/>
        <v>0</v>
      </c>
      <c r="F312" s="469">
        <f ca="1">IF(D312=0,0,SUM($E$223:E312))</f>
        <v>0</v>
      </c>
    </row>
    <row r="313" spans="2:6">
      <c r="B313" s="472">
        <v>90</v>
      </c>
      <c r="C313" s="470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470">
        <f ca="1">SUMIFS(RAB!$F$14:$F$142,RAB!$C$14:$C$142,C313)</f>
        <v>0</v>
      </c>
      <c r="E313" s="469">
        <f t="shared" ca="1" si="22"/>
        <v>0</v>
      </c>
      <c r="F313" s="469">
        <f ca="1">IF(D313=0,0,SUM($E$223:E313))</f>
        <v>0</v>
      </c>
    </row>
    <row r="314" spans="2:6">
      <c r="B314" s="467">
        <v>91</v>
      </c>
      <c r="C314" s="470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470">
        <f ca="1">SUMIFS(RAB!$F$14:$F$142,RAB!$C$14:$C$142,C314)</f>
        <v>0</v>
      </c>
      <c r="E314" s="469">
        <f t="shared" ca="1" si="22"/>
        <v>0</v>
      </c>
      <c r="F314" s="469">
        <f ca="1">IF(D314=0,0,SUM($E$223:E314))</f>
        <v>0</v>
      </c>
    </row>
    <row r="315" spans="2:6">
      <c r="B315" s="472">
        <v>92</v>
      </c>
      <c r="C315" s="470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470">
        <f ca="1">SUMIFS(RAB!$F$14:$F$142,RAB!$C$14:$C$142,C315)</f>
        <v>1</v>
      </c>
      <c r="E315" s="469">
        <f t="shared" ca="1" si="22"/>
        <v>1</v>
      </c>
      <c r="F315" s="469">
        <f ca="1">IF(D315=0,0,SUM($E$223:E315))</f>
        <v>3</v>
      </c>
    </row>
    <row r="316" spans="2:6">
      <c r="B316" s="467">
        <v>93</v>
      </c>
      <c r="C316" s="470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470">
        <f ca="1">SUMIFS(RAB!$F$14:$F$142,RAB!$C$14:$C$142,C316)</f>
        <v>0</v>
      </c>
      <c r="E316" s="469">
        <f t="shared" ca="1" si="22"/>
        <v>0</v>
      </c>
      <c r="F316" s="469">
        <f ca="1">IF(D316=0,0,SUM($E$223:E316))</f>
        <v>0</v>
      </c>
    </row>
    <row r="317" spans="2:6">
      <c r="B317" s="472">
        <v>94</v>
      </c>
      <c r="C317" s="470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470">
        <f ca="1">SUMIFS(RAB!$F$14:$F$142,RAB!$C$14:$C$142,C317)</f>
        <v>0</v>
      </c>
      <c r="E317" s="469">
        <f t="shared" ca="1" si="22"/>
        <v>0</v>
      </c>
      <c r="F317" s="469">
        <f ca="1">IF(D317=0,0,SUM($E$223:E317))</f>
        <v>0</v>
      </c>
    </row>
    <row r="318" spans="2:6">
      <c r="B318" s="467">
        <v>95</v>
      </c>
      <c r="C318" s="470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470">
        <f ca="1">SUMIFS(RAB!$F$14:$F$142,RAB!$C$14:$C$142,C318)</f>
        <v>0</v>
      </c>
      <c r="E318" s="469">
        <f t="shared" ca="1" si="22"/>
        <v>0</v>
      </c>
      <c r="F318" s="469">
        <f ca="1">IF(D318=0,0,SUM($E$223:E318))</f>
        <v>0</v>
      </c>
    </row>
    <row r="319" spans="2:6">
      <c r="B319" s="472">
        <v>96</v>
      </c>
      <c r="C319" s="470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470">
        <f ca="1">SUMIFS(RAB!$F$14:$F$142,RAB!$C$14:$C$142,C319)</f>
        <v>0</v>
      </c>
      <c r="E319" s="469">
        <f t="shared" ca="1" si="22"/>
        <v>0</v>
      </c>
      <c r="F319" s="469">
        <f ca="1">IF(D319=0,0,SUM($E$223:E319))</f>
        <v>0</v>
      </c>
    </row>
    <row r="320" spans="2:6">
      <c r="B320" s="467">
        <v>97</v>
      </c>
      <c r="C320" s="470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470">
        <f ca="1">SUMIFS(RAB!$F$14:$F$142,RAB!$C$14:$C$142,C320)</f>
        <v>0</v>
      </c>
      <c r="E320" s="469">
        <f t="shared" ca="1" si="22"/>
        <v>0</v>
      </c>
      <c r="F320" s="469">
        <f ca="1">IF(D320=0,0,SUM($E$223:E320))</f>
        <v>0</v>
      </c>
    </row>
    <row r="321" spans="2:6">
      <c r="B321" s="472">
        <v>98</v>
      </c>
      <c r="C321" s="470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470">
        <f ca="1">SUMIFS(RAB!$F$14:$F$142,RAB!$C$14:$C$142,C321)</f>
        <v>0</v>
      </c>
      <c r="E321" s="469">
        <f t="shared" ca="1" si="22"/>
        <v>0</v>
      </c>
      <c r="F321" s="469">
        <f ca="1">IF(D321=0,0,SUM($E$223:E321))</f>
        <v>0</v>
      </c>
    </row>
    <row r="322" spans="2:6">
      <c r="B322" s="467">
        <v>99</v>
      </c>
      <c r="C322" s="470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470">
        <f ca="1">SUMIFS(RAB!$F$14:$F$142,RAB!$C$14:$C$142,C322)</f>
        <v>0</v>
      </c>
      <c r="E322" s="469">
        <f t="shared" ca="1" si="22"/>
        <v>0</v>
      </c>
      <c r="F322" s="469">
        <f ca="1">IF(D322=0,0,SUM($E$223:E322))</f>
        <v>0</v>
      </c>
    </row>
    <row r="323" spans="2:6">
      <c r="B323" s="472">
        <v>100</v>
      </c>
      <c r="C323" s="470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470">
        <f ca="1">SUMIFS(RAB!$F$14:$F$142,RAB!$C$14:$C$142,C323)</f>
        <v>0</v>
      </c>
      <c r="E323" s="469">
        <f t="shared" ca="1" si="22"/>
        <v>0</v>
      </c>
      <c r="F323" s="469">
        <f ca="1">IF(D323=0,0,SUM($E$223:E323))</f>
        <v>0</v>
      </c>
    </row>
    <row r="324" spans="2:6">
      <c r="B324" s="467">
        <v>101</v>
      </c>
      <c r="C324" s="470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470">
        <f ca="1">SUMIFS(RAB!$F$14:$F$142,RAB!$C$14:$C$142,C324)</f>
        <v>0</v>
      </c>
      <c r="E324" s="469">
        <f t="shared" ca="1" si="22"/>
        <v>0</v>
      </c>
      <c r="F324" s="469">
        <f ca="1">IF(D324=0,0,SUM($E$223:E324))</f>
        <v>0</v>
      </c>
    </row>
    <row r="325" spans="2:6">
      <c r="B325" s="472">
        <v>102</v>
      </c>
      <c r="C325" s="470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470">
        <f ca="1">SUMIFS(RAB!$F$14:$F$142,RAB!$C$14:$C$142,C325)</f>
        <v>0</v>
      </c>
      <c r="E325" s="469">
        <f t="shared" ca="1" si="22"/>
        <v>0</v>
      </c>
      <c r="F325" s="469">
        <f ca="1">IF(D325=0,0,SUM($E$223:E325))</f>
        <v>0</v>
      </c>
    </row>
    <row r="326" spans="2:6">
      <c r="B326" s="467">
        <v>103</v>
      </c>
      <c r="C326" s="470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470">
        <f ca="1">SUMIFS(RAB!$F$14:$F$142,RAB!$C$14:$C$142,C326)</f>
        <v>0</v>
      </c>
      <c r="E326" s="469">
        <f t="shared" ca="1" si="22"/>
        <v>0</v>
      </c>
      <c r="F326" s="469">
        <f ca="1">IF(D326=0,0,SUM($E$223:E326))</f>
        <v>0</v>
      </c>
    </row>
    <row r="327" spans="2:6">
      <c r="B327" s="472">
        <v>104</v>
      </c>
      <c r="C327" s="470" t="str">
        <f ca="1">IF(ISERROR(OFFSET('HARGA SATUAN'!$C$6,MATCH('REKAP MDU'!B327,'HARGA SATUAN'!$L$7:$L$1455,0),0)),"",OFFSET('HARGA SATUAN'!$C$6,MATCH('REKAP MDU'!B327,'HARGA SATUAN'!$L$7:$L$1455,0),0))</f>
        <v>FCO Polymer</v>
      </c>
      <c r="D327" s="470">
        <f ca="1">SUMIFS(RAB!$F$14:$F$142,RAB!$C$14:$C$142,C327)</f>
        <v>3</v>
      </c>
      <c r="E327" s="469">
        <f t="shared" ca="1" si="22"/>
        <v>1</v>
      </c>
      <c r="F327" s="469">
        <f ca="1">IF(D327=0,0,SUM($E$223:E327))</f>
        <v>4</v>
      </c>
    </row>
    <row r="328" spans="2:6">
      <c r="B328" s="467">
        <v>105</v>
      </c>
      <c r="C328" s="470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470">
        <f ca="1">SUMIFS(RAB!$F$14:$F$142,RAB!$C$14:$C$142,C328)</f>
        <v>0</v>
      </c>
      <c r="E328" s="469">
        <f t="shared" ca="1" si="22"/>
        <v>0</v>
      </c>
      <c r="F328" s="469">
        <f ca="1">IF(D328=0,0,SUM($E$223:E328))</f>
        <v>0</v>
      </c>
    </row>
    <row r="329" spans="2:6">
      <c r="B329" s="472">
        <v>106</v>
      </c>
      <c r="C329" s="470" t="str">
        <f ca="1">IF(ISERROR(OFFSET('HARGA SATUAN'!$C$6,MATCH('REKAP MDU'!B329,'HARGA SATUAN'!$L$7:$L$1455,0),0)),"",OFFSET('HARGA SATUAN'!$C$6,MATCH('REKAP MDU'!B329,'HARGA SATUAN'!$L$7:$L$1455,0),0))</f>
        <v>Recloser</v>
      </c>
      <c r="D329" s="470">
        <f ca="1">SUMIFS(RAB!$F$14:$F$142,RAB!$C$14:$C$142,C329)</f>
        <v>0</v>
      </c>
      <c r="E329" s="469">
        <f t="shared" ca="1" si="22"/>
        <v>0</v>
      </c>
      <c r="F329" s="469">
        <f ca="1">IF(D329=0,0,SUM($E$223:E329))</f>
        <v>0</v>
      </c>
    </row>
    <row r="330" spans="2:6">
      <c r="B330" s="467">
        <v>107</v>
      </c>
      <c r="C330" s="470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470">
        <f ca="1">SUMIFS(RAB!$F$14:$F$142,RAB!$C$14:$C$142,C330)</f>
        <v>0</v>
      </c>
      <c r="E330" s="469">
        <f t="shared" ca="1" si="22"/>
        <v>0</v>
      </c>
      <c r="F330" s="469">
        <f ca="1">IF(D330=0,0,SUM($E$223:E330))</f>
        <v>0</v>
      </c>
    </row>
    <row r="331" spans="2:6">
      <c r="B331" s="472">
        <v>108</v>
      </c>
      <c r="C331" s="470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470">
        <f ca="1">SUMIFS(RAB!$F$14:$F$142,RAB!$C$14:$C$142,C331)</f>
        <v>0</v>
      </c>
      <c r="E331" s="469">
        <f t="shared" ca="1" si="22"/>
        <v>0</v>
      </c>
      <c r="F331" s="469">
        <f ca="1">IF(D331=0,0,SUM($E$223:E331))</f>
        <v>0</v>
      </c>
    </row>
    <row r="332" spans="2:6">
      <c r="B332" s="467">
        <v>109</v>
      </c>
      <c r="C332" s="470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470">
        <f ca="1">SUMIFS(RAB!$F$14:$F$142,RAB!$C$14:$C$142,C332)</f>
        <v>3</v>
      </c>
      <c r="E332" s="469">
        <f t="shared" ca="1" si="22"/>
        <v>1</v>
      </c>
      <c r="F332" s="469">
        <f ca="1">IF(D332=0,0,SUM($E$223:E332))</f>
        <v>5</v>
      </c>
    </row>
    <row r="333" spans="2:6">
      <c r="B333" s="472">
        <v>110</v>
      </c>
      <c r="C333" s="470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470">
        <f ca="1">SUMIFS(RAB!$F$14:$F$142,RAB!$C$14:$C$142,C333)</f>
        <v>0</v>
      </c>
      <c r="E333" s="469">
        <f t="shared" ca="1" si="22"/>
        <v>0</v>
      </c>
      <c r="F333" s="469">
        <f ca="1">IF(D333=0,0,SUM($E$223:E333))</f>
        <v>0</v>
      </c>
    </row>
    <row r="334" spans="2:6">
      <c r="B334" s="467">
        <v>111</v>
      </c>
      <c r="C334" s="470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470">
        <f ca="1">SUMIFS(RAB!$F$14:$F$142,RAB!$C$14:$C$142,C334)</f>
        <v>6</v>
      </c>
      <c r="E334" s="469">
        <f t="shared" ca="1" si="22"/>
        <v>1</v>
      </c>
      <c r="F334" s="469">
        <f ca="1">IF(D334=0,0,SUM($E$223:E334))</f>
        <v>6</v>
      </c>
    </row>
    <row r="335" spans="2:6">
      <c r="B335" s="472">
        <v>112</v>
      </c>
      <c r="C335" s="470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470">
        <f ca="1">SUMIFS(RAB!$F$14:$F$142,RAB!$C$14:$C$142,C335)</f>
        <v>0</v>
      </c>
      <c r="E335" s="469">
        <f t="shared" ca="1" si="22"/>
        <v>0</v>
      </c>
      <c r="F335" s="469">
        <f ca="1">IF(D335=0,0,SUM($E$223:E335))</f>
        <v>0</v>
      </c>
    </row>
    <row r="336" spans="2:6">
      <c r="B336" s="467">
        <v>113</v>
      </c>
      <c r="C336" s="470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470">
        <f ca="1">SUMIFS(RAB!$F$14:$F$142,RAB!$C$14:$C$142,C336)</f>
        <v>6</v>
      </c>
      <c r="E336" s="469">
        <f t="shared" ca="1" si="22"/>
        <v>1</v>
      </c>
      <c r="F336" s="469">
        <f ca="1">IF(D336=0,0,SUM($E$223:E336))</f>
        <v>7</v>
      </c>
    </row>
    <row r="337" spans="2:6">
      <c r="B337" s="472">
        <v>114</v>
      </c>
      <c r="C337" s="470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470">
        <f ca="1">SUMIFS(RAB!$F$14:$F$142,RAB!$C$14:$C$142,C337)</f>
        <v>0</v>
      </c>
      <c r="E337" s="469">
        <f t="shared" ca="1" si="22"/>
        <v>0</v>
      </c>
      <c r="F337" s="469">
        <f ca="1">IF(D337=0,0,SUM($E$223:E337))</f>
        <v>0</v>
      </c>
    </row>
    <row r="338" spans="2:6">
      <c r="B338" s="467">
        <v>115</v>
      </c>
      <c r="C338" s="470" t="str">
        <f ca="1">IF(ISERROR(OFFSET('HARGA SATUAN'!$C$6,MATCH('REKAP MDU'!B338,'HARGA SATUAN'!$L$7:$L$1455,0),0)),"",OFFSET('HARGA SATUAN'!$C$6,MATCH('REKAP MDU'!B338,'HARGA SATUAN'!$L$7:$L$1455,0),0))</f>
        <v>AAAC 70 mm²</v>
      </c>
      <c r="D338" s="470">
        <f ca="1">SUMIFS(RAB!$F$14:$F$142,RAB!$C$14:$C$142,C338)</f>
        <v>9</v>
      </c>
      <c r="E338" s="469">
        <f t="shared" ca="1" si="22"/>
        <v>1</v>
      </c>
      <c r="F338" s="469">
        <f ca="1">IF(D338=0,0,SUM($E$223:E338))</f>
        <v>8</v>
      </c>
    </row>
    <row r="339" spans="2:6">
      <c r="B339" s="472">
        <v>116</v>
      </c>
      <c r="C339" s="470" t="str">
        <f ca="1">IF(ISERROR(OFFSET('HARGA SATUAN'!$C$6,MATCH('REKAP MDU'!B339,'HARGA SATUAN'!$L$7:$L$1455,0),0)),"",OFFSET('HARGA SATUAN'!$C$6,MATCH('REKAP MDU'!B339,'HARGA SATUAN'!$L$7:$L$1455,0),0))</f>
        <v>AAAC 150 mm²</v>
      </c>
      <c r="D339" s="470">
        <f ca="1">SUMIFS(RAB!$F$14:$F$142,RAB!$C$14:$C$142,C339)</f>
        <v>0</v>
      </c>
      <c r="E339" s="469">
        <f t="shared" ca="1" si="22"/>
        <v>0</v>
      </c>
      <c r="F339" s="469">
        <f ca="1">IF(D339=0,0,SUM($E$223:E339))</f>
        <v>0</v>
      </c>
    </row>
    <row r="340" spans="2:6">
      <c r="B340" s="467">
        <v>117</v>
      </c>
      <c r="C340" s="470" t="str">
        <f ca="1">IF(ISERROR(OFFSET('HARGA SATUAN'!$C$6,MATCH('REKAP MDU'!B340,'HARGA SATUAN'!$L$7:$L$1455,0),0)),"",OFFSET('HARGA SATUAN'!$C$6,MATCH('REKAP MDU'!B340,'HARGA SATUAN'!$L$7:$L$1455,0),0))</f>
        <v>AAAC 240 mm²</v>
      </c>
      <c r="D340" s="470">
        <f ca="1">SUMIFS(RAB!$F$14:$F$142,RAB!$C$14:$C$142,C340)</f>
        <v>0</v>
      </c>
      <c r="E340" s="469">
        <f t="shared" ca="1" si="22"/>
        <v>0</v>
      </c>
      <c r="F340" s="469">
        <f ca="1">IF(D340=0,0,SUM($E$223:E340))</f>
        <v>0</v>
      </c>
    </row>
    <row r="341" spans="2:6">
      <c r="B341" s="472">
        <v>118</v>
      </c>
      <c r="C341" s="470" t="str">
        <f ca="1">IF(ISERROR(OFFSET('HARGA SATUAN'!$C$6,MATCH('REKAP MDU'!B341,'HARGA SATUAN'!$L$7:$L$1455,0),0)),"",OFFSET('HARGA SATUAN'!$C$6,MATCH('REKAP MDU'!B341,'HARGA SATUAN'!$L$7:$L$1455,0),0))</f>
        <v>AAAC/S 70 mm²</v>
      </c>
      <c r="D341" s="470">
        <f ca="1">SUMIFS(RAB!$F$14:$F$142,RAB!$C$14:$C$142,C341)</f>
        <v>0</v>
      </c>
      <c r="E341" s="469">
        <f t="shared" ca="1" si="22"/>
        <v>0</v>
      </c>
      <c r="F341" s="469">
        <f ca="1">IF(D341=0,0,SUM($E$223:E341))</f>
        <v>0</v>
      </c>
    </row>
    <row r="342" spans="2:6">
      <c r="B342" s="467">
        <v>119</v>
      </c>
      <c r="C342" s="470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470">
        <f ca="1">SUMIFS(RAB!$F$14:$F$142,RAB!$C$14:$C$142,C342)</f>
        <v>0</v>
      </c>
      <c r="E342" s="469">
        <f t="shared" ca="1" si="22"/>
        <v>0</v>
      </c>
      <c r="F342" s="469">
        <f ca="1">IF(D342=0,0,SUM($E$223:E342))</f>
        <v>0</v>
      </c>
    </row>
    <row r="343" spans="2:6">
      <c r="B343" s="472">
        <v>120</v>
      </c>
      <c r="C343" s="470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470">
        <f ca="1">SUMIFS(RAB!$F$14:$F$142,RAB!$C$14:$C$142,C343)</f>
        <v>0</v>
      </c>
      <c r="E343" s="469">
        <f t="shared" ca="1" si="22"/>
        <v>0</v>
      </c>
      <c r="F343" s="469">
        <f ca="1">IF(D343=0,0,SUM($E$223:E343))</f>
        <v>0</v>
      </c>
    </row>
    <row r="344" spans="2:6">
      <c r="B344" s="467">
        <v>121</v>
      </c>
      <c r="C344" s="470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470">
        <f ca="1">SUMIFS(RAB!$F$14:$F$142,RAB!$C$14:$C$142,C344)</f>
        <v>0</v>
      </c>
      <c r="E344" s="469">
        <f t="shared" ca="1" si="22"/>
        <v>0</v>
      </c>
      <c r="F344" s="469">
        <f ca="1">IF(D344=0,0,SUM($E$223:E344))</f>
        <v>0</v>
      </c>
    </row>
    <row r="345" spans="2:6">
      <c r="B345" s="472">
        <v>122</v>
      </c>
      <c r="C345" s="470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470">
        <f ca="1">SUMIFS(RAB!$F$14:$F$142,RAB!$C$14:$C$142,C345)</f>
        <v>0</v>
      </c>
      <c r="E345" s="469">
        <f t="shared" ca="1" si="22"/>
        <v>0</v>
      </c>
      <c r="F345" s="469">
        <f ca="1">IF(D345=0,0,SUM($E$223:E345))</f>
        <v>0</v>
      </c>
    </row>
    <row r="346" spans="2:6">
      <c r="B346" s="467">
        <v>123</v>
      </c>
      <c r="C346" s="470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470">
        <f ca="1">SUMIFS(RAB!$F$14:$F$142,RAB!$C$14:$C$142,C346)</f>
        <v>3</v>
      </c>
      <c r="E346" s="469">
        <f t="shared" ca="1" si="22"/>
        <v>1</v>
      </c>
      <c r="F346" s="469">
        <f ca="1">IF(D346=0,0,SUM($E$223:E346))</f>
        <v>9</v>
      </c>
    </row>
    <row r="347" spans="2:6">
      <c r="B347" s="472">
        <v>124</v>
      </c>
      <c r="C347" s="470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470">
        <f ca="1">SUMIFS(RAB!$F$14:$F$142,RAB!$C$14:$C$142,C347)</f>
        <v>0</v>
      </c>
      <c r="E347" s="469">
        <f t="shared" ca="1" si="22"/>
        <v>0</v>
      </c>
      <c r="F347" s="469">
        <f ca="1">IF(D347=0,0,SUM($E$223:E347))</f>
        <v>0</v>
      </c>
    </row>
    <row r="348" spans="2:6">
      <c r="B348" s="467">
        <v>125</v>
      </c>
      <c r="C348" s="470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470">
        <f ca="1">SUMIFS(RAB!$F$14:$F$142,RAB!$C$14:$C$142,C348)</f>
        <v>0</v>
      </c>
      <c r="E348" s="469">
        <f t="shared" ca="1" si="22"/>
        <v>0</v>
      </c>
      <c r="F348" s="469">
        <f ca="1">IF(D348=0,0,SUM($E$223:E348))</f>
        <v>0</v>
      </c>
    </row>
    <row r="349" spans="2:6">
      <c r="B349" s="472">
        <v>126</v>
      </c>
      <c r="C349" s="470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470">
        <f ca="1">SUMIFS(RAB!$F$14:$F$142,RAB!$C$14:$C$142,C349)</f>
        <v>0</v>
      </c>
      <c r="E349" s="469">
        <f t="shared" ca="1" si="22"/>
        <v>0</v>
      </c>
      <c r="F349" s="469">
        <f ca="1">IF(D349=0,0,SUM($E$223:E349))</f>
        <v>0</v>
      </c>
    </row>
    <row r="350" spans="2:6">
      <c r="B350" s="467">
        <v>127</v>
      </c>
      <c r="C350" s="470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470">
        <f ca="1">SUMIFS(RAB!$F$14:$F$142,RAB!$C$14:$C$142,C350)</f>
        <v>0</v>
      </c>
      <c r="E350" s="469">
        <f t="shared" ca="1" si="22"/>
        <v>0</v>
      </c>
      <c r="F350" s="469">
        <f ca="1">IF(D350=0,0,SUM($E$223:E350))</f>
        <v>0</v>
      </c>
    </row>
    <row r="351" spans="2:6">
      <c r="B351" s="472">
        <v>128</v>
      </c>
      <c r="C351" s="470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470">
        <f ca="1">SUMIFS(RAB!$F$14:$F$142,RAB!$C$14:$C$142,C351)</f>
        <v>0</v>
      </c>
      <c r="E351" s="469">
        <f t="shared" ca="1" si="22"/>
        <v>0</v>
      </c>
      <c r="F351" s="469">
        <f ca="1">IF(D351=0,0,SUM($E$223:E351))</f>
        <v>0</v>
      </c>
    </row>
    <row r="352" spans="2:6">
      <c r="B352" s="467">
        <v>129</v>
      </c>
      <c r="C352" s="470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470">
        <f ca="1">SUMIFS(RAB!$F$14:$F$142,RAB!$C$14:$C$142,C352)</f>
        <v>0</v>
      </c>
      <c r="E352" s="469">
        <f t="shared" ca="1" si="22"/>
        <v>0</v>
      </c>
      <c r="F352" s="469">
        <f ca="1">IF(D352=0,0,SUM($E$223:E352))</f>
        <v>0</v>
      </c>
    </row>
    <row r="353" spans="2:6">
      <c r="B353" s="472">
        <v>130</v>
      </c>
      <c r="C353" s="470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470">
        <f ca="1">SUMIFS(RAB!$F$14:$F$142,RAB!$C$14:$C$142,C353)</f>
        <v>55</v>
      </c>
      <c r="E353" s="469">
        <f t="shared" ref="E353:E373" ca="1" si="23">IF(D353=0,0,1)</f>
        <v>1</v>
      </c>
      <c r="F353" s="469">
        <f ca="1">IF(D353=0,0,SUM($E$223:E353))</f>
        <v>10</v>
      </c>
    </row>
    <row r="354" spans="2:6">
      <c r="B354" s="467">
        <v>131</v>
      </c>
      <c r="C354" s="470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470">
        <f ca="1">SUMIFS(RAB!$F$14:$F$142,RAB!$C$14:$C$142,C354)</f>
        <v>0</v>
      </c>
      <c r="E354" s="469">
        <f t="shared" ca="1" si="23"/>
        <v>0</v>
      </c>
      <c r="F354" s="469">
        <f ca="1">IF(D354=0,0,SUM($E$223:E354))</f>
        <v>0</v>
      </c>
    </row>
    <row r="355" spans="2:6">
      <c r="B355" s="472">
        <v>132</v>
      </c>
      <c r="C355" s="470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470">
        <f ca="1">SUMIFS(RAB!$F$14:$F$142,RAB!$C$14:$C$142,C355)</f>
        <v>0</v>
      </c>
      <c r="E355" s="469">
        <f t="shared" ca="1" si="23"/>
        <v>0</v>
      </c>
      <c r="F355" s="469">
        <f ca="1">IF(D355=0,0,SUM($E$223:E355))</f>
        <v>0</v>
      </c>
    </row>
    <row r="356" spans="2:6">
      <c r="B356" s="467">
        <v>133</v>
      </c>
      <c r="C356" s="470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470">
        <f ca="1">SUMIFS(RAB!$F$14:$F$142,RAB!$C$14:$C$142,C356)</f>
        <v>0</v>
      </c>
      <c r="E356" s="469">
        <f t="shared" ca="1" si="23"/>
        <v>0</v>
      </c>
      <c r="F356" s="469">
        <f ca="1">IF(D356=0,0,SUM($E$223:E356))</f>
        <v>0</v>
      </c>
    </row>
    <row r="357" spans="2:6">
      <c r="B357" s="472">
        <v>134</v>
      </c>
      <c r="C357" s="470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470">
        <f ca="1">SUMIFS(RAB!$F$14:$F$142,RAB!$C$14:$C$142,C357)</f>
        <v>0</v>
      </c>
      <c r="E357" s="469">
        <f t="shared" ca="1" si="23"/>
        <v>0</v>
      </c>
      <c r="F357" s="469">
        <f ca="1">IF(D357=0,0,SUM($E$223:E357))</f>
        <v>0</v>
      </c>
    </row>
    <row r="358" spans="2:6">
      <c r="B358" s="467">
        <v>135</v>
      </c>
      <c r="C358" s="470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470">
        <f ca="1">SUMIFS(RAB!$F$14:$F$142,RAB!$C$14:$C$142,C358)</f>
        <v>0</v>
      </c>
      <c r="E358" s="469">
        <f t="shared" ca="1" si="23"/>
        <v>0</v>
      </c>
      <c r="F358" s="469">
        <f ca="1">IF(D358=0,0,SUM($E$223:E358))</f>
        <v>0</v>
      </c>
    </row>
    <row r="359" spans="2:6">
      <c r="B359" s="472">
        <v>136</v>
      </c>
      <c r="C359" s="470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470">
        <f ca="1">SUMIFS(RAB!$F$14:$F$142,RAB!$C$14:$C$142,C359)</f>
        <v>0</v>
      </c>
      <c r="E359" s="469">
        <f t="shared" ca="1" si="23"/>
        <v>0</v>
      </c>
      <c r="F359" s="469">
        <f ca="1">IF(D359=0,0,SUM($E$223:E359))</f>
        <v>0</v>
      </c>
    </row>
    <row r="360" spans="2:6">
      <c r="B360" s="467">
        <v>137</v>
      </c>
      <c r="C360" s="470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470">
        <f ca="1">SUMIFS(RAB!$F$14:$F$142,RAB!$C$14:$C$142,C360)</f>
        <v>0</v>
      </c>
      <c r="E360" s="469">
        <f t="shared" ca="1" si="23"/>
        <v>0</v>
      </c>
      <c r="F360" s="469">
        <f ca="1">IF(D360=0,0,SUM($E$223:E360))</f>
        <v>0</v>
      </c>
    </row>
    <row r="361" spans="2:6">
      <c r="B361" s="472">
        <v>138</v>
      </c>
      <c r="C361" s="470" t="str">
        <f ca="1">IF(ISERROR(OFFSET('HARGA SATUAN'!$C$6,MATCH('REKAP MDU'!B361,'HARGA SATUAN'!$L$7:$L$1455,0),0)),"",OFFSET('HARGA SATUAN'!$C$6,MATCH('REKAP MDU'!B361,'HARGA SATUAN'!$L$7:$L$1455,0),0))</f>
        <v/>
      </c>
      <c r="D361" s="470">
        <f ca="1">SUMIFS(RAB!$F$14:$F$142,RAB!$C$14:$C$142,C361)</f>
        <v>0</v>
      </c>
      <c r="E361" s="469">
        <f t="shared" ca="1" si="23"/>
        <v>0</v>
      </c>
      <c r="F361" s="469">
        <f ca="1">IF(D361=0,0,SUM($E$223:E361))</f>
        <v>0</v>
      </c>
    </row>
    <row r="362" spans="2:6">
      <c r="B362" s="467">
        <v>139</v>
      </c>
      <c r="C362" s="470" t="str">
        <f ca="1">IF(ISERROR(OFFSET('HARGA SATUAN'!$C$6,MATCH('REKAP MDU'!B362,'HARGA SATUAN'!$L$7:$L$1455,0),0)),"",OFFSET('HARGA SATUAN'!$C$6,MATCH('REKAP MDU'!B362,'HARGA SATUAN'!$L$7:$L$1455,0),0))</f>
        <v/>
      </c>
      <c r="D362" s="470">
        <f ca="1">SUMIFS(RAB!$F$14:$F$142,RAB!$C$14:$C$142,C362)</f>
        <v>0</v>
      </c>
      <c r="E362" s="469">
        <f t="shared" ca="1" si="23"/>
        <v>0</v>
      </c>
      <c r="F362" s="469">
        <f ca="1">IF(D362=0,0,SUM($E$223:E362))</f>
        <v>0</v>
      </c>
    </row>
    <row r="363" spans="2:6">
      <c r="B363" s="472">
        <v>140</v>
      </c>
      <c r="C363" s="470" t="str">
        <f ca="1">IF(ISERROR(OFFSET('HARGA SATUAN'!$C$6,MATCH('REKAP MDU'!B363,'HARGA SATUAN'!$L$7:$L$1455,0),0)),"",OFFSET('HARGA SATUAN'!$C$6,MATCH('REKAP MDU'!B363,'HARGA SATUAN'!$L$7:$L$1455,0),0))</f>
        <v/>
      </c>
      <c r="D363" s="470">
        <f ca="1">SUMIFS(RAB!$F$14:$F$142,RAB!$C$14:$C$142,C363)</f>
        <v>0</v>
      </c>
      <c r="E363" s="469">
        <f t="shared" ca="1" si="23"/>
        <v>0</v>
      </c>
      <c r="F363" s="469">
        <f ca="1">IF(D363=0,0,SUM($E$223:E363))</f>
        <v>0</v>
      </c>
    </row>
    <row r="364" spans="2:6">
      <c r="B364" s="467">
        <v>141</v>
      </c>
      <c r="C364" s="470" t="str">
        <f ca="1">IF(ISERROR(OFFSET('HARGA SATUAN'!$C$6,MATCH('REKAP MDU'!B364,'HARGA SATUAN'!$L$7:$L$1455,0),0)),"",OFFSET('HARGA SATUAN'!$C$6,MATCH('REKAP MDU'!B364,'HARGA SATUAN'!$L$7:$L$1455,0),0))</f>
        <v/>
      </c>
      <c r="D364" s="470">
        <f ca="1">SUMIFS(RAB!$F$14:$F$142,RAB!$C$14:$C$142,C364)</f>
        <v>0</v>
      </c>
      <c r="E364" s="469">
        <f t="shared" ca="1" si="23"/>
        <v>0</v>
      </c>
      <c r="F364" s="469">
        <f ca="1">IF(D364=0,0,SUM($E$223:E364))</f>
        <v>0</v>
      </c>
    </row>
    <row r="365" spans="2:6">
      <c r="B365" s="472">
        <v>142</v>
      </c>
      <c r="C365" s="470" t="str">
        <f ca="1">IF(ISERROR(OFFSET('HARGA SATUAN'!$C$6,MATCH('REKAP MDU'!B365,'HARGA SATUAN'!$L$7:$L$1455,0),0)),"",OFFSET('HARGA SATUAN'!$C$6,MATCH('REKAP MDU'!B365,'HARGA SATUAN'!$L$7:$L$1455,0),0))</f>
        <v/>
      </c>
      <c r="D365" s="470">
        <f ca="1">SUMIFS(RAB!$F$14:$F$142,RAB!$C$14:$C$142,C365)</f>
        <v>0</v>
      </c>
      <c r="E365" s="469">
        <f t="shared" ca="1" si="23"/>
        <v>0</v>
      </c>
      <c r="F365" s="469">
        <f ca="1">IF(D365=0,0,SUM($E$223:E365))</f>
        <v>0</v>
      </c>
    </row>
    <row r="366" spans="2:6">
      <c r="B366" s="467">
        <v>143</v>
      </c>
      <c r="C366" s="470" t="str">
        <f ca="1">IF(ISERROR(OFFSET('HARGA SATUAN'!$C$6,MATCH('REKAP MDU'!B366,'HARGA SATUAN'!$L$7:$L$1455,0),0)),"",OFFSET('HARGA SATUAN'!$C$6,MATCH('REKAP MDU'!B366,'HARGA SATUAN'!$L$7:$L$1455,0),0))</f>
        <v/>
      </c>
      <c r="D366" s="470">
        <f ca="1">SUMIFS(RAB!$F$14:$F$142,RAB!$C$14:$C$142,C366)</f>
        <v>0</v>
      </c>
      <c r="E366" s="469">
        <f t="shared" ca="1" si="23"/>
        <v>0</v>
      </c>
      <c r="F366" s="469">
        <f ca="1">IF(D366=0,0,SUM($E$223:E366))</f>
        <v>0</v>
      </c>
    </row>
    <row r="367" spans="2:6">
      <c r="B367" s="472">
        <v>144</v>
      </c>
      <c r="C367" s="470" t="str">
        <f ca="1">IF(ISERROR(OFFSET('HARGA SATUAN'!$C$6,MATCH('REKAP MDU'!B367,'HARGA SATUAN'!$L$7:$L$1455,0),0)),"",OFFSET('HARGA SATUAN'!$C$6,MATCH('REKAP MDU'!B367,'HARGA SATUAN'!$L$7:$L$1455,0),0))</f>
        <v/>
      </c>
      <c r="D367" s="470">
        <f ca="1">SUMIFS(RAB!$F$14:$F$142,RAB!$C$14:$C$142,C367)</f>
        <v>0</v>
      </c>
      <c r="E367" s="469">
        <f t="shared" ca="1" si="23"/>
        <v>0</v>
      </c>
      <c r="F367" s="469">
        <f ca="1">IF(D367=0,0,SUM($E$223:E367))</f>
        <v>0</v>
      </c>
    </row>
    <row r="368" spans="2:6">
      <c r="B368" s="467">
        <v>145</v>
      </c>
      <c r="C368" s="470" t="str">
        <f ca="1">IF(ISERROR(OFFSET('HARGA SATUAN'!$C$6,MATCH('REKAP MDU'!B368,'HARGA SATUAN'!$L$7:$L$1455,0),0)),"",OFFSET('HARGA SATUAN'!$C$6,MATCH('REKAP MDU'!B368,'HARGA SATUAN'!$L$7:$L$1455,0),0))</f>
        <v/>
      </c>
      <c r="D368" s="470">
        <f ca="1">SUMIFS(RAB!$F$14:$F$142,RAB!$C$14:$C$142,C368)</f>
        <v>0</v>
      </c>
      <c r="E368" s="469">
        <f t="shared" ca="1" si="23"/>
        <v>0</v>
      </c>
      <c r="F368" s="469">
        <f ca="1">IF(D368=0,0,SUM($E$223:E368))</f>
        <v>0</v>
      </c>
    </row>
    <row r="369" spans="2:6">
      <c r="B369" s="472">
        <v>146</v>
      </c>
      <c r="C369" s="470" t="str">
        <f ca="1">IF(ISERROR(OFFSET('HARGA SATUAN'!$C$6,MATCH('REKAP MDU'!B369,'HARGA SATUAN'!$L$7:$L$1455,0),0)),"",OFFSET('HARGA SATUAN'!$C$6,MATCH('REKAP MDU'!B369,'HARGA SATUAN'!$L$7:$L$1455,0),0))</f>
        <v/>
      </c>
      <c r="D369" s="470">
        <f ca="1">SUMIFS(RAB!$F$14:$F$142,RAB!$C$14:$C$142,C369)</f>
        <v>0</v>
      </c>
      <c r="E369" s="469">
        <f t="shared" ca="1" si="23"/>
        <v>0</v>
      </c>
      <c r="F369" s="469">
        <f ca="1">IF(D369=0,0,SUM($E$223:E369))</f>
        <v>0</v>
      </c>
    </row>
    <row r="370" spans="2:6">
      <c r="B370" s="467">
        <v>147</v>
      </c>
      <c r="C370" s="470" t="str">
        <f ca="1">IF(ISERROR(OFFSET('HARGA SATUAN'!$C$6,MATCH('REKAP MDU'!B370,'HARGA SATUAN'!$L$7:$L$1455,0),0)),"",OFFSET('HARGA SATUAN'!$C$6,MATCH('REKAP MDU'!B370,'HARGA SATUAN'!$L$7:$L$1455,0),0))</f>
        <v/>
      </c>
      <c r="D370" s="470">
        <f ca="1">SUMIFS(RAB!$F$14:$F$142,RAB!$C$14:$C$142,C370)</f>
        <v>0</v>
      </c>
      <c r="E370" s="469">
        <f t="shared" ca="1" si="23"/>
        <v>0</v>
      </c>
      <c r="F370" s="469">
        <f ca="1">IF(D370=0,0,SUM($E$223:E370))</f>
        <v>0</v>
      </c>
    </row>
    <row r="371" spans="2:6">
      <c r="B371" s="472">
        <v>148</v>
      </c>
      <c r="C371" s="470" t="str">
        <f ca="1">IF(ISERROR(OFFSET('HARGA SATUAN'!$C$6,MATCH('REKAP MDU'!B371,'HARGA SATUAN'!$L$7:$L$1455,0),0)),"",OFFSET('HARGA SATUAN'!$C$6,MATCH('REKAP MDU'!B371,'HARGA SATUAN'!$L$7:$L$1455,0),0))</f>
        <v/>
      </c>
      <c r="D371" s="470">
        <f ca="1">SUMIFS(RAB!$F$14:$F$142,RAB!$C$14:$C$142,C371)</f>
        <v>0</v>
      </c>
      <c r="E371" s="469">
        <f t="shared" ca="1" si="23"/>
        <v>0</v>
      </c>
      <c r="F371" s="469">
        <f ca="1">IF(D371=0,0,SUM($E$223:E371))</f>
        <v>0</v>
      </c>
    </row>
    <row r="372" spans="2:6">
      <c r="B372" s="467">
        <v>149</v>
      </c>
      <c r="C372" s="470" t="str">
        <f ca="1">IF(ISERROR(OFFSET('HARGA SATUAN'!$C$6,MATCH('REKAP MDU'!B372,'HARGA SATUAN'!$L$7:$L$1455,0),0)),"",OFFSET('HARGA SATUAN'!$C$6,MATCH('REKAP MDU'!B372,'HARGA SATUAN'!$L$7:$L$1455,0),0))</f>
        <v/>
      </c>
      <c r="D372" s="470">
        <f ca="1">SUMIFS(RAB!$F$14:$F$142,RAB!$C$14:$C$142,C372)</f>
        <v>0</v>
      </c>
      <c r="E372" s="469">
        <f t="shared" ca="1" si="23"/>
        <v>0</v>
      </c>
      <c r="F372" s="469">
        <f ca="1">IF(D372=0,0,SUM($E$223:E372))</f>
        <v>0</v>
      </c>
    </row>
    <row r="373" spans="2:6">
      <c r="B373" s="472">
        <v>150</v>
      </c>
      <c r="C373" s="470" t="str">
        <f ca="1">IF(ISERROR(OFFSET('HARGA SATUAN'!$C$6,MATCH('REKAP MDU'!B373,'HARGA SATUAN'!$L$7:$L$1455,0),0)),"",OFFSET('HARGA SATUAN'!$C$6,MATCH('REKAP MDU'!B373,'HARGA SATUAN'!$L$7:$L$1455,0),0))</f>
        <v/>
      </c>
      <c r="D373" s="470">
        <f ca="1">SUMIFS(RAB!$F$14:$F$142,RAB!$C$14:$C$142,C373)</f>
        <v>0</v>
      </c>
      <c r="E373" s="469">
        <f t="shared" ca="1" si="23"/>
        <v>0</v>
      </c>
      <c r="F373" s="469">
        <f ca="1">IF(D373=0,0,SUM($E$223:E373))</f>
        <v>0</v>
      </c>
    </row>
    <row r="374" spans="2:6" ht="12.75"/>
    <row r="375" spans="2:6" ht="12.7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ColWidth="8.85546875" defaultRowHeight="12.75"/>
  <cols>
    <col min="5" max="5" width="12.42578125" customWidth="1"/>
  </cols>
  <sheetData>
    <row r="1" spans="4:4" ht="89.25" customHeight="1"/>
    <row r="3" spans="4:4" ht="50.25" customHeight="1">
      <c r="D3" s="466"/>
    </row>
    <row r="4" spans="4:4" ht="57" customHeight="1">
      <c r="D4" s="466">
        <v>3</v>
      </c>
    </row>
    <row r="5" spans="4:4" ht="57" customHeight="1">
      <c r="D5" s="46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564"/>
  <sheetViews>
    <sheetView workbookViewId="0"/>
  </sheetViews>
  <sheetFormatPr defaultRowHeight="15"/>
  <sheetData>
    <row r="1" spans="1:17">
      <c r="B1" s="388"/>
      <c r="C1" s="389"/>
    </row>
    <row r="2" spans="1:17" ht="84">
      <c r="A2" s="390"/>
      <c r="B2" s="391" t="s">
        <v>7</v>
      </c>
      <c r="C2" s="391"/>
      <c r="D2" s="390"/>
      <c r="E2" s="390"/>
      <c r="F2" s="390"/>
      <c r="G2" s="390"/>
      <c r="H2" s="390"/>
      <c r="I2" s="391"/>
      <c r="J2" s="421"/>
      <c r="K2" s="421"/>
    </row>
    <row r="3" spans="1:17">
      <c r="A3" s="392"/>
      <c r="B3" s="393"/>
      <c r="E3" s="392"/>
      <c r="F3" s="394"/>
      <c r="G3" s="394"/>
      <c r="H3" s="395"/>
      <c r="I3" s="394"/>
      <c r="J3" s="422"/>
      <c r="K3" s="422"/>
    </row>
    <row r="4" spans="1:17" ht="60">
      <c r="A4" s="396"/>
      <c r="B4" s="397" t="s">
        <v>33</v>
      </c>
      <c r="C4" s="398" t="s">
        <v>34</v>
      </c>
      <c r="D4" s="398" t="s">
        <v>4</v>
      </c>
      <c r="E4" s="397" t="s">
        <v>5</v>
      </c>
      <c r="F4" s="399" t="s">
        <v>35</v>
      </c>
      <c r="G4" s="399" t="s">
        <v>36</v>
      </c>
      <c r="H4" s="400" t="s">
        <v>37</v>
      </c>
      <c r="I4" s="423" t="s">
        <v>38</v>
      </c>
      <c r="J4" s="424"/>
      <c r="K4" s="424"/>
      <c r="L4" s="425"/>
      <c r="M4" s="426"/>
      <c r="N4" s="426"/>
      <c r="O4" s="426"/>
      <c r="P4" s="426"/>
      <c r="Q4" s="426"/>
    </row>
    <row r="5" spans="1:17" ht="30">
      <c r="A5" s="401"/>
      <c r="B5" s="397"/>
      <c r="C5" s="398"/>
      <c r="D5" s="398"/>
      <c r="E5" s="397"/>
      <c r="F5" s="402"/>
      <c r="G5" s="402"/>
      <c r="H5" s="400"/>
      <c r="I5" s="423" t="s">
        <v>36</v>
      </c>
      <c r="J5" s="427"/>
      <c r="K5" s="384"/>
      <c r="L5" s="385"/>
      <c r="M5" s="385"/>
      <c r="N5" s="385"/>
      <c r="O5" s="385"/>
      <c r="P5" s="386"/>
      <c r="Q5" s="386"/>
    </row>
    <row r="6" spans="1:17">
      <c r="A6" s="403"/>
      <c r="B6" s="404"/>
      <c r="C6" s="405"/>
      <c r="D6" s="397"/>
      <c r="E6" s="397"/>
      <c r="F6" s="399"/>
      <c r="G6" s="399"/>
      <c r="H6" s="406"/>
      <c r="I6" s="397"/>
      <c r="J6" s="428"/>
      <c r="K6" s="425">
        <f>MAX(L7:L1455)</f>
        <v>137</v>
      </c>
      <c r="L6" s="425"/>
      <c r="M6" s="425">
        <f>MAX(M7:M1455)</f>
        <v>201227497.79893059</v>
      </c>
      <c r="N6" s="425"/>
      <c r="O6" s="425"/>
      <c r="P6" s="429"/>
      <c r="Q6" s="429"/>
    </row>
    <row r="7" spans="1:17">
      <c r="A7" s="403"/>
      <c r="B7" s="407"/>
      <c r="C7" s="408"/>
      <c r="D7" s="409"/>
      <c r="E7" s="410"/>
      <c r="F7" s="411">
        <f>(IF(D7="JASA",G7*#REF!,0))+(IF(D7="HDW",G7*#REF!,0))+(IF(D7="MDU",G7*#REF!,0))+(IF(D7="MDU-KD",G7*#REF!,0))</f>
        <v>0</v>
      </c>
      <c r="G7" s="411">
        <v>0</v>
      </c>
      <c r="H7" s="412"/>
      <c r="I7" s="411">
        <f>IF($I$5=$G$4,G7,(IF($I$5=$F$4,(IF(F7=0,G7,F7)),0)))</f>
        <v>0</v>
      </c>
      <c r="J7" s="428">
        <f>IF(D7="MDU-KD",1,0)</f>
        <v>0</v>
      </c>
      <c r="K7" s="384">
        <f>IF(D7="HDW",1,0)</f>
        <v>0</v>
      </c>
      <c r="L7" s="384">
        <f>IF(J7=1,SUM($J$6:J7),0)</f>
        <v>0</v>
      </c>
      <c r="M7" s="384">
        <f>IF(K7=1,SUM($K$6:K7),0)</f>
        <v>0</v>
      </c>
      <c r="N7" s="430">
        <f>IF(L7=0,M7,L7)</f>
        <v>0</v>
      </c>
      <c r="O7" s="384">
        <f>IF(E7=0,0,IF(LEFT(C7,11)="Tiang Beton",1,0))</f>
        <v>0</v>
      </c>
      <c r="P7" s="384">
        <f>IF(O7=1,SUM($O$6:O7),0)</f>
        <v>0</v>
      </c>
    </row>
    <row r="8" spans="1:17" ht="75">
      <c r="A8" s="403"/>
      <c r="B8" s="413" t="s">
        <v>39</v>
      </c>
      <c r="C8" s="414" t="s">
        <v>40</v>
      </c>
      <c r="D8" s="415"/>
      <c r="E8" s="416"/>
      <c r="F8" s="417">
        <f>(IF(D8="JASA",G8*'[90]DETAIL USULAN'!$K$58,0))+(IF(D8="HDW",G8*'[90]DETAIL USULAN'!$J$58,0))+(IF(D8="MDU",G8*'[90]DETAIL USULAN'!$I$58,0))+(IF(D8="MDU-KD",G8*'[90]DETAIL USULAN'!$I$58,0))</f>
        <v>0</v>
      </c>
      <c r="G8" s="417">
        <v>0</v>
      </c>
      <c r="H8" s="412"/>
      <c r="I8" s="411">
        <f>IF($I$5=$G$4,G8,(IF($I$5=$F$4,(IF(F8=0,G8,F8)),0)))</f>
        <v>0</v>
      </c>
      <c r="J8" s="428">
        <f t="shared" ref="J8:J71" si="0">IF(D8="MDU-KD",1,0)</f>
        <v>0</v>
      </c>
      <c r="K8" s="384">
        <f t="shared" ref="K8:K71" si="1">IF(D8="HDW",1,0)</f>
        <v>0</v>
      </c>
      <c r="L8" s="384">
        <f>IF(J8=1,SUM($J$6:J8),0)</f>
        <v>0</v>
      </c>
      <c r="M8" s="384">
        <f>IF(K8=1,SUM($K$6:K8),0)</f>
        <v>0</v>
      </c>
      <c r="N8" s="430">
        <f t="shared" ref="N8:N71" si="2">IF(L8=0,M8,L8)</f>
        <v>0</v>
      </c>
      <c r="O8" s="384">
        <f t="shared" ref="O8:O71" si="3">IF(E8=0,0,IF(LEFT(C8,11)="Tiang Beton",1,0))</f>
        <v>0</v>
      </c>
      <c r="P8" s="384">
        <f>IF(O8=1,SUM($O$6:O8),0)</f>
        <v>0</v>
      </c>
    </row>
    <row r="9" spans="1:17" ht="75">
      <c r="A9" s="403"/>
      <c r="B9" s="413">
        <v>1</v>
      </c>
      <c r="C9" s="414" t="s">
        <v>41</v>
      </c>
      <c r="D9" s="415" t="s">
        <v>42</v>
      </c>
      <c r="E9" s="416" t="s">
        <v>43</v>
      </c>
      <c r="F9" s="418">
        <v>294100</v>
      </c>
      <c r="G9" s="418">
        <v>327600</v>
      </c>
      <c r="H9" s="419"/>
      <c r="I9" s="411">
        <f>IF($I$5=$G$4,G9,(IF($I$5=$F$4,F9,0)))</f>
        <v>327600</v>
      </c>
      <c r="J9" s="428">
        <f t="shared" si="0"/>
        <v>1</v>
      </c>
      <c r="K9" s="384">
        <f t="shared" si="1"/>
        <v>0</v>
      </c>
      <c r="L9" s="384">
        <f>IF(J9=1,SUM($J$6:J9),0)</f>
        <v>1</v>
      </c>
      <c r="M9" s="384">
        <f>IF(K9=1,SUM($K$6:K9),0)</f>
        <v>0</v>
      </c>
      <c r="N9" s="430">
        <f t="shared" si="2"/>
        <v>1</v>
      </c>
      <c r="O9" s="384">
        <f t="shared" si="3"/>
        <v>0</v>
      </c>
      <c r="P9" s="384">
        <f>IF(O9=1,SUM($O$6:O9),0)</f>
        <v>0</v>
      </c>
    </row>
    <row r="10" spans="1:17" ht="90">
      <c r="A10" s="403"/>
      <c r="B10" s="413">
        <v>2</v>
      </c>
      <c r="C10" s="414" t="s">
        <v>44</v>
      </c>
      <c r="D10" s="415" t="s">
        <v>45</v>
      </c>
      <c r="E10" s="416" t="s">
        <v>43</v>
      </c>
      <c r="F10" s="418">
        <v>1719200</v>
      </c>
      <c r="G10" s="418">
        <v>1719200</v>
      </c>
      <c r="H10" s="419"/>
      <c r="I10" s="411">
        <f t="shared" ref="I10:I100" si="4">IF($I$5=$G$4,G10,(IF($I$5=$F$4,F10,0)))</f>
        <v>1719200</v>
      </c>
      <c r="J10" s="428">
        <f t="shared" si="0"/>
        <v>0</v>
      </c>
      <c r="K10" s="384">
        <f t="shared" si="1"/>
        <v>1</v>
      </c>
      <c r="L10" s="384">
        <f>IF(J10=1,SUM($J$6:J10),0)</f>
        <v>0</v>
      </c>
      <c r="M10" s="384">
        <f>IF(K10=1,SUM($K$6:K10),0)</f>
        <v>138</v>
      </c>
      <c r="N10" s="430">
        <f t="shared" si="2"/>
        <v>138</v>
      </c>
      <c r="O10" s="384">
        <f t="shared" si="3"/>
        <v>0</v>
      </c>
      <c r="P10" s="384">
        <f>IF(O10=1,SUM($O$6:O10),0)</f>
        <v>0</v>
      </c>
    </row>
    <row r="11" spans="1:17" ht="135">
      <c r="A11" s="403"/>
      <c r="B11" s="413">
        <v>3</v>
      </c>
      <c r="C11" s="414" t="s">
        <v>46</v>
      </c>
      <c r="D11" s="415" t="s">
        <v>42</v>
      </c>
      <c r="E11" s="416" t="s">
        <v>43</v>
      </c>
      <c r="F11" s="418">
        <v>151000</v>
      </c>
      <c r="G11" s="418">
        <v>168200</v>
      </c>
      <c r="H11" s="419"/>
      <c r="I11" s="411">
        <f t="shared" si="4"/>
        <v>168200</v>
      </c>
      <c r="J11" s="428">
        <f t="shared" si="0"/>
        <v>1</v>
      </c>
      <c r="K11" s="384">
        <f t="shared" si="1"/>
        <v>0</v>
      </c>
      <c r="L11" s="384">
        <f>IF(J11=1,SUM($J$6:J11),0)</f>
        <v>2</v>
      </c>
      <c r="M11" s="384">
        <f>IF(K11=1,SUM($K$6:K11),0)</f>
        <v>0</v>
      </c>
      <c r="N11" s="430">
        <f t="shared" si="2"/>
        <v>2</v>
      </c>
      <c r="O11" s="384">
        <f t="shared" si="3"/>
        <v>0</v>
      </c>
      <c r="P11" s="384">
        <f>IF(O11=1,SUM($O$6:O11),0)</f>
        <v>0</v>
      </c>
    </row>
    <row r="12" spans="1:17" ht="150">
      <c r="A12" s="403"/>
      <c r="B12" s="413">
        <v>4</v>
      </c>
      <c r="C12" s="414" t="s">
        <v>47</v>
      </c>
      <c r="D12" s="415" t="s">
        <v>42</v>
      </c>
      <c r="E12" s="416" t="s">
        <v>43</v>
      </c>
      <c r="F12" s="418">
        <v>1430000</v>
      </c>
      <c r="G12" s="418">
        <v>1740750</v>
      </c>
      <c r="H12" s="419"/>
      <c r="I12" s="411">
        <f t="shared" si="4"/>
        <v>1740750</v>
      </c>
      <c r="J12" s="428">
        <f t="shared" si="0"/>
        <v>1</v>
      </c>
      <c r="K12" s="384">
        <f t="shared" si="1"/>
        <v>0</v>
      </c>
      <c r="L12" s="384">
        <f>IF(J12=1,SUM($J$6:J12),0)</f>
        <v>3</v>
      </c>
      <c r="M12" s="384">
        <f>IF(K12=1,SUM($K$6:K12),0)</f>
        <v>0</v>
      </c>
      <c r="N12" s="430">
        <f t="shared" si="2"/>
        <v>3</v>
      </c>
      <c r="O12" s="384">
        <f t="shared" si="3"/>
        <v>0</v>
      </c>
      <c r="P12" s="384">
        <f>IF(O12=1,SUM($O$6:O12),0)</f>
        <v>0</v>
      </c>
    </row>
    <row r="13" spans="1:17" ht="150">
      <c r="A13" s="403"/>
      <c r="B13" s="413">
        <v>5</v>
      </c>
      <c r="C13" s="414" t="s">
        <v>48</v>
      </c>
      <c r="D13" s="415" t="s">
        <v>42</v>
      </c>
      <c r="E13" s="416" t="s">
        <v>43</v>
      </c>
      <c r="F13" s="418">
        <v>16495000</v>
      </c>
      <c r="G13" s="418">
        <v>18373800</v>
      </c>
      <c r="H13" s="419"/>
      <c r="I13" s="411">
        <f t="shared" si="4"/>
        <v>18373800</v>
      </c>
      <c r="J13" s="428">
        <f t="shared" si="0"/>
        <v>1</v>
      </c>
      <c r="K13" s="384">
        <f t="shared" si="1"/>
        <v>0</v>
      </c>
      <c r="L13" s="384">
        <f>IF(J13=1,SUM($J$6:J13),0)</f>
        <v>4</v>
      </c>
      <c r="M13" s="384">
        <f>IF(K13=1,SUM($K$6:K13),0)</f>
        <v>0</v>
      </c>
      <c r="N13" s="430">
        <f t="shared" si="2"/>
        <v>4</v>
      </c>
      <c r="O13" s="384">
        <f t="shared" si="3"/>
        <v>0</v>
      </c>
      <c r="P13" s="384">
        <f>IF(O13=1,SUM($O$6:O13),0)</f>
        <v>0</v>
      </c>
    </row>
    <row r="14" spans="1:17" ht="165">
      <c r="A14" s="403"/>
      <c r="B14" s="413">
        <v>6</v>
      </c>
      <c r="C14" s="414" t="s">
        <v>49</v>
      </c>
      <c r="D14" s="415" t="s">
        <v>42</v>
      </c>
      <c r="E14" s="416" t="s">
        <v>43</v>
      </c>
      <c r="F14" s="418">
        <v>1281430</v>
      </c>
      <c r="G14" s="418">
        <v>1427400</v>
      </c>
      <c r="H14" s="419"/>
      <c r="I14" s="411">
        <f t="shared" si="4"/>
        <v>1427400</v>
      </c>
      <c r="J14" s="428">
        <f t="shared" si="0"/>
        <v>1</v>
      </c>
      <c r="K14" s="384">
        <f t="shared" si="1"/>
        <v>0</v>
      </c>
      <c r="L14" s="384">
        <f>IF(J14=1,SUM($J$6:J14),0)</f>
        <v>5</v>
      </c>
      <c r="M14" s="384">
        <f>IF(K14=1,SUM($K$6:K14),0)</f>
        <v>0</v>
      </c>
      <c r="N14" s="430">
        <f t="shared" si="2"/>
        <v>5</v>
      </c>
      <c r="O14" s="384">
        <f t="shared" si="3"/>
        <v>0</v>
      </c>
      <c r="P14" s="384">
        <f>IF(O14=1,SUM($O$6:O14),0)</f>
        <v>0</v>
      </c>
    </row>
    <row r="15" spans="1:17" ht="195">
      <c r="A15" s="403"/>
      <c r="B15" s="413">
        <v>7</v>
      </c>
      <c r="C15" s="414" t="s">
        <v>50</v>
      </c>
      <c r="D15" s="415" t="s">
        <v>42</v>
      </c>
      <c r="E15" s="416" t="s">
        <v>43</v>
      </c>
      <c r="F15" s="418">
        <v>1344430</v>
      </c>
      <c r="G15" s="418">
        <v>1497600</v>
      </c>
      <c r="H15" s="419"/>
      <c r="I15" s="411">
        <f t="shared" si="4"/>
        <v>1497600</v>
      </c>
      <c r="J15" s="428">
        <f t="shared" si="0"/>
        <v>1</v>
      </c>
      <c r="K15" s="384">
        <f t="shared" si="1"/>
        <v>0</v>
      </c>
      <c r="L15" s="384">
        <f>IF(J15=1,SUM($J$6:J15),0)</f>
        <v>6</v>
      </c>
      <c r="M15" s="384">
        <f>IF(K15=1,SUM($K$6:K15),0)</f>
        <v>0</v>
      </c>
      <c r="N15" s="430">
        <f t="shared" si="2"/>
        <v>6</v>
      </c>
      <c r="O15" s="384">
        <f t="shared" si="3"/>
        <v>0</v>
      </c>
      <c r="P15" s="384">
        <f>IF(O15=1,SUM($O$6:O15),0)</f>
        <v>0</v>
      </c>
    </row>
    <row r="16" spans="1:17" ht="180">
      <c r="A16" s="403"/>
      <c r="B16" s="413">
        <v>8</v>
      </c>
      <c r="C16" s="414" t="s">
        <v>51</v>
      </c>
      <c r="D16" s="415" t="s">
        <v>42</v>
      </c>
      <c r="E16" s="416" t="s">
        <v>43</v>
      </c>
      <c r="F16" s="418">
        <v>1350430</v>
      </c>
      <c r="G16" s="418">
        <v>1504200</v>
      </c>
      <c r="H16" s="419"/>
      <c r="I16" s="411">
        <f t="shared" si="4"/>
        <v>1504200</v>
      </c>
      <c r="J16" s="428">
        <f t="shared" si="0"/>
        <v>1</v>
      </c>
      <c r="K16" s="384">
        <f t="shared" si="1"/>
        <v>0</v>
      </c>
      <c r="L16" s="384">
        <f>IF(J16=1,SUM($J$6:J16),0)</f>
        <v>7</v>
      </c>
      <c r="M16" s="384">
        <f>IF(K16=1,SUM($K$6:K16),0)</f>
        <v>0</v>
      </c>
      <c r="N16" s="430">
        <f t="shared" si="2"/>
        <v>7</v>
      </c>
      <c r="O16" s="384">
        <f t="shared" si="3"/>
        <v>0</v>
      </c>
      <c r="P16" s="384">
        <f>IF(O16=1,SUM($O$6:O16),0)</f>
        <v>0</v>
      </c>
    </row>
    <row r="17" spans="1:16" ht="30">
      <c r="A17" s="403"/>
      <c r="B17" s="413">
        <v>9</v>
      </c>
      <c r="C17" s="414" t="s">
        <v>52</v>
      </c>
      <c r="D17" s="415" t="s">
        <v>45</v>
      </c>
      <c r="E17" s="416" t="s">
        <v>53</v>
      </c>
      <c r="F17" s="418">
        <v>1000000</v>
      </c>
      <c r="G17" s="418">
        <v>1113900</v>
      </c>
      <c r="H17" s="419"/>
      <c r="I17" s="411">
        <f t="shared" si="4"/>
        <v>1113900</v>
      </c>
      <c r="J17" s="428">
        <f t="shared" si="0"/>
        <v>0</v>
      </c>
      <c r="K17" s="384">
        <f t="shared" si="1"/>
        <v>1</v>
      </c>
      <c r="L17" s="384">
        <f>IF(J17=1,SUM($J$6:J17),0)</f>
        <v>0</v>
      </c>
      <c r="M17" s="384">
        <f>IF(K17=1,SUM($K$6:K17),0)</f>
        <v>139</v>
      </c>
      <c r="N17" s="430">
        <f t="shared" si="2"/>
        <v>139</v>
      </c>
      <c r="O17" s="384">
        <f t="shared" si="3"/>
        <v>0</v>
      </c>
      <c r="P17" s="384">
        <f>IF(O17=1,SUM($O$6:O17),0)</f>
        <v>0</v>
      </c>
    </row>
    <row r="18" spans="1:16" ht="30">
      <c r="A18" s="403"/>
      <c r="B18" s="413">
        <v>10</v>
      </c>
      <c r="C18" s="414" t="s">
        <v>54</v>
      </c>
      <c r="D18" s="415" t="s">
        <v>42</v>
      </c>
      <c r="E18" s="416" t="s">
        <v>43</v>
      </c>
      <c r="F18" s="418">
        <v>35000</v>
      </c>
      <c r="G18" s="418">
        <v>39000</v>
      </c>
      <c r="H18" s="419"/>
      <c r="I18" s="411">
        <f t="shared" si="4"/>
        <v>39000</v>
      </c>
      <c r="J18" s="428">
        <f t="shared" si="0"/>
        <v>1</v>
      </c>
      <c r="K18" s="384">
        <f t="shared" si="1"/>
        <v>0</v>
      </c>
      <c r="L18" s="384">
        <f>IF(J18=1,SUM($J$6:J18),0)</f>
        <v>8</v>
      </c>
      <c r="M18" s="384">
        <f>IF(K18=1,SUM($K$6:K18),0)</f>
        <v>0</v>
      </c>
      <c r="N18" s="430">
        <f t="shared" si="2"/>
        <v>8</v>
      </c>
      <c r="O18" s="384">
        <f t="shared" si="3"/>
        <v>0</v>
      </c>
      <c r="P18" s="384">
        <f>IF(O18=1,SUM($O$6:O18),0)</f>
        <v>0</v>
      </c>
    </row>
    <row r="19" spans="1:16" ht="30">
      <c r="A19" s="403"/>
      <c r="B19" s="413">
        <v>11</v>
      </c>
      <c r="C19" s="414" t="s">
        <v>55</v>
      </c>
      <c r="D19" s="415" t="s">
        <v>42</v>
      </c>
      <c r="E19" s="416" t="s">
        <v>43</v>
      </c>
      <c r="F19" s="418">
        <v>35000</v>
      </c>
      <c r="G19" s="418">
        <v>39000</v>
      </c>
      <c r="H19" s="419"/>
      <c r="I19" s="411">
        <f t="shared" si="4"/>
        <v>39000</v>
      </c>
      <c r="J19" s="428">
        <f t="shared" si="0"/>
        <v>1</v>
      </c>
      <c r="K19" s="384">
        <f t="shared" si="1"/>
        <v>0</v>
      </c>
      <c r="L19" s="384">
        <f>IF(J19=1,SUM($J$6:J19),0)</f>
        <v>9</v>
      </c>
      <c r="M19" s="384">
        <f>IF(K19=1,SUM($K$6:K19),0)</f>
        <v>0</v>
      </c>
      <c r="N19" s="430">
        <f t="shared" si="2"/>
        <v>9</v>
      </c>
      <c r="O19" s="384">
        <f t="shared" si="3"/>
        <v>0</v>
      </c>
      <c r="P19" s="384">
        <f>IF(O19=1,SUM($O$6:O19),0)</f>
        <v>0</v>
      </c>
    </row>
    <row r="20" spans="1:16" ht="30">
      <c r="A20" s="403"/>
      <c r="B20" s="413">
        <v>12</v>
      </c>
      <c r="C20" s="414" t="s">
        <v>56</v>
      </c>
      <c r="D20" s="415" t="s">
        <v>42</v>
      </c>
      <c r="E20" s="416" t="s">
        <v>43</v>
      </c>
      <c r="F20" s="418">
        <v>35000</v>
      </c>
      <c r="G20" s="418">
        <v>39000</v>
      </c>
      <c r="H20" s="419"/>
      <c r="I20" s="411">
        <f t="shared" si="4"/>
        <v>39000</v>
      </c>
      <c r="J20" s="428">
        <f t="shared" si="0"/>
        <v>1</v>
      </c>
      <c r="K20" s="384">
        <f t="shared" si="1"/>
        <v>0</v>
      </c>
      <c r="L20" s="384">
        <f>IF(J20=1,SUM($J$6:J20),0)</f>
        <v>10</v>
      </c>
      <c r="M20" s="384">
        <f>IF(K20=1,SUM($K$6:K20),0)</f>
        <v>0</v>
      </c>
      <c r="N20" s="430">
        <f t="shared" si="2"/>
        <v>10</v>
      </c>
      <c r="O20" s="384">
        <f t="shared" si="3"/>
        <v>0</v>
      </c>
      <c r="P20" s="384">
        <f>IF(O20=1,SUM($O$6:O20),0)</f>
        <v>0</v>
      </c>
    </row>
    <row r="21" spans="1:16" ht="30">
      <c r="A21" s="403"/>
      <c r="B21" s="413">
        <v>13</v>
      </c>
      <c r="C21" s="414" t="s">
        <v>57</v>
      </c>
      <c r="D21" s="415" t="s">
        <v>42</v>
      </c>
      <c r="E21" s="416" t="s">
        <v>43</v>
      </c>
      <c r="F21" s="418">
        <v>35000</v>
      </c>
      <c r="G21" s="418">
        <v>39000</v>
      </c>
      <c r="H21" s="419"/>
      <c r="I21" s="411">
        <f t="shared" si="4"/>
        <v>39000</v>
      </c>
      <c r="J21" s="428">
        <f t="shared" si="0"/>
        <v>1</v>
      </c>
      <c r="K21" s="384">
        <f t="shared" si="1"/>
        <v>0</v>
      </c>
      <c r="L21" s="384">
        <f>IF(J21=1,SUM($J$6:J21),0)</f>
        <v>11</v>
      </c>
      <c r="M21" s="384">
        <f>IF(K21=1,SUM($K$6:K21),0)</f>
        <v>0</v>
      </c>
      <c r="N21" s="430">
        <f t="shared" si="2"/>
        <v>11</v>
      </c>
      <c r="O21" s="384">
        <f t="shared" si="3"/>
        <v>0</v>
      </c>
      <c r="P21" s="384">
        <f>IF(O21=1,SUM($O$6:O21),0)</f>
        <v>0</v>
      </c>
    </row>
    <row r="22" spans="1:16" ht="30">
      <c r="A22" s="403"/>
      <c r="B22" s="413">
        <v>14</v>
      </c>
      <c r="C22" s="414" t="s">
        <v>58</v>
      </c>
      <c r="D22" s="415" t="s">
        <v>42</v>
      </c>
      <c r="E22" s="416" t="s">
        <v>43</v>
      </c>
      <c r="F22" s="418">
        <v>35000</v>
      </c>
      <c r="G22" s="418">
        <v>39000</v>
      </c>
      <c r="H22" s="419"/>
      <c r="I22" s="411">
        <f t="shared" si="4"/>
        <v>39000</v>
      </c>
      <c r="J22" s="428">
        <f t="shared" si="0"/>
        <v>1</v>
      </c>
      <c r="K22" s="384">
        <f t="shared" si="1"/>
        <v>0</v>
      </c>
      <c r="L22" s="384">
        <f>IF(J22=1,SUM($J$6:J22),0)</f>
        <v>12</v>
      </c>
      <c r="M22" s="384">
        <f>IF(K22=1,SUM($K$6:K22),0)</f>
        <v>0</v>
      </c>
      <c r="N22" s="430">
        <f t="shared" si="2"/>
        <v>12</v>
      </c>
      <c r="O22" s="384">
        <f t="shared" si="3"/>
        <v>0</v>
      </c>
      <c r="P22" s="384">
        <f>IF(O22=1,SUM($O$6:O22),0)</f>
        <v>0</v>
      </c>
    </row>
    <row r="23" spans="1:16" ht="30">
      <c r="A23" s="403"/>
      <c r="B23" s="413">
        <v>15</v>
      </c>
      <c r="C23" s="414" t="s">
        <v>59</v>
      </c>
      <c r="D23" s="415" t="s">
        <v>42</v>
      </c>
      <c r="E23" s="416" t="s">
        <v>43</v>
      </c>
      <c r="F23" s="418">
        <v>35000</v>
      </c>
      <c r="G23" s="418">
        <v>39000</v>
      </c>
      <c r="H23" s="419"/>
      <c r="I23" s="411">
        <f t="shared" si="4"/>
        <v>39000</v>
      </c>
      <c r="J23" s="428">
        <f t="shared" si="0"/>
        <v>1</v>
      </c>
      <c r="K23" s="384">
        <f t="shared" si="1"/>
        <v>0</v>
      </c>
      <c r="L23" s="384">
        <f>IF(J23=1,SUM($J$6:J23),0)</f>
        <v>13</v>
      </c>
      <c r="M23" s="384">
        <f>IF(K23=1,SUM($K$6:K23),0)</f>
        <v>0</v>
      </c>
      <c r="N23" s="430">
        <f t="shared" si="2"/>
        <v>13</v>
      </c>
      <c r="O23" s="384">
        <f t="shared" si="3"/>
        <v>0</v>
      </c>
      <c r="P23" s="384">
        <f>IF(O23=1,SUM($O$6:O23),0)</f>
        <v>0</v>
      </c>
    </row>
    <row r="24" spans="1:16" ht="30">
      <c r="A24" s="403"/>
      <c r="B24" s="413">
        <v>16</v>
      </c>
      <c r="C24" s="414" t="s">
        <v>60</v>
      </c>
      <c r="D24" s="415" t="s">
        <v>42</v>
      </c>
      <c r="E24" s="416" t="s">
        <v>43</v>
      </c>
      <c r="F24" s="418">
        <v>35000</v>
      </c>
      <c r="G24" s="418">
        <v>39000</v>
      </c>
      <c r="H24" s="419"/>
      <c r="I24" s="411">
        <f t="shared" si="4"/>
        <v>39000</v>
      </c>
      <c r="J24" s="428">
        <f t="shared" si="0"/>
        <v>1</v>
      </c>
      <c r="K24" s="384">
        <f t="shared" si="1"/>
        <v>0</v>
      </c>
      <c r="L24" s="384">
        <f>IF(J24=1,SUM($J$6:J24),0)</f>
        <v>14</v>
      </c>
      <c r="M24" s="384">
        <f>IF(K24=1,SUM($K$6:K24),0)</f>
        <v>0</v>
      </c>
      <c r="N24" s="430">
        <f t="shared" si="2"/>
        <v>14</v>
      </c>
      <c r="O24" s="384">
        <f t="shared" si="3"/>
        <v>0</v>
      </c>
      <c r="P24" s="384">
        <f>IF(O24=1,SUM($O$6:O24),0)</f>
        <v>0</v>
      </c>
    </row>
    <row r="25" spans="1:16" ht="30">
      <c r="A25" s="403"/>
      <c r="B25" s="413">
        <v>17</v>
      </c>
      <c r="C25" s="414" t="s">
        <v>61</v>
      </c>
      <c r="D25" s="415" t="s">
        <v>42</v>
      </c>
      <c r="E25" s="416" t="s">
        <v>43</v>
      </c>
      <c r="F25" s="418">
        <v>35000</v>
      </c>
      <c r="G25" s="418">
        <v>39000</v>
      </c>
      <c r="H25" s="419"/>
      <c r="I25" s="411">
        <f t="shared" si="4"/>
        <v>39000</v>
      </c>
      <c r="J25" s="428">
        <f t="shared" si="0"/>
        <v>1</v>
      </c>
      <c r="K25" s="384">
        <f t="shared" si="1"/>
        <v>0</v>
      </c>
      <c r="L25" s="384">
        <f>IF(J25=1,SUM($J$6:J25),0)</f>
        <v>15</v>
      </c>
      <c r="M25" s="384">
        <f>IF(K25=1,SUM($K$6:K25),0)</f>
        <v>0</v>
      </c>
      <c r="N25" s="430">
        <f t="shared" si="2"/>
        <v>15</v>
      </c>
      <c r="O25" s="384">
        <f t="shared" si="3"/>
        <v>0</v>
      </c>
      <c r="P25" s="384">
        <f>IF(O25=1,SUM($O$6:O25),0)</f>
        <v>0</v>
      </c>
    </row>
    <row r="26" spans="1:16" ht="30">
      <c r="A26" s="403"/>
      <c r="B26" s="413">
        <v>18</v>
      </c>
      <c r="C26" s="414" t="s">
        <v>62</v>
      </c>
      <c r="D26" s="415" t="s">
        <v>42</v>
      </c>
      <c r="E26" s="416" t="s">
        <v>43</v>
      </c>
      <c r="F26" s="418">
        <v>35000</v>
      </c>
      <c r="G26" s="418">
        <v>39000</v>
      </c>
      <c r="H26" s="419"/>
      <c r="I26" s="411">
        <f t="shared" si="4"/>
        <v>39000</v>
      </c>
      <c r="J26" s="428">
        <f t="shared" si="0"/>
        <v>1</v>
      </c>
      <c r="K26" s="384">
        <f t="shared" si="1"/>
        <v>0</v>
      </c>
      <c r="L26" s="384">
        <f>IF(J26=1,SUM($J$6:J26),0)</f>
        <v>16</v>
      </c>
      <c r="M26" s="384">
        <f>IF(K26=1,SUM($K$6:K26),0)</f>
        <v>0</v>
      </c>
      <c r="N26" s="430">
        <f t="shared" si="2"/>
        <v>16</v>
      </c>
      <c r="O26" s="384">
        <f t="shared" si="3"/>
        <v>0</v>
      </c>
      <c r="P26" s="384">
        <f>IF(O26=1,SUM($O$6:O26),0)</f>
        <v>0</v>
      </c>
    </row>
    <row r="27" spans="1:16" ht="30">
      <c r="A27" s="403"/>
      <c r="B27" s="413">
        <v>19</v>
      </c>
      <c r="C27" s="414" t="s">
        <v>63</v>
      </c>
      <c r="D27" s="415" t="s">
        <v>42</v>
      </c>
      <c r="E27" s="416" t="s">
        <v>43</v>
      </c>
      <c r="F27" s="418">
        <v>155100</v>
      </c>
      <c r="G27" s="418">
        <v>172800</v>
      </c>
      <c r="H27" s="419"/>
      <c r="I27" s="411">
        <f t="shared" si="4"/>
        <v>172800</v>
      </c>
      <c r="J27" s="428">
        <f t="shared" si="0"/>
        <v>1</v>
      </c>
      <c r="K27" s="384">
        <f t="shared" si="1"/>
        <v>0</v>
      </c>
      <c r="L27" s="384">
        <f>IF(J27=1,SUM($J$6:J27),0)</f>
        <v>17</v>
      </c>
      <c r="M27" s="384">
        <f>IF(K27=1,SUM($K$6:K27),0)</f>
        <v>0</v>
      </c>
      <c r="N27" s="430">
        <f t="shared" si="2"/>
        <v>17</v>
      </c>
      <c r="O27" s="384">
        <f t="shared" si="3"/>
        <v>0</v>
      </c>
      <c r="P27" s="384">
        <f>IF(O27=1,SUM($O$6:O27),0)</f>
        <v>0</v>
      </c>
    </row>
    <row r="28" spans="1:16" ht="30">
      <c r="A28" s="403"/>
      <c r="B28" s="413">
        <v>20</v>
      </c>
      <c r="C28" s="414" t="s">
        <v>64</v>
      </c>
      <c r="D28" s="415" t="s">
        <v>42</v>
      </c>
      <c r="E28" s="416" t="s">
        <v>43</v>
      </c>
      <c r="F28" s="418">
        <v>155100</v>
      </c>
      <c r="G28" s="418">
        <v>172800</v>
      </c>
      <c r="H28" s="419"/>
      <c r="I28" s="411">
        <f t="shared" si="4"/>
        <v>172800</v>
      </c>
      <c r="J28" s="428">
        <f t="shared" si="0"/>
        <v>1</v>
      </c>
      <c r="K28" s="384">
        <f t="shared" si="1"/>
        <v>0</v>
      </c>
      <c r="L28" s="384">
        <f>IF(J28=1,SUM($J$6:J28),0)</f>
        <v>18</v>
      </c>
      <c r="M28" s="384">
        <f>IF(K28=1,SUM($K$6:K28),0)</f>
        <v>0</v>
      </c>
      <c r="N28" s="430">
        <f t="shared" si="2"/>
        <v>18</v>
      </c>
      <c r="O28" s="384">
        <f t="shared" si="3"/>
        <v>0</v>
      </c>
      <c r="P28" s="384">
        <f>IF(O28=1,SUM($O$6:O28),0)</f>
        <v>0</v>
      </c>
    </row>
    <row r="29" spans="1:16" ht="30">
      <c r="A29" s="403"/>
      <c r="B29" s="413">
        <v>21</v>
      </c>
      <c r="C29" s="414" t="s">
        <v>65</v>
      </c>
      <c r="D29" s="415" t="s">
        <v>42</v>
      </c>
      <c r="E29" s="416" t="s">
        <v>43</v>
      </c>
      <c r="F29" s="418">
        <v>155100</v>
      </c>
      <c r="G29" s="418">
        <v>172800</v>
      </c>
      <c r="H29" s="419"/>
      <c r="I29" s="411">
        <f t="shared" si="4"/>
        <v>172800</v>
      </c>
      <c r="J29" s="428">
        <f t="shared" si="0"/>
        <v>1</v>
      </c>
      <c r="K29" s="384">
        <f t="shared" si="1"/>
        <v>0</v>
      </c>
      <c r="L29" s="384">
        <f>IF(J29=1,SUM($J$6:J29),0)</f>
        <v>19</v>
      </c>
      <c r="M29" s="384">
        <f>IF(K29=1,SUM($K$6:K29),0)</f>
        <v>0</v>
      </c>
      <c r="N29" s="430">
        <f t="shared" si="2"/>
        <v>19</v>
      </c>
      <c r="O29" s="384">
        <f t="shared" si="3"/>
        <v>0</v>
      </c>
      <c r="P29" s="384">
        <f>IF(O29=1,SUM($O$6:O29),0)</f>
        <v>0</v>
      </c>
    </row>
    <row r="30" spans="1:16" ht="30">
      <c r="A30" s="403"/>
      <c r="B30" s="413">
        <v>22</v>
      </c>
      <c r="C30" s="414" t="s">
        <v>66</v>
      </c>
      <c r="D30" s="415" t="s">
        <v>42</v>
      </c>
      <c r="E30" s="416" t="s">
        <v>43</v>
      </c>
      <c r="F30" s="418">
        <v>155100</v>
      </c>
      <c r="G30" s="418">
        <v>172800</v>
      </c>
      <c r="H30" s="419"/>
      <c r="I30" s="411">
        <f t="shared" si="4"/>
        <v>172800</v>
      </c>
      <c r="J30" s="428">
        <f t="shared" si="0"/>
        <v>1</v>
      </c>
      <c r="K30" s="384">
        <f t="shared" si="1"/>
        <v>0</v>
      </c>
      <c r="L30" s="384">
        <f>IF(J30=1,SUM($J$6:J30),0)</f>
        <v>20</v>
      </c>
      <c r="M30" s="384">
        <f>IF(K30=1,SUM($K$6:K30),0)</f>
        <v>0</v>
      </c>
      <c r="N30" s="430">
        <f t="shared" si="2"/>
        <v>20</v>
      </c>
      <c r="O30" s="384">
        <f t="shared" si="3"/>
        <v>0</v>
      </c>
      <c r="P30" s="384">
        <f>IF(O30=1,SUM($O$6:O30),0)</f>
        <v>0</v>
      </c>
    </row>
    <row r="31" spans="1:16" ht="30">
      <c r="A31" s="403"/>
      <c r="B31" s="413">
        <v>23</v>
      </c>
      <c r="C31" s="414" t="s">
        <v>67</v>
      </c>
      <c r="D31" s="415" t="s">
        <v>42</v>
      </c>
      <c r="E31" s="416" t="s">
        <v>43</v>
      </c>
      <c r="F31" s="418">
        <v>155100</v>
      </c>
      <c r="G31" s="418">
        <v>172800</v>
      </c>
      <c r="H31" s="419"/>
      <c r="I31" s="411">
        <f t="shared" si="4"/>
        <v>172800</v>
      </c>
      <c r="J31" s="428">
        <f t="shared" si="0"/>
        <v>1</v>
      </c>
      <c r="K31" s="384">
        <f t="shared" si="1"/>
        <v>0</v>
      </c>
      <c r="L31" s="384">
        <f>IF(J31=1,SUM($J$6:J31),0)</f>
        <v>21</v>
      </c>
      <c r="M31" s="384">
        <f>IF(K31=1,SUM($K$6:K31),0)</f>
        <v>0</v>
      </c>
      <c r="N31" s="430">
        <f t="shared" si="2"/>
        <v>21</v>
      </c>
      <c r="O31" s="384">
        <f t="shared" si="3"/>
        <v>0</v>
      </c>
      <c r="P31" s="384">
        <f>IF(O31=1,SUM($O$6:O31),0)</f>
        <v>0</v>
      </c>
    </row>
    <row r="32" spans="1:16" ht="30">
      <c r="A32" s="403"/>
      <c r="B32" s="413">
        <v>24</v>
      </c>
      <c r="C32" s="414" t="s">
        <v>68</v>
      </c>
      <c r="D32" s="415" t="s">
        <v>45</v>
      </c>
      <c r="E32" s="416" t="s">
        <v>43</v>
      </c>
      <c r="F32" s="418">
        <v>723500</v>
      </c>
      <c r="G32" s="418">
        <v>723500</v>
      </c>
      <c r="H32" s="419"/>
      <c r="I32" s="411">
        <f t="shared" si="4"/>
        <v>723500</v>
      </c>
      <c r="J32" s="428">
        <f t="shared" si="0"/>
        <v>0</v>
      </c>
      <c r="K32" s="384">
        <f t="shared" si="1"/>
        <v>1</v>
      </c>
      <c r="L32" s="384">
        <f>IF(J32=1,SUM($J$6:J32),0)</f>
        <v>0</v>
      </c>
      <c r="M32" s="384">
        <f>IF(K32=1,SUM($K$6:K32),0)</f>
        <v>140</v>
      </c>
      <c r="N32" s="430">
        <f t="shared" si="2"/>
        <v>140</v>
      </c>
      <c r="O32" s="384">
        <f t="shared" si="3"/>
        <v>0</v>
      </c>
      <c r="P32" s="384">
        <f>IF(O32=1,SUM($O$6:O32),0)</f>
        <v>0</v>
      </c>
    </row>
    <row r="33" spans="1:16" ht="30">
      <c r="A33" s="403"/>
      <c r="B33" s="413">
        <v>25</v>
      </c>
      <c r="C33" s="414" t="s">
        <v>69</v>
      </c>
      <c r="D33" s="415" t="s">
        <v>45</v>
      </c>
      <c r="E33" s="416" t="s">
        <v>43</v>
      </c>
      <c r="F33" s="418">
        <v>723500</v>
      </c>
      <c r="G33" s="418">
        <v>723500</v>
      </c>
      <c r="H33" s="419"/>
      <c r="I33" s="411">
        <f t="shared" si="4"/>
        <v>723500</v>
      </c>
      <c r="J33" s="428">
        <f t="shared" si="0"/>
        <v>0</v>
      </c>
      <c r="K33" s="384">
        <f t="shared" si="1"/>
        <v>1</v>
      </c>
      <c r="L33" s="384">
        <f>IF(J33=1,SUM($J$6:J33),0)</f>
        <v>0</v>
      </c>
      <c r="M33" s="384">
        <f>IF(K33=1,SUM($K$6:K33),0)</f>
        <v>141</v>
      </c>
      <c r="N33" s="430">
        <f t="shared" si="2"/>
        <v>141</v>
      </c>
      <c r="O33" s="384">
        <f t="shared" si="3"/>
        <v>0</v>
      </c>
      <c r="P33" s="384">
        <f>IF(O33=1,SUM($O$6:O33),0)</f>
        <v>0</v>
      </c>
    </row>
    <row r="34" spans="1:16" ht="30">
      <c r="A34" s="403"/>
      <c r="B34" s="413">
        <v>26</v>
      </c>
      <c r="C34" s="414" t="s">
        <v>70</v>
      </c>
      <c r="D34" s="415" t="s">
        <v>45</v>
      </c>
      <c r="E34" s="416" t="s">
        <v>43</v>
      </c>
      <c r="F34" s="418">
        <v>757500</v>
      </c>
      <c r="G34" s="418">
        <v>757500</v>
      </c>
      <c r="H34" s="419"/>
      <c r="I34" s="411">
        <f t="shared" si="4"/>
        <v>757500</v>
      </c>
      <c r="J34" s="428">
        <f t="shared" si="0"/>
        <v>0</v>
      </c>
      <c r="K34" s="384">
        <f t="shared" si="1"/>
        <v>1</v>
      </c>
      <c r="L34" s="384">
        <f>IF(J34=1,SUM($J$6:J34),0)</f>
        <v>0</v>
      </c>
      <c r="M34" s="384">
        <f>IF(K34=1,SUM($K$6:K34),0)</f>
        <v>142</v>
      </c>
      <c r="N34" s="430">
        <f t="shared" si="2"/>
        <v>142</v>
      </c>
      <c r="O34" s="384">
        <f t="shared" si="3"/>
        <v>0</v>
      </c>
      <c r="P34" s="384">
        <f>IF(O34=1,SUM($O$6:O34),0)</f>
        <v>0</v>
      </c>
    </row>
    <row r="35" spans="1:16" ht="45">
      <c r="A35" s="403"/>
      <c r="B35" s="413">
        <v>27</v>
      </c>
      <c r="C35" s="414" t="s">
        <v>71</v>
      </c>
      <c r="D35" s="415" t="s">
        <v>45</v>
      </c>
      <c r="E35" s="416" t="s">
        <v>43</v>
      </c>
      <c r="F35" s="418">
        <v>757500</v>
      </c>
      <c r="G35" s="418">
        <v>757500</v>
      </c>
      <c r="H35" s="419"/>
      <c r="I35" s="411">
        <f t="shared" si="4"/>
        <v>757500</v>
      </c>
      <c r="J35" s="428">
        <f t="shared" si="0"/>
        <v>0</v>
      </c>
      <c r="K35" s="384">
        <f t="shared" si="1"/>
        <v>1</v>
      </c>
      <c r="L35" s="384">
        <f>IF(J35=1,SUM($J$6:J35),0)</f>
        <v>0</v>
      </c>
      <c r="M35" s="384">
        <f>IF(K35=1,SUM($K$6:K35),0)</f>
        <v>143</v>
      </c>
      <c r="N35" s="430">
        <f t="shared" si="2"/>
        <v>143</v>
      </c>
      <c r="O35" s="384">
        <f t="shared" si="3"/>
        <v>0</v>
      </c>
      <c r="P35" s="384">
        <f>IF(O35=1,SUM($O$6:O35),0)</f>
        <v>0</v>
      </c>
    </row>
    <row r="36" spans="1:16" ht="30">
      <c r="A36" s="403"/>
      <c r="B36" s="413">
        <v>28</v>
      </c>
      <c r="C36" s="414" t="s">
        <v>72</v>
      </c>
      <c r="D36" s="415" t="s">
        <v>45</v>
      </c>
      <c r="E36" s="416" t="s">
        <v>43</v>
      </c>
      <c r="F36" s="418">
        <v>733500</v>
      </c>
      <c r="G36" s="418">
        <v>753700</v>
      </c>
      <c r="H36" s="419"/>
      <c r="I36" s="411">
        <f t="shared" si="4"/>
        <v>753700</v>
      </c>
      <c r="J36" s="428">
        <f t="shared" si="0"/>
        <v>0</v>
      </c>
      <c r="K36" s="384">
        <f t="shared" si="1"/>
        <v>1</v>
      </c>
      <c r="L36" s="384">
        <f>IF(J36=1,SUM($J$6:J36),0)</f>
        <v>0</v>
      </c>
      <c r="M36" s="384">
        <f>IF(K36=1,SUM($K$6:K36),0)</f>
        <v>144</v>
      </c>
      <c r="N36" s="430">
        <f t="shared" si="2"/>
        <v>144</v>
      </c>
      <c r="O36" s="384">
        <f t="shared" si="3"/>
        <v>0</v>
      </c>
      <c r="P36" s="384">
        <f>IF(O36=1,SUM($O$6:O36),0)</f>
        <v>0</v>
      </c>
    </row>
    <row r="37" spans="1:16" ht="45">
      <c r="A37" s="403"/>
      <c r="B37" s="413">
        <v>29</v>
      </c>
      <c r="C37" s="414" t="s">
        <v>73</v>
      </c>
      <c r="D37" s="415" t="s">
        <v>45</v>
      </c>
      <c r="E37" s="416" t="s">
        <v>43</v>
      </c>
      <c r="F37" s="418">
        <v>823500</v>
      </c>
      <c r="G37" s="418">
        <v>846200</v>
      </c>
      <c r="H37" s="419"/>
      <c r="I37" s="411">
        <f t="shared" si="4"/>
        <v>846200</v>
      </c>
      <c r="J37" s="428">
        <f t="shared" si="0"/>
        <v>0</v>
      </c>
      <c r="K37" s="384">
        <f t="shared" si="1"/>
        <v>1</v>
      </c>
      <c r="L37" s="384">
        <f>IF(J37=1,SUM($J$6:J37),0)</f>
        <v>0</v>
      </c>
      <c r="M37" s="384">
        <f>IF(K37=1,SUM($K$6:K37),0)</f>
        <v>145</v>
      </c>
      <c r="N37" s="430">
        <f t="shared" si="2"/>
        <v>145</v>
      </c>
      <c r="O37" s="384">
        <f t="shared" si="3"/>
        <v>0</v>
      </c>
      <c r="P37" s="384">
        <f>IF(O37=1,SUM($O$6:O37),0)</f>
        <v>0</v>
      </c>
    </row>
    <row r="38" spans="1:16" ht="45">
      <c r="A38" s="403"/>
      <c r="B38" s="413">
        <v>30</v>
      </c>
      <c r="C38" s="414" t="s">
        <v>74</v>
      </c>
      <c r="D38" s="415" t="s">
        <v>45</v>
      </c>
      <c r="E38" s="416" t="s">
        <v>43</v>
      </c>
      <c r="F38" s="418">
        <v>1156500</v>
      </c>
      <c r="G38" s="418">
        <v>1285000</v>
      </c>
      <c r="H38" s="419"/>
      <c r="I38" s="411">
        <f t="shared" si="4"/>
        <v>1285000</v>
      </c>
      <c r="J38" s="428">
        <f t="shared" si="0"/>
        <v>0</v>
      </c>
      <c r="K38" s="384">
        <f t="shared" si="1"/>
        <v>1</v>
      </c>
      <c r="L38" s="384">
        <f>IF(J38=1,SUM($J$6:J38),0)</f>
        <v>0</v>
      </c>
      <c r="M38" s="384">
        <f>IF(K38=1,SUM($K$6:K38),0)</f>
        <v>146</v>
      </c>
      <c r="N38" s="430">
        <f t="shared" si="2"/>
        <v>146</v>
      </c>
      <c r="O38" s="384">
        <f t="shared" si="3"/>
        <v>0</v>
      </c>
      <c r="P38" s="384">
        <f>IF(O38=1,SUM($O$6:O38),0)</f>
        <v>0</v>
      </c>
    </row>
    <row r="39" spans="1:16" ht="45">
      <c r="A39" s="403"/>
      <c r="B39" s="413">
        <v>31</v>
      </c>
      <c r="C39" s="414" t="s">
        <v>75</v>
      </c>
      <c r="D39" s="415" t="s">
        <v>45</v>
      </c>
      <c r="E39" s="416" t="s">
        <v>43</v>
      </c>
      <c r="F39" s="418">
        <v>1237500</v>
      </c>
      <c r="G39" s="418">
        <v>1375000</v>
      </c>
      <c r="H39" s="419"/>
      <c r="I39" s="411">
        <f t="shared" ref="I39:I57" si="5">IF($I$5=$G$4,G39,(IF($I$5=$F$4,F39,0)))</f>
        <v>1375000</v>
      </c>
      <c r="J39" s="428">
        <f t="shared" si="0"/>
        <v>0</v>
      </c>
      <c r="K39" s="384">
        <f t="shared" si="1"/>
        <v>1</v>
      </c>
      <c r="L39" s="384">
        <f>IF(J39=1,SUM($J$6:J39),0)</f>
        <v>0</v>
      </c>
      <c r="M39" s="384">
        <f>IF(K39=1,SUM($K$6:K39),0)</f>
        <v>147</v>
      </c>
      <c r="N39" s="430">
        <f t="shared" si="2"/>
        <v>147</v>
      </c>
      <c r="O39" s="384">
        <f t="shared" si="3"/>
        <v>0</v>
      </c>
      <c r="P39" s="384">
        <f>IF(O39=1,SUM($O$6:O39),0)</f>
        <v>0</v>
      </c>
    </row>
    <row r="40" spans="1:16" ht="45">
      <c r="A40" s="403"/>
      <c r="B40" s="413">
        <v>32</v>
      </c>
      <c r="C40" s="414" t="s">
        <v>76</v>
      </c>
      <c r="D40" s="415" t="s">
        <v>45</v>
      </c>
      <c r="E40" s="416" t="s">
        <v>43</v>
      </c>
      <c r="F40" s="418">
        <v>1287000</v>
      </c>
      <c r="G40" s="418">
        <v>1430000</v>
      </c>
      <c r="H40" s="419"/>
      <c r="I40" s="411">
        <f t="shared" si="5"/>
        <v>1430000</v>
      </c>
      <c r="J40" s="428">
        <f t="shared" si="0"/>
        <v>0</v>
      </c>
      <c r="K40" s="384">
        <f t="shared" si="1"/>
        <v>1</v>
      </c>
      <c r="L40" s="384">
        <f>IF(J40=1,SUM($J$6:J40),0)</f>
        <v>0</v>
      </c>
      <c r="M40" s="384">
        <f>IF(K40=1,SUM($K$6:K40),0)</f>
        <v>148</v>
      </c>
      <c r="N40" s="430">
        <f t="shared" si="2"/>
        <v>148</v>
      </c>
      <c r="O40" s="384">
        <f t="shared" si="3"/>
        <v>0</v>
      </c>
      <c r="P40" s="384">
        <f>IF(O40=1,SUM($O$6:O40),0)</f>
        <v>0</v>
      </c>
    </row>
    <row r="41" spans="1:16" ht="45">
      <c r="A41" s="403"/>
      <c r="B41" s="413">
        <v>33</v>
      </c>
      <c r="C41" s="414" t="s">
        <v>77</v>
      </c>
      <c r="D41" s="415" t="s">
        <v>45</v>
      </c>
      <c r="E41" s="416" t="s">
        <v>43</v>
      </c>
      <c r="F41" s="418">
        <v>1336500</v>
      </c>
      <c r="G41" s="418">
        <v>1485000</v>
      </c>
      <c r="H41" s="419"/>
      <c r="I41" s="411">
        <f t="shared" si="5"/>
        <v>1485000</v>
      </c>
      <c r="J41" s="428">
        <f t="shared" si="0"/>
        <v>0</v>
      </c>
      <c r="K41" s="384">
        <f t="shared" si="1"/>
        <v>1</v>
      </c>
      <c r="L41" s="384">
        <f>IF(J41=1,SUM($J$6:J41),0)</f>
        <v>0</v>
      </c>
      <c r="M41" s="384">
        <f>IF(K41=1,SUM($K$6:K41),0)</f>
        <v>149</v>
      </c>
      <c r="N41" s="430">
        <f t="shared" si="2"/>
        <v>149</v>
      </c>
      <c r="O41" s="384">
        <f t="shared" si="3"/>
        <v>0</v>
      </c>
      <c r="P41" s="384">
        <f>IF(O41=1,SUM($O$6:O41),0)</f>
        <v>0</v>
      </c>
    </row>
    <row r="42" spans="1:16" ht="45">
      <c r="A42" s="403"/>
      <c r="B42" s="413">
        <v>34</v>
      </c>
      <c r="C42" s="414" t="s">
        <v>78</v>
      </c>
      <c r="D42" s="415" t="s">
        <v>45</v>
      </c>
      <c r="E42" s="416" t="s">
        <v>43</v>
      </c>
      <c r="F42" s="418">
        <v>1336500</v>
      </c>
      <c r="G42" s="418">
        <v>1485000</v>
      </c>
      <c r="H42" s="419"/>
      <c r="I42" s="411">
        <f t="shared" si="5"/>
        <v>1485000</v>
      </c>
      <c r="J42" s="428">
        <f t="shared" si="0"/>
        <v>0</v>
      </c>
      <c r="K42" s="384">
        <f t="shared" si="1"/>
        <v>1</v>
      </c>
      <c r="L42" s="384">
        <f>IF(J42=1,SUM($J$6:J42),0)</f>
        <v>0</v>
      </c>
      <c r="M42" s="384">
        <f>IF(K42=1,SUM($K$6:K42),0)</f>
        <v>150</v>
      </c>
      <c r="N42" s="430">
        <f t="shared" si="2"/>
        <v>150</v>
      </c>
      <c r="O42" s="384">
        <f t="shared" si="3"/>
        <v>0</v>
      </c>
      <c r="P42" s="384">
        <f>IF(O42=1,SUM($O$6:O42),0)</f>
        <v>0</v>
      </c>
    </row>
    <row r="43" spans="1:16" ht="45">
      <c r="A43" s="403"/>
      <c r="B43" s="413">
        <v>35</v>
      </c>
      <c r="C43" s="414" t="s">
        <v>79</v>
      </c>
      <c r="D43" s="415" t="s">
        <v>45</v>
      </c>
      <c r="E43" s="416" t="s">
        <v>43</v>
      </c>
      <c r="F43" s="418">
        <v>2866500</v>
      </c>
      <c r="G43" s="418">
        <v>3030000</v>
      </c>
      <c r="H43" s="419"/>
      <c r="I43" s="411">
        <f t="shared" si="5"/>
        <v>3030000</v>
      </c>
      <c r="J43" s="428">
        <f t="shared" si="0"/>
        <v>0</v>
      </c>
      <c r="K43" s="384">
        <f t="shared" si="1"/>
        <v>1</v>
      </c>
      <c r="L43" s="384">
        <f>IF(J43=1,SUM($J$6:J43),0)</f>
        <v>0</v>
      </c>
      <c r="M43" s="384">
        <f>IF(K43=1,SUM($K$6:K43),0)</f>
        <v>151</v>
      </c>
      <c r="N43" s="430">
        <f t="shared" si="2"/>
        <v>151</v>
      </c>
      <c r="O43" s="384">
        <f t="shared" si="3"/>
        <v>0</v>
      </c>
      <c r="P43" s="384">
        <f>IF(O43=1,SUM($O$6:O43),0)</f>
        <v>0</v>
      </c>
    </row>
    <row r="44" spans="1:16" ht="90">
      <c r="A44" s="403"/>
      <c r="B44" s="413">
        <v>36</v>
      </c>
      <c r="C44" s="414" t="s">
        <v>80</v>
      </c>
      <c r="D44" s="415" t="s">
        <v>45</v>
      </c>
      <c r="E44" s="416" t="s">
        <v>43</v>
      </c>
      <c r="F44" s="418">
        <v>545000</v>
      </c>
      <c r="G44" s="418">
        <v>545000</v>
      </c>
      <c r="H44" s="419"/>
      <c r="I44" s="411">
        <f t="shared" si="5"/>
        <v>545000</v>
      </c>
      <c r="J44" s="428">
        <f t="shared" si="0"/>
        <v>0</v>
      </c>
      <c r="K44" s="384">
        <f t="shared" si="1"/>
        <v>1</v>
      </c>
      <c r="L44" s="384">
        <f>IF(J44=1,SUM($J$6:J44),0)</f>
        <v>0</v>
      </c>
      <c r="M44" s="384">
        <f>IF(K44=1,SUM($K$6:K44),0)</f>
        <v>152</v>
      </c>
      <c r="N44" s="430">
        <f t="shared" si="2"/>
        <v>152</v>
      </c>
      <c r="O44" s="384">
        <f t="shared" si="3"/>
        <v>0</v>
      </c>
      <c r="P44" s="384">
        <f>IF(O44=1,SUM($O$6:O44),0)</f>
        <v>0</v>
      </c>
    </row>
    <row r="45" spans="1:16" ht="90">
      <c r="A45" s="403"/>
      <c r="B45" s="413">
        <v>37</v>
      </c>
      <c r="C45" s="414" t="s">
        <v>81</v>
      </c>
      <c r="D45" s="415" t="s">
        <v>45</v>
      </c>
      <c r="E45" s="416" t="s">
        <v>43</v>
      </c>
      <c r="F45" s="418">
        <v>545000</v>
      </c>
      <c r="G45" s="418">
        <v>545000</v>
      </c>
      <c r="H45" s="419"/>
      <c r="I45" s="411">
        <f t="shared" si="5"/>
        <v>545000</v>
      </c>
      <c r="J45" s="428">
        <f t="shared" si="0"/>
        <v>0</v>
      </c>
      <c r="K45" s="384">
        <f t="shared" si="1"/>
        <v>1</v>
      </c>
      <c r="L45" s="384">
        <f>IF(J45=1,SUM($J$6:J45),0)</f>
        <v>0</v>
      </c>
      <c r="M45" s="384">
        <f>IF(K45=1,SUM($K$6:K45),0)</f>
        <v>153</v>
      </c>
      <c r="N45" s="430">
        <f t="shared" si="2"/>
        <v>153</v>
      </c>
      <c r="O45" s="384">
        <f t="shared" si="3"/>
        <v>0</v>
      </c>
      <c r="P45" s="384">
        <f>IF(O45=1,SUM($O$6:O45),0)</f>
        <v>0</v>
      </c>
    </row>
    <row r="46" spans="1:16" ht="60">
      <c r="A46" s="403"/>
      <c r="B46" s="413">
        <v>38</v>
      </c>
      <c r="C46" s="414" t="s">
        <v>82</v>
      </c>
      <c r="D46" s="415" t="s">
        <v>42</v>
      </c>
      <c r="E46" s="416" t="s">
        <v>43</v>
      </c>
      <c r="F46" s="418">
        <v>2250810</v>
      </c>
      <c r="G46" s="418">
        <v>4255800</v>
      </c>
      <c r="H46" s="419"/>
      <c r="I46" s="411">
        <f t="shared" si="5"/>
        <v>4255800</v>
      </c>
      <c r="J46" s="428">
        <f t="shared" si="0"/>
        <v>1</v>
      </c>
      <c r="K46" s="384">
        <f t="shared" si="1"/>
        <v>0</v>
      </c>
      <c r="L46" s="384">
        <f>IF(J46=1,SUM($J$6:J46),0)</f>
        <v>22</v>
      </c>
      <c r="M46" s="384">
        <f>IF(K46=1,SUM($K$6:K46),0)</f>
        <v>0</v>
      </c>
      <c r="N46" s="430">
        <f t="shared" si="2"/>
        <v>22</v>
      </c>
      <c r="O46" s="384">
        <f t="shared" si="3"/>
        <v>0</v>
      </c>
      <c r="P46" s="384">
        <f>IF(O46=1,SUM($O$6:O46),0)</f>
        <v>0</v>
      </c>
    </row>
    <row r="47" spans="1:16" ht="60">
      <c r="A47" s="403"/>
      <c r="B47" s="413">
        <v>39</v>
      </c>
      <c r="C47" s="414" t="s">
        <v>83</v>
      </c>
      <c r="D47" s="415" t="s">
        <v>42</v>
      </c>
      <c r="E47" s="416" t="s">
        <v>43</v>
      </c>
      <c r="F47" s="418">
        <v>2250810</v>
      </c>
      <c r="G47" s="418">
        <v>4255800</v>
      </c>
      <c r="H47" s="419"/>
      <c r="I47" s="411">
        <f t="shared" si="5"/>
        <v>4255800</v>
      </c>
      <c r="J47" s="428">
        <f t="shared" si="0"/>
        <v>1</v>
      </c>
      <c r="K47" s="384">
        <f t="shared" si="1"/>
        <v>0</v>
      </c>
      <c r="L47" s="384">
        <f>IF(J47=1,SUM($J$6:J47),0)</f>
        <v>23</v>
      </c>
      <c r="M47" s="384">
        <f>IF(K47=1,SUM($K$6:K47),0)</f>
        <v>0</v>
      </c>
      <c r="N47" s="430">
        <f t="shared" si="2"/>
        <v>23</v>
      </c>
      <c r="O47" s="384">
        <f t="shared" si="3"/>
        <v>0</v>
      </c>
      <c r="P47" s="384">
        <f>IF(O47=1,SUM($O$6:O47),0)</f>
        <v>0</v>
      </c>
    </row>
    <row r="48" spans="1:16" ht="60">
      <c r="A48" s="403"/>
      <c r="B48" s="413">
        <v>40</v>
      </c>
      <c r="C48" s="414" t="s">
        <v>84</v>
      </c>
      <c r="D48" s="415" t="s">
        <v>42</v>
      </c>
      <c r="E48" s="416" t="s">
        <v>43</v>
      </c>
      <c r="F48" s="418">
        <v>2250810</v>
      </c>
      <c r="G48" s="418">
        <v>4255800</v>
      </c>
      <c r="H48" s="419"/>
      <c r="I48" s="411">
        <f t="shared" si="5"/>
        <v>4255800</v>
      </c>
      <c r="J48" s="428">
        <f t="shared" si="0"/>
        <v>1</v>
      </c>
      <c r="K48" s="384">
        <f t="shared" si="1"/>
        <v>0</v>
      </c>
      <c r="L48" s="384">
        <f>IF(J48=1,SUM($J$6:J48),0)</f>
        <v>24</v>
      </c>
      <c r="M48" s="384">
        <f>IF(K48=1,SUM($K$6:K48),0)</f>
        <v>0</v>
      </c>
      <c r="N48" s="430">
        <f t="shared" si="2"/>
        <v>24</v>
      </c>
      <c r="O48" s="384">
        <f t="shared" si="3"/>
        <v>0</v>
      </c>
      <c r="P48" s="384">
        <f>IF(O48=1,SUM($O$6:O48),0)</f>
        <v>0</v>
      </c>
    </row>
    <row r="49" spans="1:17" ht="60">
      <c r="A49" s="403"/>
      <c r="B49" s="413">
        <v>41</v>
      </c>
      <c r="C49" s="414" t="s">
        <v>85</v>
      </c>
      <c r="D49" s="415" t="s">
        <v>42</v>
      </c>
      <c r="E49" s="416" t="s">
        <v>43</v>
      </c>
      <c r="F49" s="418">
        <v>2250810</v>
      </c>
      <c r="G49" s="418">
        <v>4255800</v>
      </c>
      <c r="H49" s="419"/>
      <c r="I49" s="411">
        <f t="shared" si="5"/>
        <v>4255800</v>
      </c>
      <c r="J49" s="428">
        <f t="shared" si="0"/>
        <v>1</v>
      </c>
      <c r="K49" s="384">
        <f t="shared" si="1"/>
        <v>0</v>
      </c>
      <c r="L49" s="384">
        <f>IF(J49=1,SUM($J$6:J49),0)</f>
        <v>25</v>
      </c>
      <c r="M49" s="384">
        <f>IF(K49=1,SUM($K$6:K49),0)</f>
        <v>0</v>
      </c>
      <c r="N49" s="430">
        <f t="shared" si="2"/>
        <v>25</v>
      </c>
      <c r="O49" s="384">
        <f t="shared" si="3"/>
        <v>0</v>
      </c>
      <c r="P49" s="384">
        <f>IF(O49=1,SUM($O$6:O49),0)</f>
        <v>0</v>
      </c>
    </row>
    <row r="50" spans="1:17" ht="60">
      <c r="A50" s="403"/>
      <c r="B50" s="413">
        <v>42</v>
      </c>
      <c r="C50" s="414" t="s">
        <v>86</v>
      </c>
      <c r="D50" s="415" t="s">
        <v>42</v>
      </c>
      <c r="E50" s="416" t="s">
        <v>43</v>
      </c>
      <c r="F50" s="418">
        <v>2250810</v>
      </c>
      <c r="G50" s="418">
        <v>4255800</v>
      </c>
      <c r="H50" s="419"/>
      <c r="I50" s="411">
        <f t="shared" si="5"/>
        <v>4255800</v>
      </c>
      <c r="J50" s="428">
        <f t="shared" si="0"/>
        <v>1</v>
      </c>
      <c r="K50" s="384">
        <f t="shared" si="1"/>
        <v>0</v>
      </c>
      <c r="L50" s="384">
        <f>IF(J50=1,SUM($J$6:J50),0)</f>
        <v>26</v>
      </c>
      <c r="M50" s="384">
        <f>IF(K50=1,SUM($K$6:K50),0)</f>
        <v>0</v>
      </c>
      <c r="N50" s="430">
        <f t="shared" si="2"/>
        <v>26</v>
      </c>
      <c r="O50" s="384">
        <f t="shared" si="3"/>
        <v>0</v>
      </c>
      <c r="P50" s="384">
        <f>IF(O50=1,SUM($O$6:O50),0)</f>
        <v>0</v>
      </c>
    </row>
    <row r="51" spans="1:17" ht="60">
      <c r="A51" s="403"/>
      <c r="B51" s="413">
        <v>43</v>
      </c>
      <c r="C51" s="414" t="s">
        <v>87</v>
      </c>
      <c r="D51" s="415" t="s">
        <v>42</v>
      </c>
      <c r="E51" s="416" t="s">
        <v>43</v>
      </c>
      <c r="F51" s="418">
        <v>2250810</v>
      </c>
      <c r="G51" s="418">
        <v>4255800</v>
      </c>
      <c r="H51" s="419"/>
      <c r="I51" s="411">
        <f t="shared" si="5"/>
        <v>4255800</v>
      </c>
      <c r="J51" s="428">
        <f t="shared" si="0"/>
        <v>1</v>
      </c>
      <c r="K51" s="384">
        <f t="shared" si="1"/>
        <v>0</v>
      </c>
      <c r="L51" s="384">
        <f>IF(J51=1,SUM($J$6:J51),0)</f>
        <v>27</v>
      </c>
      <c r="M51" s="384">
        <f>IF(K51=1,SUM($K$6:K51),0)</f>
        <v>0</v>
      </c>
      <c r="N51" s="430">
        <f t="shared" si="2"/>
        <v>27</v>
      </c>
      <c r="O51" s="384">
        <f t="shared" si="3"/>
        <v>0</v>
      </c>
      <c r="P51" s="384">
        <f>IF(O51=1,SUM($O$6:O51),0)</f>
        <v>0</v>
      </c>
    </row>
    <row r="52" spans="1:17" ht="60">
      <c r="A52" s="403"/>
      <c r="B52" s="413">
        <v>44</v>
      </c>
      <c r="C52" s="414" t="s">
        <v>88</v>
      </c>
      <c r="D52" s="415" t="s">
        <v>42</v>
      </c>
      <c r="E52" s="416" t="s">
        <v>43</v>
      </c>
      <c r="F52" s="418">
        <v>2250810</v>
      </c>
      <c r="G52" s="418">
        <v>4255800</v>
      </c>
      <c r="H52" s="419"/>
      <c r="I52" s="411">
        <f t="shared" si="5"/>
        <v>4255800</v>
      </c>
      <c r="J52" s="428">
        <f t="shared" si="0"/>
        <v>1</v>
      </c>
      <c r="K52" s="384">
        <f t="shared" si="1"/>
        <v>0</v>
      </c>
      <c r="L52" s="384">
        <f>IF(J52=1,SUM($J$6:J52),0)</f>
        <v>28</v>
      </c>
      <c r="M52" s="384">
        <f>IF(K52=1,SUM($K$6:K52),0)</f>
        <v>0</v>
      </c>
      <c r="N52" s="430">
        <f t="shared" si="2"/>
        <v>28</v>
      </c>
      <c r="O52" s="384">
        <f t="shared" si="3"/>
        <v>0</v>
      </c>
      <c r="P52" s="384">
        <f>IF(O52=1,SUM($O$6:O52),0)</f>
        <v>0</v>
      </c>
    </row>
    <row r="53" spans="1:17" ht="60">
      <c r="A53" s="403"/>
      <c r="B53" s="413">
        <v>45</v>
      </c>
      <c r="C53" s="414" t="s">
        <v>89</v>
      </c>
      <c r="D53" s="415" t="s">
        <v>42</v>
      </c>
      <c r="E53" s="416" t="s">
        <v>43</v>
      </c>
      <c r="F53" s="418">
        <v>2250810</v>
      </c>
      <c r="G53" s="418">
        <v>4255800</v>
      </c>
      <c r="H53" s="419"/>
      <c r="I53" s="411">
        <f t="shared" si="5"/>
        <v>4255800</v>
      </c>
      <c r="J53" s="428">
        <f t="shared" si="0"/>
        <v>1</v>
      </c>
      <c r="K53" s="384">
        <f t="shared" si="1"/>
        <v>0</v>
      </c>
      <c r="L53" s="384">
        <f>IF(J53=1,SUM($J$6:J53),0)</f>
        <v>29</v>
      </c>
      <c r="M53" s="384">
        <f>IF(K53=1,SUM($K$6:K53),0)</f>
        <v>0</v>
      </c>
      <c r="N53" s="430">
        <f t="shared" si="2"/>
        <v>29</v>
      </c>
      <c r="O53" s="384">
        <f t="shared" si="3"/>
        <v>0</v>
      </c>
      <c r="P53" s="384">
        <f>IF(O53=1,SUM($O$6:O53),0)</f>
        <v>0</v>
      </c>
    </row>
    <row r="54" spans="1:17" ht="60">
      <c r="A54" s="403"/>
      <c r="B54" s="413">
        <v>46</v>
      </c>
      <c r="C54" s="414" t="s">
        <v>90</v>
      </c>
      <c r="D54" s="415" t="s">
        <v>42</v>
      </c>
      <c r="E54" s="416" t="s">
        <v>43</v>
      </c>
      <c r="F54" s="418">
        <v>2250810</v>
      </c>
      <c r="G54" s="418">
        <v>4255800</v>
      </c>
      <c r="H54" s="419"/>
      <c r="I54" s="411">
        <f t="shared" si="5"/>
        <v>4255800</v>
      </c>
      <c r="J54" s="428">
        <f t="shared" si="0"/>
        <v>1</v>
      </c>
      <c r="K54" s="384">
        <f t="shared" si="1"/>
        <v>0</v>
      </c>
      <c r="L54" s="384">
        <f>IF(J54=1,SUM($J$6:J54),0)</f>
        <v>30</v>
      </c>
      <c r="M54" s="384">
        <f>IF(K54=1,SUM($K$6:K54),0)</f>
        <v>0</v>
      </c>
      <c r="N54" s="430">
        <f t="shared" si="2"/>
        <v>30</v>
      </c>
      <c r="O54" s="384">
        <f t="shared" si="3"/>
        <v>0</v>
      </c>
      <c r="P54" s="384">
        <f>IF(O54=1,SUM($O$6:O54),0)</f>
        <v>0</v>
      </c>
    </row>
    <row r="55" spans="1:17" ht="60">
      <c r="A55" s="403"/>
      <c r="B55" s="413">
        <v>47</v>
      </c>
      <c r="C55" s="414" t="s">
        <v>91</v>
      </c>
      <c r="D55" s="415" t="s">
        <v>42</v>
      </c>
      <c r="E55" s="416" t="s">
        <v>43</v>
      </c>
      <c r="F55" s="418">
        <v>2250810</v>
      </c>
      <c r="G55" s="418">
        <v>4255800</v>
      </c>
      <c r="H55" s="419"/>
      <c r="I55" s="411">
        <f t="shared" si="5"/>
        <v>4255800</v>
      </c>
      <c r="J55" s="428">
        <f t="shared" si="0"/>
        <v>1</v>
      </c>
      <c r="K55" s="384">
        <f t="shared" si="1"/>
        <v>0</v>
      </c>
      <c r="L55" s="384">
        <f>IF(J55=1,SUM($J$6:J55),0)</f>
        <v>31</v>
      </c>
      <c r="M55" s="384">
        <f>IF(K55=1,SUM($K$6:K55),0)</f>
        <v>0</v>
      </c>
      <c r="N55" s="430">
        <f t="shared" si="2"/>
        <v>31</v>
      </c>
      <c r="O55" s="384">
        <f t="shared" si="3"/>
        <v>0</v>
      </c>
      <c r="P55" s="384">
        <f>IF(O55=1,SUM($O$6:O55),0)</f>
        <v>0</v>
      </c>
    </row>
    <row r="56" spans="1:17" ht="60">
      <c r="A56" s="403"/>
      <c r="B56" s="413">
        <v>48</v>
      </c>
      <c r="C56" s="414" t="s">
        <v>92</v>
      </c>
      <c r="D56" s="415" t="s">
        <v>42</v>
      </c>
      <c r="E56" s="416" t="s">
        <v>43</v>
      </c>
      <c r="F56" s="418">
        <v>2250810</v>
      </c>
      <c r="G56" s="418">
        <v>4255800</v>
      </c>
      <c r="H56" s="419"/>
      <c r="I56" s="411">
        <f t="shared" si="5"/>
        <v>4255800</v>
      </c>
      <c r="J56" s="428">
        <f t="shared" si="0"/>
        <v>1</v>
      </c>
      <c r="K56" s="384">
        <f t="shared" si="1"/>
        <v>0</v>
      </c>
      <c r="L56" s="384">
        <f>IF(J56=1,SUM($J$6:J56),0)</f>
        <v>32</v>
      </c>
      <c r="M56" s="384">
        <f>IF(K56=1,SUM($K$6:K56),0)</f>
        <v>0</v>
      </c>
      <c r="N56" s="430">
        <f t="shared" si="2"/>
        <v>32</v>
      </c>
      <c r="O56" s="384">
        <f t="shared" si="3"/>
        <v>0</v>
      </c>
      <c r="P56" s="384">
        <f>IF(O56=1,SUM($O$6:O56),0)</f>
        <v>0</v>
      </c>
    </row>
    <row r="57" spans="1:17" ht="60">
      <c r="A57" s="403"/>
      <c r="B57" s="413">
        <v>49</v>
      </c>
      <c r="C57" s="414" t="s">
        <v>93</v>
      </c>
      <c r="D57" s="415" t="s">
        <v>42</v>
      </c>
      <c r="E57" s="416" t="s">
        <v>43</v>
      </c>
      <c r="F57" s="418">
        <v>2250810</v>
      </c>
      <c r="G57" s="418">
        <v>4255800</v>
      </c>
      <c r="H57" s="419"/>
      <c r="I57" s="411">
        <f t="shared" si="5"/>
        <v>4255800</v>
      </c>
      <c r="J57" s="428">
        <f t="shared" si="0"/>
        <v>1</v>
      </c>
      <c r="K57" s="384">
        <f t="shared" si="1"/>
        <v>0</v>
      </c>
      <c r="L57" s="384">
        <f>IF(J57=1,SUM($J$6:J57),0)</f>
        <v>33</v>
      </c>
      <c r="M57" s="384">
        <f>IF(K57=1,SUM($K$6:K57),0)</f>
        <v>0</v>
      </c>
      <c r="N57" s="430">
        <f t="shared" si="2"/>
        <v>33</v>
      </c>
      <c r="O57" s="384">
        <f t="shared" si="3"/>
        <v>0</v>
      </c>
      <c r="P57" s="384">
        <f>IF(O57=1,SUM($O$6:O57),0)</f>
        <v>0</v>
      </c>
    </row>
    <row r="58" spans="1:17" ht="60">
      <c r="A58" s="420"/>
      <c r="B58" s="413">
        <v>50</v>
      </c>
      <c r="C58" s="414" t="s">
        <v>94</v>
      </c>
      <c r="D58" s="415" t="s">
        <v>42</v>
      </c>
      <c r="E58" s="416" t="s">
        <v>43</v>
      </c>
      <c r="F58" s="418">
        <v>2250810</v>
      </c>
      <c r="G58" s="418">
        <v>4255800</v>
      </c>
      <c r="H58" s="419"/>
      <c r="I58" s="411">
        <f t="shared" si="4"/>
        <v>4255800</v>
      </c>
      <c r="J58" s="428">
        <f t="shared" si="0"/>
        <v>1</v>
      </c>
      <c r="K58" s="384">
        <f t="shared" si="1"/>
        <v>0</v>
      </c>
      <c r="L58" s="384">
        <f>IF(J58=1,SUM($J$6:J58),0)</f>
        <v>34</v>
      </c>
      <c r="M58" s="384">
        <f>IF(K58=1,SUM($K$6:K58),0)</f>
        <v>0</v>
      </c>
      <c r="N58" s="430">
        <f t="shared" si="2"/>
        <v>34</v>
      </c>
      <c r="O58" s="384">
        <f t="shared" si="3"/>
        <v>0</v>
      </c>
      <c r="P58" s="384">
        <f>IF(O58=1,SUM($O$6:O58),0)</f>
        <v>0</v>
      </c>
      <c r="Q58" s="386"/>
    </row>
    <row r="59" spans="1:17" ht="60">
      <c r="A59" s="420"/>
      <c r="B59" s="413">
        <v>51</v>
      </c>
      <c r="C59" s="414" t="s">
        <v>95</v>
      </c>
      <c r="D59" s="415" t="s">
        <v>42</v>
      </c>
      <c r="E59" s="416" t="s">
        <v>43</v>
      </c>
      <c r="F59" s="418">
        <v>2250810</v>
      </c>
      <c r="G59" s="418">
        <v>4255800</v>
      </c>
      <c r="H59" s="419"/>
      <c r="I59" s="411">
        <f t="shared" si="4"/>
        <v>4255800</v>
      </c>
      <c r="J59" s="428">
        <f t="shared" si="0"/>
        <v>1</v>
      </c>
      <c r="K59" s="384">
        <f t="shared" si="1"/>
        <v>0</v>
      </c>
      <c r="L59" s="384">
        <f>IF(J59=1,SUM($J$6:J59),0)</f>
        <v>35</v>
      </c>
      <c r="M59" s="384">
        <f>IF(K59=1,SUM($K$6:K59),0)</f>
        <v>0</v>
      </c>
      <c r="N59" s="430">
        <f t="shared" si="2"/>
        <v>35</v>
      </c>
      <c r="O59" s="384">
        <f t="shared" si="3"/>
        <v>0</v>
      </c>
      <c r="P59" s="384">
        <f>IF(O59=1,SUM($O$6:O59),0)</f>
        <v>0</v>
      </c>
      <c r="Q59" s="386"/>
    </row>
    <row r="60" spans="1:17" ht="60">
      <c r="A60" s="403"/>
      <c r="B60" s="413">
        <v>52</v>
      </c>
      <c r="C60" s="414" t="s">
        <v>96</v>
      </c>
      <c r="D60" s="415" t="s">
        <v>42</v>
      </c>
      <c r="E60" s="416" t="s">
        <v>43</v>
      </c>
      <c r="F60" s="418">
        <v>2250810</v>
      </c>
      <c r="G60" s="418">
        <v>4255800</v>
      </c>
      <c r="H60" s="419"/>
      <c r="I60" s="411">
        <f t="shared" si="4"/>
        <v>4255800</v>
      </c>
      <c r="J60" s="428">
        <f t="shared" si="0"/>
        <v>1</v>
      </c>
      <c r="K60" s="384">
        <f t="shared" si="1"/>
        <v>0</v>
      </c>
      <c r="L60" s="384">
        <f>IF(J60=1,SUM($J$6:J60),0)</f>
        <v>36</v>
      </c>
      <c r="M60" s="384">
        <f>IF(K60=1,SUM($K$6:K60),0)</f>
        <v>0</v>
      </c>
      <c r="N60" s="430">
        <f t="shared" si="2"/>
        <v>36</v>
      </c>
      <c r="O60" s="384">
        <f t="shared" si="3"/>
        <v>0</v>
      </c>
      <c r="P60" s="384">
        <f>IF(O60=1,SUM($O$6:O60),0)</f>
        <v>0</v>
      </c>
    </row>
    <row r="61" spans="1:17" ht="60">
      <c r="A61" s="403"/>
      <c r="B61" s="413">
        <v>53</v>
      </c>
      <c r="C61" s="414" t="s">
        <v>97</v>
      </c>
      <c r="D61" s="415" t="s">
        <v>42</v>
      </c>
      <c r="E61" s="416" t="s">
        <v>43</v>
      </c>
      <c r="F61" s="418">
        <v>2250810</v>
      </c>
      <c r="G61" s="418">
        <v>4255800</v>
      </c>
      <c r="H61" s="419"/>
      <c r="I61" s="411">
        <f t="shared" ref="I61:I75" si="6">IF($I$5=$G$4,G61,(IF($I$5=$F$4,F61,0)))</f>
        <v>4255800</v>
      </c>
      <c r="J61" s="428">
        <f t="shared" si="0"/>
        <v>1</v>
      </c>
      <c r="K61" s="384">
        <f t="shared" si="1"/>
        <v>0</v>
      </c>
      <c r="L61" s="384">
        <f>IF(J61=1,SUM($J$6:J61),0)</f>
        <v>37</v>
      </c>
      <c r="M61" s="384">
        <f>IF(K61=1,SUM($K$6:K61),0)</f>
        <v>0</v>
      </c>
      <c r="N61" s="430">
        <f t="shared" si="2"/>
        <v>37</v>
      </c>
      <c r="O61" s="384">
        <f t="shared" si="3"/>
        <v>0</v>
      </c>
      <c r="P61" s="384">
        <f>IF(O61=1,SUM($O$6:O61),0)</f>
        <v>0</v>
      </c>
    </row>
    <row r="62" spans="1:17" ht="60">
      <c r="A62" s="403"/>
      <c r="B62" s="413">
        <v>54</v>
      </c>
      <c r="C62" s="414" t="s">
        <v>98</v>
      </c>
      <c r="D62" s="415" t="s">
        <v>42</v>
      </c>
      <c r="E62" s="416" t="s">
        <v>43</v>
      </c>
      <c r="F62" s="418">
        <v>2250810</v>
      </c>
      <c r="G62" s="418">
        <v>4255800</v>
      </c>
      <c r="H62" s="419"/>
      <c r="I62" s="411">
        <f t="shared" si="6"/>
        <v>4255800</v>
      </c>
      <c r="J62" s="428">
        <f t="shared" si="0"/>
        <v>1</v>
      </c>
      <c r="K62" s="384">
        <f t="shared" si="1"/>
        <v>0</v>
      </c>
      <c r="L62" s="384">
        <f>IF(J62=1,SUM($J$6:J62),0)</f>
        <v>38</v>
      </c>
      <c r="M62" s="384">
        <f>IF(K62=1,SUM($K$6:K62),0)</f>
        <v>0</v>
      </c>
      <c r="N62" s="430">
        <f t="shared" si="2"/>
        <v>38</v>
      </c>
      <c r="O62" s="384">
        <f t="shared" si="3"/>
        <v>0</v>
      </c>
      <c r="P62" s="384">
        <f>IF(O62=1,SUM($O$6:O62),0)</f>
        <v>0</v>
      </c>
    </row>
    <row r="63" spans="1:17" ht="60">
      <c r="A63" s="403"/>
      <c r="B63" s="413">
        <v>55</v>
      </c>
      <c r="C63" s="414" t="s">
        <v>99</v>
      </c>
      <c r="D63" s="415" t="s">
        <v>42</v>
      </c>
      <c r="E63" s="416" t="s">
        <v>43</v>
      </c>
      <c r="F63" s="418">
        <v>2250810</v>
      </c>
      <c r="G63" s="418">
        <v>4255800</v>
      </c>
      <c r="H63" s="419"/>
      <c r="I63" s="411">
        <f t="shared" si="6"/>
        <v>4255800</v>
      </c>
      <c r="J63" s="428">
        <f t="shared" si="0"/>
        <v>1</v>
      </c>
      <c r="K63" s="384">
        <f t="shared" si="1"/>
        <v>0</v>
      </c>
      <c r="L63" s="384">
        <f>IF(J63=1,SUM($J$6:J63),0)</f>
        <v>39</v>
      </c>
      <c r="M63" s="384">
        <f>IF(K63=1,SUM($K$6:K63),0)</f>
        <v>0</v>
      </c>
      <c r="N63" s="430">
        <f t="shared" si="2"/>
        <v>39</v>
      </c>
      <c r="O63" s="384">
        <f t="shared" si="3"/>
        <v>0</v>
      </c>
      <c r="P63" s="384">
        <f>IF(O63=1,SUM($O$6:O63),0)</f>
        <v>0</v>
      </c>
    </row>
    <row r="64" spans="1:17" ht="60">
      <c r="A64" s="403"/>
      <c r="B64" s="413">
        <v>56</v>
      </c>
      <c r="C64" s="414" t="s">
        <v>100</v>
      </c>
      <c r="D64" s="415" t="s">
        <v>42</v>
      </c>
      <c r="E64" s="416" t="s">
        <v>43</v>
      </c>
      <c r="F64" s="418">
        <v>2250810</v>
      </c>
      <c r="G64" s="418">
        <v>4255800</v>
      </c>
      <c r="H64" s="419"/>
      <c r="I64" s="411">
        <f t="shared" si="6"/>
        <v>4255800</v>
      </c>
      <c r="J64" s="428">
        <f t="shared" si="0"/>
        <v>1</v>
      </c>
      <c r="K64" s="384">
        <f t="shared" si="1"/>
        <v>0</v>
      </c>
      <c r="L64" s="384">
        <f>IF(J64=1,SUM($J$6:J64),0)</f>
        <v>40</v>
      </c>
      <c r="M64" s="384">
        <f>IF(K64=1,SUM($K$6:K64),0)</f>
        <v>0</v>
      </c>
      <c r="N64" s="430">
        <f t="shared" si="2"/>
        <v>40</v>
      </c>
      <c r="O64" s="384">
        <f t="shared" si="3"/>
        <v>0</v>
      </c>
      <c r="P64" s="384">
        <f>IF(O64=1,SUM($O$6:O64),0)</f>
        <v>0</v>
      </c>
    </row>
    <row r="65" spans="1:16" ht="75">
      <c r="A65" s="403"/>
      <c r="B65" s="413">
        <v>57</v>
      </c>
      <c r="C65" s="414" t="s">
        <v>101</v>
      </c>
      <c r="D65" s="415" t="s">
        <v>42</v>
      </c>
      <c r="E65" s="416" t="s">
        <v>43</v>
      </c>
      <c r="F65" s="418">
        <v>2250810</v>
      </c>
      <c r="G65" s="418">
        <v>4255800</v>
      </c>
      <c r="H65" s="419"/>
      <c r="I65" s="411">
        <f t="shared" si="6"/>
        <v>4255800</v>
      </c>
      <c r="J65" s="428">
        <f t="shared" si="0"/>
        <v>1</v>
      </c>
      <c r="K65" s="384">
        <f t="shared" si="1"/>
        <v>0</v>
      </c>
      <c r="L65" s="384">
        <f>IF(J65=1,SUM($J$6:J65),0)</f>
        <v>41</v>
      </c>
      <c r="M65" s="384">
        <f>IF(K65=1,SUM($K$6:K65),0)</f>
        <v>0</v>
      </c>
      <c r="N65" s="430">
        <f t="shared" si="2"/>
        <v>41</v>
      </c>
      <c r="O65" s="384">
        <f t="shared" si="3"/>
        <v>0</v>
      </c>
      <c r="P65" s="384">
        <f>IF(O65=1,SUM($O$6:O65),0)</f>
        <v>0</v>
      </c>
    </row>
    <row r="66" spans="1:16" ht="60">
      <c r="A66" s="403"/>
      <c r="B66" s="413">
        <v>58</v>
      </c>
      <c r="C66" s="414" t="s">
        <v>102</v>
      </c>
      <c r="D66" s="415" t="s">
        <v>42</v>
      </c>
      <c r="E66" s="416" t="s">
        <v>43</v>
      </c>
      <c r="F66" s="418">
        <v>7034000</v>
      </c>
      <c r="G66" s="418">
        <v>4677800</v>
      </c>
      <c r="H66" s="419"/>
      <c r="I66" s="411">
        <f t="shared" si="6"/>
        <v>4677800</v>
      </c>
      <c r="J66" s="428">
        <f t="shared" si="0"/>
        <v>1</v>
      </c>
      <c r="K66" s="384">
        <f t="shared" si="1"/>
        <v>0</v>
      </c>
      <c r="L66" s="384">
        <f>IF(J66=1,SUM($J$6:J66),0)</f>
        <v>42</v>
      </c>
      <c r="M66" s="384">
        <f>IF(K66=1,SUM($K$6:K66),0)</f>
        <v>0</v>
      </c>
      <c r="N66" s="430">
        <f t="shared" si="2"/>
        <v>42</v>
      </c>
      <c r="O66" s="384">
        <f t="shared" si="3"/>
        <v>0</v>
      </c>
      <c r="P66" s="384">
        <f>IF(O66=1,SUM($O$6:O66),0)</f>
        <v>0</v>
      </c>
    </row>
    <row r="67" spans="1:16" ht="60">
      <c r="A67" s="403"/>
      <c r="B67" s="413">
        <v>59</v>
      </c>
      <c r="C67" s="414" t="s">
        <v>103</v>
      </c>
      <c r="D67" s="415" t="s">
        <v>42</v>
      </c>
      <c r="E67" s="416" t="s">
        <v>43</v>
      </c>
      <c r="F67" s="418">
        <v>7034000</v>
      </c>
      <c r="G67" s="418">
        <v>4677800</v>
      </c>
      <c r="H67" s="419"/>
      <c r="I67" s="411">
        <f t="shared" si="6"/>
        <v>4677800</v>
      </c>
      <c r="J67" s="428">
        <f t="shared" si="0"/>
        <v>1</v>
      </c>
      <c r="K67" s="384">
        <f t="shared" si="1"/>
        <v>0</v>
      </c>
      <c r="L67" s="384">
        <f>IF(J67=1,SUM($J$6:J67),0)</f>
        <v>43</v>
      </c>
      <c r="M67" s="384">
        <f>IF(K67=1,SUM($K$6:K67),0)</f>
        <v>0</v>
      </c>
      <c r="N67" s="430">
        <f t="shared" si="2"/>
        <v>43</v>
      </c>
      <c r="O67" s="384">
        <f t="shared" si="3"/>
        <v>0</v>
      </c>
      <c r="P67" s="384">
        <f>IF(O67=1,SUM($O$6:O67),0)</f>
        <v>0</v>
      </c>
    </row>
    <row r="68" spans="1:16" ht="45">
      <c r="A68" s="403"/>
      <c r="B68" s="413">
        <v>60</v>
      </c>
      <c r="C68" s="414" t="s">
        <v>104</v>
      </c>
      <c r="D68" s="415" t="s">
        <v>42</v>
      </c>
      <c r="E68" s="416" t="s">
        <v>43</v>
      </c>
      <c r="F68" s="418">
        <v>3826640</v>
      </c>
      <c r="G68" s="418">
        <v>7842800</v>
      </c>
      <c r="H68" s="419"/>
      <c r="I68" s="411">
        <f t="shared" si="6"/>
        <v>7842800</v>
      </c>
      <c r="J68" s="428">
        <f t="shared" si="0"/>
        <v>1</v>
      </c>
      <c r="K68" s="384">
        <f t="shared" si="1"/>
        <v>0</v>
      </c>
      <c r="L68" s="384">
        <f>IF(J68=1,SUM($J$6:J68),0)</f>
        <v>44</v>
      </c>
      <c r="M68" s="384">
        <f>IF(K68=1,SUM($K$6:K68),0)</f>
        <v>0</v>
      </c>
      <c r="N68" s="430">
        <f t="shared" si="2"/>
        <v>44</v>
      </c>
      <c r="O68" s="384">
        <f t="shared" si="3"/>
        <v>0</v>
      </c>
      <c r="P68" s="384">
        <f>IF(O68=1,SUM($O$6:O68),0)</f>
        <v>0</v>
      </c>
    </row>
    <row r="69" spans="1:16" ht="45">
      <c r="A69" s="403"/>
      <c r="B69" s="413">
        <v>61</v>
      </c>
      <c r="C69" s="414" t="s">
        <v>105</v>
      </c>
      <c r="D69" s="415" t="s">
        <v>42</v>
      </c>
      <c r="E69" s="416" t="s">
        <v>43</v>
      </c>
      <c r="F69" s="418">
        <v>3826640</v>
      </c>
      <c r="G69" s="418">
        <v>7842800</v>
      </c>
      <c r="H69" s="419"/>
      <c r="I69" s="411">
        <f t="shared" si="6"/>
        <v>7842800</v>
      </c>
      <c r="J69" s="428">
        <f t="shared" si="0"/>
        <v>1</v>
      </c>
      <c r="K69" s="384">
        <f t="shared" si="1"/>
        <v>0</v>
      </c>
      <c r="L69" s="384">
        <f>IF(J69=1,SUM($J$6:J69),0)</f>
        <v>45</v>
      </c>
      <c r="M69" s="384">
        <f>IF(K69=1,SUM($K$6:K69),0)</f>
        <v>0</v>
      </c>
      <c r="N69" s="430">
        <f t="shared" si="2"/>
        <v>45</v>
      </c>
      <c r="O69" s="384">
        <f t="shared" si="3"/>
        <v>0</v>
      </c>
      <c r="P69" s="384">
        <f>IF(O69=1,SUM($O$6:O69),0)</f>
        <v>0</v>
      </c>
    </row>
    <row r="70" spans="1:16" ht="45">
      <c r="A70" s="403"/>
      <c r="B70" s="413">
        <v>62</v>
      </c>
      <c r="C70" s="414" t="s">
        <v>106</v>
      </c>
      <c r="D70" s="415" t="s">
        <v>42</v>
      </c>
      <c r="E70" s="416" t="s">
        <v>43</v>
      </c>
      <c r="F70" s="418">
        <v>3826640</v>
      </c>
      <c r="G70" s="418">
        <v>7842800</v>
      </c>
      <c r="H70" s="419"/>
      <c r="I70" s="411">
        <f t="shared" si="6"/>
        <v>7842800</v>
      </c>
      <c r="J70" s="428">
        <f t="shared" si="0"/>
        <v>1</v>
      </c>
      <c r="K70" s="384">
        <f t="shared" si="1"/>
        <v>0</v>
      </c>
      <c r="L70" s="384">
        <f>IF(J70=1,SUM($J$6:J70),0)</f>
        <v>46</v>
      </c>
      <c r="M70" s="384">
        <f>IF(K70=1,SUM($K$6:K70),0)</f>
        <v>0</v>
      </c>
      <c r="N70" s="430">
        <f t="shared" si="2"/>
        <v>46</v>
      </c>
      <c r="O70" s="384">
        <f t="shared" si="3"/>
        <v>0</v>
      </c>
      <c r="P70" s="384">
        <f>IF(O70=1,SUM($O$6:O70),0)</f>
        <v>0</v>
      </c>
    </row>
    <row r="71" spans="1:16" ht="45">
      <c r="A71" s="403"/>
      <c r="B71" s="413">
        <v>63</v>
      </c>
      <c r="C71" s="414" t="s">
        <v>107</v>
      </c>
      <c r="D71" s="415" t="s">
        <v>42</v>
      </c>
      <c r="E71" s="416" t="s">
        <v>43</v>
      </c>
      <c r="F71" s="418">
        <v>3826640</v>
      </c>
      <c r="G71" s="418">
        <v>7842800</v>
      </c>
      <c r="H71" s="419"/>
      <c r="I71" s="411">
        <f t="shared" si="6"/>
        <v>7842800</v>
      </c>
      <c r="J71" s="428">
        <f t="shared" si="0"/>
        <v>1</v>
      </c>
      <c r="K71" s="384">
        <f t="shared" si="1"/>
        <v>0</v>
      </c>
      <c r="L71" s="384">
        <f>IF(J71=1,SUM($J$6:J71),0)</f>
        <v>47</v>
      </c>
      <c r="M71" s="384">
        <f>IF(K71=1,SUM($K$6:K71),0)</f>
        <v>0</v>
      </c>
      <c r="N71" s="430">
        <f t="shared" si="2"/>
        <v>47</v>
      </c>
      <c r="O71" s="384">
        <f t="shared" si="3"/>
        <v>0</v>
      </c>
      <c r="P71" s="384">
        <f>IF(O71=1,SUM($O$6:O71),0)</f>
        <v>0</v>
      </c>
    </row>
    <row r="72" spans="1:16" ht="45">
      <c r="A72" s="403"/>
      <c r="B72" s="413">
        <v>64</v>
      </c>
      <c r="C72" s="414" t="s">
        <v>108</v>
      </c>
      <c r="D72" s="415" t="s">
        <v>42</v>
      </c>
      <c r="E72" s="416" t="s">
        <v>43</v>
      </c>
      <c r="F72" s="418">
        <v>3826640</v>
      </c>
      <c r="G72" s="418">
        <v>7842800</v>
      </c>
      <c r="H72" s="419"/>
      <c r="I72" s="411">
        <f t="shared" si="6"/>
        <v>7842800</v>
      </c>
      <c r="J72" s="428">
        <f t="shared" ref="J72:J136" si="7">IF(D72="MDU-KD",1,0)</f>
        <v>1</v>
      </c>
      <c r="K72" s="384">
        <f t="shared" ref="K72:K136" si="8">IF(D72="HDW",1,0)</f>
        <v>0</v>
      </c>
      <c r="L72" s="384">
        <f>IF(J72=1,SUM($J$6:J72),0)</f>
        <v>48</v>
      </c>
      <c r="M72" s="384">
        <f>IF(K72=1,SUM($K$6:K72),0)</f>
        <v>0</v>
      </c>
      <c r="N72" s="430">
        <f t="shared" ref="N72:N136" si="9">IF(L72=0,M72,L72)</f>
        <v>48</v>
      </c>
      <c r="O72" s="384">
        <f t="shared" ref="O72:O136" si="10">IF(E72=0,0,IF(LEFT(C72,11)="Tiang Beton",1,0))</f>
        <v>0</v>
      </c>
      <c r="P72" s="384">
        <f>IF(O72=1,SUM($O$6:O72),0)</f>
        <v>0</v>
      </c>
    </row>
    <row r="73" spans="1:16" ht="45">
      <c r="A73" s="403"/>
      <c r="B73" s="413">
        <v>65</v>
      </c>
      <c r="C73" s="414" t="s">
        <v>109</v>
      </c>
      <c r="D73" s="415" t="s">
        <v>42</v>
      </c>
      <c r="E73" s="416" t="s">
        <v>43</v>
      </c>
      <c r="F73" s="418">
        <v>3826640</v>
      </c>
      <c r="G73" s="418">
        <v>7842800</v>
      </c>
      <c r="H73" s="419"/>
      <c r="I73" s="411">
        <f t="shared" si="6"/>
        <v>7842800</v>
      </c>
      <c r="J73" s="428">
        <f t="shared" si="7"/>
        <v>1</v>
      </c>
      <c r="K73" s="384">
        <f t="shared" si="8"/>
        <v>0</v>
      </c>
      <c r="L73" s="384">
        <f>IF(J73=1,SUM($J$6:J73),0)</f>
        <v>49</v>
      </c>
      <c r="M73" s="384">
        <f>IF(K73=1,SUM($K$6:K73),0)</f>
        <v>0</v>
      </c>
      <c r="N73" s="430">
        <f t="shared" si="9"/>
        <v>49</v>
      </c>
      <c r="O73" s="384">
        <f t="shared" si="10"/>
        <v>0</v>
      </c>
      <c r="P73" s="384">
        <f>IF(O73=1,SUM($O$6:O73),0)</f>
        <v>0</v>
      </c>
    </row>
    <row r="74" spans="1:16" ht="45">
      <c r="A74" s="403"/>
      <c r="B74" s="413">
        <v>66</v>
      </c>
      <c r="C74" s="414" t="s">
        <v>110</v>
      </c>
      <c r="D74" s="415" t="s">
        <v>42</v>
      </c>
      <c r="E74" s="416" t="s">
        <v>43</v>
      </c>
      <c r="F74" s="418">
        <v>3826640</v>
      </c>
      <c r="G74" s="418">
        <v>7842800</v>
      </c>
      <c r="H74" s="419"/>
      <c r="I74" s="411">
        <f t="shared" si="6"/>
        <v>7842800</v>
      </c>
      <c r="J74" s="428">
        <f t="shared" si="7"/>
        <v>1</v>
      </c>
      <c r="K74" s="384">
        <f t="shared" si="8"/>
        <v>0</v>
      </c>
      <c r="L74" s="384">
        <f>IF(J74=1,SUM($J$6:J74),0)</f>
        <v>50</v>
      </c>
      <c r="M74" s="384">
        <f>IF(K74=1,SUM($K$6:K74),0)</f>
        <v>0</v>
      </c>
      <c r="N74" s="430">
        <f t="shared" si="9"/>
        <v>50</v>
      </c>
      <c r="O74" s="384">
        <f t="shared" si="10"/>
        <v>0</v>
      </c>
      <c r="P74" s="384">
        <f>IF(O74=1,SUM($O$6:O74),0)</f>
        <v>0</v>
      </c>
    </row>
    <row r="75" spans="1:16" ht="45">
      <c r="A75" s="403"/>
      <c r="B75" s="413">
        <v>67</v>
      </c>
      <c r="C75" s="414" t="s">
        <v>111</v>
      </c>
      <c r="D75" s="415" t="s">
        <v>42</v>
      </c>
      <c r="E75" s="416" t="s">
        <v>43</v>
      </c>
      <c r="F75" s="418">
        <v>3826640</v>
      </c>
      <c r="G75" s="418">
        <v>7842800</v>
      </c>
      <c r="H75" s="419"/>
      <c r="I75" s="411">
        <f t="shared" si="6"/>
        <v>7842800</v>
      </c>
      <c r="J75" s="428">
        <f t="shared" si="7"/>
        <v>1</v>
      </c>
      <c r="K75" s="384">
        <f t="shared" si="8"/>
        <v>0</v>
      </c>
      <c r="L75" s="384">
        <f>IF(J75=1,SUM($J$6:J75),0)</f>
        <v>51</v>
      </c>
      <c r="M75" s="384">
        <f>IF(K75=1,SUM($K$6:K75),0)</f>
        <v>0</v>
      </c>
      <c r="N75" s="430">
        <f t="shared" si="9"/>
        <v>51</v>
      </c>
      <c r="O75" s="384">
        <f t="shared" si="10"/>
        <v>0</v>
      </c>
      <c r="P75" s="384">
        <f>IF(O75=1,SUM($O$6:O75),0)</f>
        <v>0</v>
      </c>
    </row>
    <row r="76" spans="1:16" ht="45">
      <c r="A76" s="403"/>
      <c r="B76" s="413">
        <v>68</v>
      </c>
      <c r="C76" s="414" t="s">
        <v>112</v>
      </c>
      <c r="D76" s="415" t="s">
        <v>42</v>
      </c>
      <c r="E76" s="416" t="s">
        <v>43</v>
      </c>
      <c r="F76" s="418">
        <v>3826640</v>
      </c>
      <c r="G76" s="418">
        <v>7842800</v>
      </c>
      <c r="H76" s="419"/>
      <c r="I76" s="411">
        <f t="shared" si="4"/>
        <v>7842800</v>
      </c>
      <c r="J76" s="428">
        <f t="shared" si="7"/>
        <v>1</v>
      </c>
      <c r="K76" s="384">
        <f t="shared" si="8"/>
        <v>0</v>
      </c>
      <c r="L76" s="384">
        <f>IF(J76=1,SUM($J$6:J76),0)</f>
        <v>52</v>
      </c>
      <c r="M76" s="384">
        <f>IF(K76=1,SUM($K$6:K76),0)</f>
        <v>0</v>
      </c>
      <c r="N76" s="430">
        <f t="shared" si="9"/>
        <v>52</v>
      </c>
      <c r="O76" s="384">
        <f t="shared" si="10"/>
        <v>0</v>
      </c>
      <c r="P76" s="384">
        <f>IF(O76=1,SUM($O$6:O76),0)</f>
        <v>0</v>
      </c>
    </row>
    <row r="77" spans="1:16" ht="45">
      <c r="A77" s="403"/>
      <c r="B77" s="413">
        <v>69</v>
      </c>
      <c r="C77" s="414" t="s">
        <v>113</v>
      </c>
      <c r="D77" s="415" t="s">
        <v>42</v>
      </c>
      <c r="E77" s="416" t="s">
        <v>43</v>
      </c>
      <c r="F77" s="418">
        <v>3826640</v>
      </c>
      <c r="G77" s="418">
        <v>7842800</v>
      </c>
      <c r="H77" s="419"/>
      <c r="I77" s="411">
        <f t="shared" si="4"/>
        <v>7842800</v>
      </c>
      <c r="J77" s="428">
        <f t="shared" si="7"/>
        <v>1</v>
      </c>
      <c r="K77" s="384">
        <f t="shared" si="8"/>
        <v>0</v>
      </c>
      <c r="L77" s="384">
        <f>IF(J77=1,SUM($J$6:J77),0)</f>
        <v>53</v>
      </c>
      <c r="M77" s="384">
        <f>IF(K77=1,SUM($K$6:K77),0)</f>
        <v>0</v>
      </c>
      <c r="N77" s="430">
        <f t="shared" si="9"/>
        <v>53</v>
      </c>
      <c r="O77" s="384">
        <f t="shared" si="10"/>
        <v>0</v>
      </c>
      <c r="P77" s="384">
        <f>IF(O77=1,SUM($O$6:O77),0)</f>
        <v>0</v>
      </c>
    </row>
    <row r="78" spans="1:16" ht="45">
      <c r="A78" s="403"/>
      <c r="B78" s="413">
        <v>70</v>
      </c>
      <c r="C78" s="414" t="s">
        <v>114</v>
      </c>
      <c r="D78" s="415" t="s">
        <v>42</v>
      </c>
      <c r="E78" s="416" t="s">
        <v>43</v>
      </c>
      <c r="F78" s="418">
        <v>3826640</v>
      </c>
      <c r="G78" s="418">
        <v>7842800</v>
      </c>
      <c r="H78" s="419"/>
      <c r="I78" s="411">
        <f t="shared" si="4"/>
        <v>7842800</v>
      </c>
      <c r="J78" s="428">
        <f t="shared" si="7"/>
        <v>1</v>
      </c>
      <c r="K78" s="384">
        <f t="shared" si="8"/>
        <v>0</v>
      </c>
      <c r="L78" s="384">
        <f>IF(J78=1,SUM($J$6:J78),0)</f>
        <v>54</v>
      </c>
      <c r="M78" s="384">
        <f>IF(K78=1,SUM($K$6:K78),0)</f>
        <v>0</v>
      </c>
      <c r="N78" s="430">
        <f t="shared" si="9"/>
        <v>54</v>
      </c>
      <c r="O78" s="384">
        <f t="shared" si="10"/>
        <v>0</v>
      </c>
      <c r="P78" s="384">
        <f>IF(O78=1,SUM($O$6:O78),0)</f>
        <v>0</v>
      </c>
    </row>
    <row r="79" spans="1:16" ht="45">
      <c r="A79" s="403"/>
      <c r="B79" s="413">
        <v>71</v>
      </c>
      <c r="C79" s="414" t="s">
        <v>115</v>
      </c>
      <c r="D79" s="415" t="s">
        <v>42</v>
      </c>
      <c r="E79" s="416" t="s">
        <v>43</v>
      </c>
      <c r="F79" s="418">
        <v>3826640</v>
      </c>
      <c r="G79" s="418">
        <v>7842800</v>
      </c>
      <c r="H79" s="419"/>
      <c r="I79" s="411">
        <f t="shared" si="4"/>
        <v>7842800</v>
      </c>
      <c r="J79" s="428">
        <f t="shared" si="7"/>
        <v>1</v>
      </c>
      <c r="K79" s="384">
        <f t="shared" si="8"/>
        <v>0</v>
      </c>
      <c r="L79" s="384">
        <f>IF(J79=1,SUM($J$6:J79),0)</f>
        <v>55</v>
      </c>
      <c r="M79" s="384">
        <f>IF(K79=1,SUM($K$6:K79),0)</f>
        <v>0</v>
      </c>
      <c r="N79" s="430">
        <f t="shared" si="9"/>
        <v>55</v>
      </c>
      <c r="O79" s="384">
        <f t="shared" si="10"/>
        <v>0</v>
      </c>
      <c r="P79" s="384">
        <f>IF(O79=1,SUM($O$6:O79),0)</f>
        <v>0</v>
      </c>
    </row>
    <row r="80" spans="1:16" ht="45">
      <c r="A80" s="403"/>
      <c r="B80" s="413">
        <v>72</v>
      </c>
      <c r="C80" s="414" t="s">
        <v>116</v>
      </c>
      <c r="D80" s="415" t="s">
        <v>42</v>
      </c>
      <c r="E80" s="416" t="s">
        <v>43</v>
      </c>
      <c r="F80" s="418">
        <v>3826640</v>
      </c>
      <c r="G80" s="418">
        <v>7842800</v>
      </c>
      <c r="H80" s="419"/>
      <c r="I80" s="411">
        <f t="shared" si="4"/>
        <v>7842800</v>
      </c>
      <c r="J80" s="428">
        <f t="shared" si="7"/>
        <v>1</v>
      </c>
      <c r="K80" s="435">
        <v>2980000</v>
      </c>
      <c r="L80" s="384">
        <f>IF(J80=1,SUM($J$6:J80),0)</f>
        <v>56</v>
      </c>
      <c r="M80" s="384">
        <f>IF(K80=1,SUM($K$6:K80),0)</f>
        <v>0</v>
      </c>
      <c r="N80" s="430">
        <f t="shared" si="9"/>
        <v>56</v>
      </c>
      <c r="O80" s="384">
        <f t="shared" si="10"/>
        <v>0</v>
      </c>
      <c r="P80" s="384">
        <f>IF(O80=1,SUM($O$6:O80),0)</f>
        <v>0</v>
      </c>
    </row>
    <row r="81" spans="1:16" ht="45">
      <c r="A81" s="403"/>
      <c r="B81" s="413">
        <v>73</v>
      </c>
      <c r="C81" s="414" t="s">
        <v>117</v>
      </c>
      <c r="D81" s="415" t="s">
        <v>42</v>
      </c>
      <c r="E81" s="416" t="s">
        <v>43</v>
      </c>
      <c r="F81" s="418">
        <v>3826640</v>
      </c>
      <c r="G81" s="418">
        <v>7842800</v>
      </c>
      <c r="H81" s="419"/>
      <c r="I81" s="411">
        <f t="shared" si="4"/>
        <v>7842800</v>
      </c>
      <c r="J81" s="428">
        <f t="shared" si="7"/>
        <v>1</v>
      </c>
      <c r="K81" s="435">
        <v>2980000</v>
      </c>
      <c r="L81" s="384">
        <f>IF(J81=1,SUM($J$6:J81),0)</f>
        <v>57</v>
      </c>
      <c r="M81" s="384">
        <f>IF(K81=1,SUM($K$6:K81),0)</f>
        <v>0</v>
      </c>
      <c r="N81" s="430">
        <f t="shared" si="9"/>
        <v>57</v>
      </c>
      <c r="O81" s="384">
        <f t="shared" si="10"/>
        <v>0</v>
      </c>
      <c r="P81" s="384">
        <f>IF(O81=1,SUM($O$6:O81),0)</f>
        <v>0</v>
      </c>
    </row>
    <row r="82" spans="1:16" ht="45">
      <c r="A82" s="403"/>
      <c r="B82" s="413">
        <v>74</v>
      </c>
      <c r="C82" s="414" t="s">
        <v>118</v>
      </c>
      <c r="D82" s="415" t="s">
        <v>42</v>
      </c>
      <c r="E82" s="416" t="s">
        <v>43</v>
      </c>
      <c r="F82" s="418">
        <v>3826640</v>
      </c>
      <c r="G82" s="418">
        <v>7842800</v>
      </c>
      <c r="H82" s="419"/>
      <c r="I82" s="411">
        <f t="shared" si="4"/>
        <v>7842800</v>
      </c>
      <c r="J82" s="428">
        <f t="shared" si="7"/>
        <v>1</v>
      </c>
      <c r="K82" s="435">
        <v>2980000</v>
      </c>
      <c r="L82" s="384">
        <f>IF(J82=1,SUM($J$6:J82),0)</f>
        <v>58</v>
      </c>
      <c r="M82" s="384">
        <f>IF(K82=1,SUM($K$6:K82),0)</f>
        <v>0</v>
      </c>
      <c r="N82" s="430">
        <f t="shared" si="9"/>
        <v>58</v>
      </c>
      <c r="O82" s="384">
        <f t="shared" si="10"/>
        <v>0</v>
      </c>
      <c r="P82" s="384">
        <f>IF(O82=1,SUM($O$6:O82),0)</f>
        <v>0</v>
      </c>
    </row>
    <row r="83" spans="1:16" ht="45">
      <c r="A83" s="403"/>
      <c r="B83" s="413">
        <v>75</v>
      </c>
      <c r="C83" s="414" t="s">
        <v>119</v>
      </c>
      <c r="D83" s="415" t="s">
        <v>42</v>
      </c>
      <c r="E83" s="416" t="s">
        <v>43</v>
      </c>
      <c r="F83" s="418">
        <v>3826640</v>
      </c>
      <c r="G83" s="418">
        <v>7842800</v>
      </c>
      <c r="H83" s="419"/>
      <c r="I83" s="411">
        <f t="shared" si="4"/>
        <v>7842800</v>
      </c>
      <c r="J83" s="428">
        <f t="shared" si="7"/>
        <v>1</v>
      </c>
      <c r="K83" s="435">
        <v>2980000</v>
      </c>
      <c r="L83" s="384">
        <f>IF(J83=1,SUM($J$6:J83),0)</f>
        <v>59</v>
      </c>
      <c r="M83" s="384">
        <f>IF(K83=1,SUM($K$6:K83),0)</f>
        <v>0</v>
      </c>
      <c r="N83" s="430">
        <f t="shared" si="9"/>
        <v>59</v>
      </c>
      <c r="O83" s="384">
        <f t="shared" si="10"/>
        <v>0</v>
      </c>
      <c r="P83" s="384">
        <f>IF(O83=1,SUM($O$6:O83),0)</f>
        <v>0</v>
      </c>
    </row>
    <row r="84" spans="1:16" ht="120">
      <c r="A84" s="403"/>
      <c r="B84" s="413">
        <v>76</v>
      </c>
      <c r="C84" s="414" t="s">
        <v>120</v>
      </c>
      <c r="D84" s="415" t="s">
        <v>42</v>
      </c>
      <c r="E84" s="416" t="s">
        <v>43</v>
      </c>
      <c r="F84" s="418">
        <v>3551000</v>
      </c>
      <c r="G84" s="418">
        <v>5811500</v>
      </c>
      <c r="H84" s="419"/>
      <c r="I84" s="411">
        <f t="shared" si="4"/>
        <v>5811500</v>
      </c>
      <c r="J84" s="428">
        <f t="shared" si="7"/>
        <v>1</v>
      </c>
      <c r="K84" s="435">
        <v>2980000</v>
      </c>
      <c r="L84" s="384">
        <f>IF(J84=1,SUM($J$6:J84),0)</f>
        <v>60</v>
      </c>
      <c r="M84" s="384">
        <f>IF(K84=1,SUM($K$6:K84),0)</f>
        <v>0</v>
      </c>
      <c r="N84" s="430">
        <f t="shared" si="9"/>
        <v>60</v>
      </c>
      <c r="O84" s="384">
        <f t="shared" si="10"/>
        <v>0</v>
      </c>
      <c r="P84" s="384">
        <f>IF(O84=1,SUM($O$6:O84),0)</f>
        <v>0</v>
      </c>
    </row>
    <row r="85" spans="1:16" ht="120">
      <c r="A85" s="403"/>
      <c r="B85" s="413">
        <v>77</v>
      </c>
      <c r="C85" s="414" t="s">
        <v>121</v>
      </c>
      <c r="D85" s="415" t="s">
        <v>42</v>
      </c>
      <c r="E85" s="416" t="s">
        <v>43</v>
      </c>
      <c r="F85" s="418">
        <v>4585000</v>
      </c>
      <c r="G85" s="418">
        <v>7805600</v>
      </c>
      <c r="H85" s="419"/>
      <c r="I85" s="411">
        <f t="shared" si="4"/>
        <v>7805600</v>
      </c>
      <c r="J85" s="428">
        <f t="shared" si="7"/>
        <v>1</v>
      </c>
      <c r="K85" s="435">
        <v>2980000</v>
      </c>
      <c r="L85" s="384">
        <f>IF(J85=1,SUM($J$6:J85),0)</f>
        <v>61</v>
      </c>
      <c r="M85" s="384">
        <f>IF(K85=1,SUM($K$6:K85),0)</f>
        <v>0</v>
      </c>
      <c r="N85" s="430">
        <f t="shared" si="9"/>
        <v>61</v>
      </c>
      <c r="O85" s="384">
        <f t="shared" si="10"/>
        <v>0</v>
      </c>
      <c r="P85" s="384">
        <f>IF(O85=1,SUM($O$6:O85),0)</f>
        <v>0</v>
      </c>
    </row>
    <row r="86" spans="1:16">
      <c r="A86" s="403"/>
      <c r="B86" s="413"/>
      <c r="C86" s="414"/>
      <c r="D86" s="415" t="s">
        <v>122</v>
      </c>
      <c r="E86" s="416"/>
      <c r="F86" s="418"/>
      <c r="G86" s="418"/>
      <c r="H86" s="419"/>
      <c r="I86" s="411">
        <f t="shared" si="4"/>
        <v>0</v>
      </c>
      <c r="J86" s="428">
        <f t="shared" si="7"/>
        <v>0</v>
      </c>
      <c r="K86" s="435">
        <v>2980000</v>
      </c>
      <c r="L86" s="384">
        <f>IF(J86=1,SUM($J$6:J86),0)</f>
        <v>0</v>
      </c>
      <c r="M86" s="384">
        <f>IF(K86=1,SUM($K$6:K86),0)</f>
        <v>0</v>
      </c>
      <c r="N86" s="430">
        <f t="shared" si="9"/>
        <v>0</v>
      </c>
      <c r="O86" s="384">
        <f t="shared" si="10"/>
        <v>0</v>
      </c>
      <c r="P86" s="384">
        <f>IF(O86=1,SUM($O$6:O86),0)</f>
        <v>0</v>
      </c>
    </row>
    <row r="87" spans="1:16" ht="30">
      <c r="A87" s="403"/>
      <c r="B87" s="413" t="s">
        <v>123</v>
      </c>
      <c r="C87" s="414" t="s">
        <v>124</v>
      </c>
      <c r="D87" s="415" t="s">
        <v>122</v>
      </c>
      <c r="E87" s="416"/>
      <c r="F87" s="418"/>
      <c r="G87" s="418"/>
      <c r="H87" s="419"/>
      <c r="I87" s="411">
        <f t="shared" si="4"/>
        <v>0</v>
      </c>
      <c r="J87" s="428">
        <f t="shared" si="7"/>
        <v>0</v>
      </c>
      <c r="K87" s="435">
        <v>2980000</v>
      </c>
      <c r="L87" s="384">
        <f>IF(J87=1,SUM($J$6:J87),0)</f>
        <v>0</v>
      </c>
      <c r="M87" s="384">
        <f>IF(K87=1,SUM($K$6:K87),0)</f>
        <v>0</v>
      </c>
      <c r="N87" s="430">
        <f t="shared" si="9"/>
        <v>0</v>
      </c>
      <c r="O87" s="384">
        <f t="shared" si="10"/>
        <v>0</v>
      </c>
      <c r="P87" s="384">
        <f>IF(O87=1,SUM($O$6:O87),0)</f>
        <v>0</v>
      </c>
    </row>
    <row r="88" spans="1:16" ht="105">
      <c r="A88" s="403"/>
      <c r="B88" s="431">
        <v>1</v>
      </c>
      <c r="C88" s="414" t="s">
        <v>125</v>
      </c>
      <c r="D88" s="415" t="s">
        <v>42</v>
      </c>
      <c r="E88" s="416" t="s">
        <v>53</v>
      </c>
      <c r="F88" s="418">
        <v>2980000</v>
      </c>
      <c r="G88" s="418">
        <v>3564900</v>
      </c>
      <c r="H88" s="419"/>
      <c r="I88" s="411">
        <f t="shared" si="4"/>
        <v>3564900</v>
      </c>
      <c r="J88" s="428">
        <f t="shared" si="7"/>
        <v>1</v>
      </c>
      <c r="K88" s="435">
        <v>11955000</v>
      </c>
      <c r="L88" s="384">
        <f>IF(J88=1,SUM($J$6:J88),0)</f>
        <v>62</v>
      </c>
      <c r="M88" s="384">
        <f>IF(K88=1,SUM($K$6:K88),0)</f>
        <v>0</v>
      </c>
      <c r="N88" s="430">
        <f t="shared" si="9"/>
        <v>62</v>
      </c>
      <c r="O88" s="384">
        <f t="shared" si="10"/>
        <v>0</v>
      </c>
      <c r="P88" s="384">
        <f>IF(O88=1,SUM($O$6:O88),0)</f>
        <v>0</v>
      </c>
    </row>
    <row r="89" spans="1:16" ht="105">
      <c r="A89" s="403"/>
      <c r="B89" s="431">
        <v>2</v>
      </c>
      <c r="C89" s="414" t="s">
        <v>126</v>
      </c>
      <c r="D89" s="415" t="s">
        <v>42</v>
      </c>
      <c r="E89" s="416" t="s">
        <v>53</v>
      </c>
      <c r="F89" s="418">
        <v>2980000</v>
      </c>
      <c r="G89" s="418">
        <v>3564900</v>
      </c>
      <c r="H89" s="419"/>
      <c r="I89" s="411">
        <f t="shared" si="4"/>
        <v>3564900</v>
      </c>
      <c r="J89" s="428">
        <f t="shared" si="7"/>
        <v>1</v>
      </c>
      <c r="K89" s="435">
        <v>11955000</v>
      </c>
      <c r="L89" s="384">
        <f>IF(J89=1,SUM($J$6:J89),0)</f>
        <v>63</v>
      </c>
      <c r="M89" s="384">
        <f>IF(K89=1,SUM($K$6:K89),0)</f>
        <v>0</v>
      </c>
      <c r="N89" s="430">
        <f t="shared" si="9"/>
        <v>63</v>
      </c>
      <c r="O89" s="384">
        <f t="shared" si="10"/>
        <v>0</v>
      </c>
      <c r="P89" s="384">
        <f>IF(O89=1,SUM($O$6:O89),0)</f>
        <v>0</v>
      </c>
    </row>
    <row r="90" spans="1:16" ht="105">
      <c r="A90" s="403"/>
      <c r="B90" s="431">
        <v>3</v>
      </c>
      <c r="C90" s="414" t="s">
        <v>127</v>
      </c>
      <c r="D90" s="415" t="s">
        <v>42</v>
      </c>
      <c r="E90" s="416" t="s">
        <v>53</v>
      </c>
      <c r="F90" s="418">
        <v>2980000</v>
      </c>
      <c r="G90" s="418">
        <v>3564900</v>
      </c>
      <c r="H90" s="419"/>
      <c r="I90" s="411">
        <f t="shared" si="4"/>
        <v>3564900</v>
      </c>
      <c r="J90" s="428">
        <f t="shared" si="7"/>
        <v>1</v>
      </c>
      <c r="K90" s="435">
        <v>12470000</v>
      </c>
      <c r="L90" s="384">
        <f>IF(J90=1,SUM($J$6:J90),0)</f>
        <v>64</v>
      </c>
      <c r="M90" s="384">
        <f>IF(K90=1,SUM($K$6:K90),0)</f>
        <v>0</v>
      </c>
      <c r="N90" s="430">
        <f t="shared" si="9"/>
        <v>64</v>
      </c>
      <c r="O90" s="384">
        <f t="shared" si="10"/>
        <v>0</v>
      </c>
      <c r="P90" s="384">
        <f>IF(O90=1,SUM($O$6:O90),0)</f>
        <v>0</v>
      </c>
    </row>
    <row r="91" spans="1:16" ht="105">
      <c r="A91" s="403"/>
      <c r="B91" s="431">
        <v>4</v>
      </c>
      <c r="C91" s="414" t="s">
        <v>128</v>
      </c>
      <c r="D91" s="415" t="s">
        <v>42</v>
      </c>
      <c r="E91" s="416" t="s">
        <v>53</v>
      </c>
      <c r="F91" s="418">
        <v>2980000</v>
      </c>
      <c r="G91" s="418">
        <v>3564900</v>
      </c>
      <c r="H91" s="419"/>
      <c r="I91" s="411">
        <f t="shared" si="4"/>
        <v>3564900</v>
      </c>
      <c r="J91" s="428">
        <f t="shared" si="7"/>
        <v>1</v>
      </c>
      <c r="K91" s="435">
        <v>12470000</v>
      </c>
      <c r="L91" s="384">
        <f>IF(J91=1,SUM($J$6:J91),0)</f>
        <v>65</v>
      </c>
      <c r="M91" s="384">
        <f>IF(K91=1,SUM($K$6:K91),0)</f>
        <v>0</v>
      </c>
      <c r="N91" s="430">
        <f t="shared" si="9"/>
        <v>65</v>
      </c>
      <c r="O91" s="384">
        <f t="shared" si="10"/>
        <v>0</v>
      </c>
      <c r="P91" s="384">
        <f>IF(O91=1,SUM($O$6:O91),0)</f>
        <v>0</v>
      </c>
    </row>
    <row r="92" spans="1:16" ht="105">
      <c r="A92" s="403"/>
      <c r="B92" s="431">
        <v>5</v>
      </c>
      <c r="C92" s="414" t="s">
        <v>129</v>
      </c>
      <c r="D92" s="415" t="s">
        <v>42</v>
      </c>
      <c r="E92" s="416" t="s">
        <v>53</v>
      </c>
      <c r="F92" s="418">
        <v>2980000</v>
      </c>
      <c r="G92" s="418">
        <v>3564900</v>
      </c>
      <c r="H92" s="419"/>
      <c r="I92" s="411">
        <f t="shared" si="4"/>
        <v>3564900</v>
      </c>
      <c r="J92" s="428">
        <f t="shared" si="7"/>
        <v>1</v>
      </c>
      <c r="K92" s="435">
        <v>13150000</v>
      </c>
      <c r="L92" s="384">
        <f>IF(J92=1,SUM($J$6:J92),0)</f>
        <v>66</v>
      </c>
      <c r="M92" s="384">
        <f>IF(K92=1,SUM($K$6:K92),0)</f>
        <v>0</v>
      </c>
      <c r="N92" s="430">
        <f t="shared" si="9"/>
        <v>66</v>
      </c>
      <c r="O92" s="384">
        <f t="shared" si="10"/>
        <v>0</v>
      </c>
      <c r="P92" s="384">
        <f>IF(O92=1,SUM($O$6:O92),0)</f>
        <v>0</v>
      </c>
    </row>
    <row r="93" spans="1:16" ht="105">
      <c r="A93" s="403"/>
      <c r="B93" s="431">
        <v>6</v>
      </c>
      <c r="C93" s="414" t="s">
        <v>130</v>
      </c>
      <c r="D93" s="415" t="s">
        <v>42</v>
      </c>
      <c r="E93" s="416" t="s">
        <v>53</v>
      </c>
      <c r="F93" s="418">
        <v>2980000</v>
      </c>
      <c r="G93" s="418">
        <v>3564900</v>
      </c>
      <c r="H93" s="419"/>
      <c r="I93" s="411">
        <f t="shared" si="4"/>
        <v>3564900</v>
      </c>
      <c r="J93" s="428">
        <f t="shared" si="7"/>
        <v>1</v>
      </c>
      <c r="K93" s="435">
        <v>13150000</v>
      </c>
      <c r="L93" s="384">
        <f>IF(J93=1,SUM($J$6:J93),0)</f>
        <v>67</v>
      </c>
      <c r="M93" s="384">
        <f>IF(K93=1,SUM($K$6:K93),0)</f>
        <v>0</v>
      </c>
      <c r="N93" s="430">
        <f t="shared" si="9"/>
        <v>67</v>
      </c>
      <c r="O93" s="384">
        <f t="shared" si="10"/>
        <v>0</v>
      </c>
      <c r="P93" s="384">
        <f>IF(O93=1,SUM($O$6:O93),0)</f>
        <v>0</v>
      </c>
    </row>
    <row r="94" spans="1:16" ht="105">
      <c r="A94" s="403"/>
      <c r="B94" s="431">
        <v>7</v>
      </c>
      <c r="C94" s="414" t="s">
        <v>131</v>
      </c>
      <c r="D94" s="415" t="s">
        <v>42</v>
      </c>
      <c r="E94" s="416" t="s">
        <v>53</v>
      </c>
      <c r="F94" s="418">
        <v>2980000</v>
      </c>
      <c r="G94" s="418">
        <v>3564900</v>
      </c>
      <c r="H94" s="419"/>
      <c r="I94" s="411">
        <f t="shared" si="4"/>
        <v>3564900</v>
      </c>
      <c r="J94" s="428">
        <f t="shared" si="7"/>
        <v>1</v>
      </c>
      <c r="K94" s="435">
        <v>13150000</v>
      </c>
      <c r="L94" s="384">
        <f>IF(J94=1,SUM($J$6:J94),0)</f>
        <v>68</v>
      </c>
      <c r="M94" s="384">
        <f>IF(K94=1,SUM($K$6:K94),0)</f>
        <v>0</v>
      </c>
      <c r="N94" s="430">
        <f t="shared" si="9"/>
        <v>68</v>
      </c>
      <c r="O94" s="384">
        <f t="shared" si="10"/>
        <v>0</v>
      </c>
      <c r="P94" s="384">
        <f>IF(O94=1,SUM($O$6:O94),0)</f>
        <v>0</v>
      </c>
    </row>
    <row r="95" spans="1:16" ht="105">
      <c r="A95" s="403"/>
      <c r="B95" s="431">
        <v>8</v>
      </c>
      <c r="C95" s="414" t="s">
        <v>132</v>
      </c>
      <c r="D95" s="415" t="s">
        <v>42</v>
      </c>
      <c r="E95" s="416" t="s">
        <v>53</v>
      </c>
      <c r="F95" s="418">
        <v>2980000</v>
      </c>
      <c r="G95" s="418">
        <v>3564900</v>
      </c>
      <c r="H95" s="419"/>
      <c r="I95" s="411">
        <f t="shared" si="4"/>
        <v>3564900</v>
      </c>
      <c r="J95" s="428">
        <f t="shared" si="7"/>
        <v>1</v>
      </c>
      <c r="K95" s="435">
        <v>13825000</v>
      </c>
      <c r="L95" s="384">
        <f>IF(J95=1,SUM($J$6:J95),0)</f>
        <v>69</v>
      </c>
      <c r="M95" s="384">
        <f>IF(K95=1,SUM($K$6:K95),0)</f>
        <v>0</v>
      </c>
      <c r="N95" s="430">
        <f t="shared" si="9"/>
        <v>69</v>
      </c>
      <c r="O95" s="384">
        <f t="shared" si="10"/>
        <v>0</v>
      </c>
      <c r="P95" s="384">
        <f>IF(O95=1,SUM($O$6:O95),0)</f>
        <v>0</v>
      </c>
    </row>
    <row r="96" spans="1:16" ht="120">
      <c r="A96" s="403"/>
      <c r="B96" s="431">
        <v>9</v>
      </c>
      <c r="C96" s="414" t="s">
        <v>133</v>
      </c>
      <c r="D96" s="415" t="s">
        <v>42</v>
      </c>
      <c r="E96" s="416" t="s">
        <v>53</v>
      </c>
      <c r="F96" s="418">
        <v>12249100</v>
      </c>
      <c r="G96" s="418">
        <v>13644300</v>
      </c>
      <c r="H96" s="419"/>
      <c r="I96" s="411">
        <f t="shared" si="4"/>
        <v>13644300</v>
      </c>
      <c r="J96" s="428">
        <f t="shared" si="7"/>
        <v>1</v>
      </c>
      <c r="K96" s="435">
        <v>3050000</v>
      </c>
      <c r="L96" s="384">
        <f>IF(J96=1,SUM($J$6:J96),0)</f>
        <v>70</v>
      </c>
      <c r="M96" s="384">
        <f>IF(K96=1,SUM($K$6:K96),0)</f>
        <v>0</v>
      </c>
      <c r="N96" s="430">
        <f t="shared" si="9"/>
        <v>70</v>
      </c>
      <c r="O96" s="384">
        <f t="shared" si="10"/>
        <v>0</v>
      </c>
      <c r="P96" s="384">
        <f>IF(O96=1,SUM($O$6:O96),0)</f>
        <v>0</v>
      </c>
    </row>
    <row r="97" spans="1:16" ht="120">
      <c r="A97" s="403"/>
      <c r="B97" s="431">
        <v>10</v>
      </c>
      <c r="C97" s="414" t="s">
        <v>134</v>
      </c>
      <c r="D97" s="415" t="s">
        <v>42</v>
      </c>
      <c r="E97" s="416" t="s">
        <v>53</v>
      </c>
      <c r="F97" s="418">
        <v>12249100</v>
      </c>
      <c r="G97" s="418">
        <v>13644300</v>
      </c>
      <c r="H97" s="419"/>
      <c r="I97" s="411">
        <f t="shared" si="4"/>
        <v>13644300</v>
      </c>
      <c r="J97" s="428">
        <f t="shared" si="7"/>
        <v>1</v>
      </c>
      <c r="K97" s="435">
        <v>61350.369301283798</v>
      </c>
      <c r="L97" s="384">
        <f>IF(J97=1,SUM($J$6:J97),0)</f>
        <v>71</v>
      </c>
      <c r="M97" s="384">
        <f>IF(K97=1,SUM($K$6:K97),0)</f>
        <v>0</v>
      </c>
      <c r="N97" s="430">
        <f t="shared" si="9"/>
        <v>71</v>
      </c>
      <c r="O97" s="384">
        <f t="shared" si="10"/>
        <v>0</v>
      </c>
      <c r="P97" s="384">
        <f>IF(O97=1,SUM($O$6:O97),0)</f>
        <v>0</v>
      </c>
    </row>
    <row r="98" spans="1:16" ht="120">
      <c r="A98" s="403"/>
      <c r="B98" s="431">
        <v>11</v>
      </c>
      <c r="C98" s="414" t="s">
        <v>135</v>
      </c>
      <c r="D98" s="415" t="s">
        <v>42</v>
      </c>
      <c r="E98" s="416" t="s">
        <v>53</v>
      </c>
      <c r="F98" s="418">
        <v>12764100</v>
      </c>
      <c r="G98" s="418">
        <v>14217900</v>
      </c>
      <c r="H98" s="419"/>
      <c r="I98" s="411">
        <f t="shared" si="4"/>
        <v>14217900</v>
      </c>
      <c r="J98" s="428">
        <f t="shared" si="7"/>
        <v>1</v>
      </c>
      <c r="K98" s="435">
        <v>297606.44984038902</v>
      </c>
      <c r="L98" s="384">
        <f>IF(J98=1,SUM($J$6:J98),0)</f>
        <v>72</v>
      </c>
      <c r="M98" s="384">
        <f>IF(K98=1,SUM($K$6:K98),0)</f>
        <v>0</v>
      </c>
      <c r="N98" s="430">
        <f t="shared" si="9"/>
        <v>72</v>
      </c>
      <c r="O98" s="384">
        <f t="shared" si="10"/>
        <v>0</v>
      </c>
      <c r="P98" s="384">
        <f>IF(O98=1,SUM($O$6:O98),0)</f>
        <v>0</v>
      </c>
    </row>
    <row r="99" spans="1:16" ht="120">
      <c r="A99" s="403"/>
      <c r="B99" s="431">
        <v>12</v>
      </c>
      <c r="C99" s="414" t="s">
        <v>136</v>
      </c>
      <c r="D99" s="415" t="s">
        <v>42</v>
      </c>
      <c r="E99" s="416" t="s">
        <v>53</v>
      </c>
      <c r="F99" s="418">
        <v>12764100</v>
      </c>
      <c r="G99" s="418">
        <v>14217900</v>
      </c>
      <c r="H99" s="419"/>
      <c r="I99" s="411">
        <f t="shared" si="4"/>
        <v>14217900</v>
      </c>
      <c r="J99" s="428">
        <f t="shared" si="7"/>
        <v>1</v>
      </c>
      <c r="K99" s="435">
        <v>63410.286500000002</v>
      </c>
      <c r="L99" s="384">
        <f>IF(J99=1,SUM($J$6:J99),0)</f>
        <v>73</v>
      </c>
      <c r="M99" s="384">
        <f>IF(K99=1,SUM($K$6:K99),0)</f>
        <v>0</v>
      </c>
      <c r="N99" s="430">
        <f t="shared" si="9"/>
        <v>73</v>
      </c>
      <c r="O99" s="384">
        <f t="shared" si="10"/>
        <v>0</v>
      </c>
      <c r="P99" s="384">
        <f>IF(O99=1,SUM($O$6:O99),0)</f>
        <v>0</v>
      </c>
    </row>
    <row r="100" spans="1:16" ht="120">
      <c r="A100" s="403"/>
      <c r="B100" s="431">
        <v>13</v>
      </c>
      <c r="C100" s="414" t="s">
        <v>137</v>
      </c>
      <c r="D100" s="415" t="s">
        <v>42</v>
      </c>
      <c r="E100" s="416" t="s">
        <v>53</v>
      </c>
      <c r="F100" s="418">
        <v>13444100</v>
      </c>
      <c r="G100" s="418">
        <v>14975400</v>
      </c>
      <c r="H100" s="419"/>
      <c r="I100" s="411">
        <f t="shared" si="4"/>
        <v>14975400</v>
      </c>
      <c r="J100" s="428">
        <f t="shared" si="7"/>
        <v>1</v>
      </c>
      <c r="K100" s="435">
        <v>259574.272222222</v>
      </c>
      <c r="L100" s="384">
        <f>IF(J100=1,SUM($J$6:J100),0)</f>
        <v>74</v>
      </c>
      <c r="M100" s="384">
        <f>IF(K100=1,SUM($K$6:K100),0)</f>
        <v>0</v>
      </c>
      <c r="N100" s="430">
        <f t="shared" si="9"/>
        <v>74</v>
      </c>
      <c r="O100" s="384">
        <f t="shared" si="10"/>
        <v>0</v>
      </c>
      <c r="P100" s="384">
        <f>IF(O100=1,SUM($O$6:O100),0)</f>
        <v>0</v>
      </c>
    </row>
    <row r="101" spans="1:16" ht="120">
      <c r="A101" s="403"/>
      <c r="B101" s="431">
        <v>14</v>
      </c>
      <c r="C101" s="414" t="s">
        <v>138</v>
      </c>
      <c r="D101" s="415" t="s">
        <v>42</v>
      </c>
      <c r="E101" s="416" t="s">
        <v>53</v>
      </c>
      <c r="F101" s="418">
        <v>13444100</v>
      </c>
      <c r="G101" s="418">
        <v>14975400</v>
      </c>
      <c r="H101" s="419"/>
      <c r="I101" s="411">
        <f t="shared" ref="I101:I165" si="11">IF($I$5=$G$4,G101,(IF($I$5=$F$4,F101,0)))</f>
        <v>14975400</v>
      </c>
      <c r="J101" s="428">
        <f t="shared" si="7"/>
        <v>1</v>
      </c>
      <c r="K101" s="435">
        <v>5918293.40666667</v>
      </c>
      <c r="L101" s="384">
        <f>IF(J101=1,SUM($J$6:J101),0)</f>
        <v>75</v>
      </c>
      <c r="M101" s="384">
        <f>IF(K101=1,SUM($K$6:K101),0)</f>
        <v>0</v>
      </c>
      <c r="N101" s="430">
        <f t="shared" si="9"/>
        <v>75</v>
      </c>
      <c r="O101" s="384">
        <f t="shared" si="10"/>
        <v>0</v>
      </c>
      <c r="P101" s="384">
        <f>IF(O101=1,SUM($O$6:O101),0)</f>
        <v>0</v>
      </c>
    </row>
    <row r="102" spans="1:16" ht="120">
      <c r="A102" s="403"/>
      <c r="B102" s="431">
        <v>15</v>
      </c>
      <c r="C102" s="414" t="s">
        <v>139</v>
      </c>
      <c r="D102" s="415" t="s">
        <v>42</v>
      </c>
      <c r="E102" s="416" t="s">
        <v>53</v>
      </c>
      <c r="F102" s="418">
        <v>13444100</v>
      </c>
      <c r="G102" s="418">
        <v>14975400</v>
      </c>
      <c r="H102" s="419"/>
      <c r="I102" s="411">
        <f t="shared" si="11"/>
        <v>14975400</v>
      </c>
      <c r="J102" s="428">
        <f t="shared" si="7"/>
        <v>1</v>
      </c>
      <c r="K102" s="435">
        <v>7304865.0048000002</v>
      </c>
      <c r="L102" s="384">
        <f>IF(J102=1,SUM($J$6:J102),0)</f>
        <v>76</v>
      </c>
      <c r="M102" s="384">
        <f>IF(K102=1,SUM($K$6:K102),0)</f>
        <v>0</v>
      </c>
      <c r="N102" s="430">
        <f t="shared" si="9"/>
        <v>76</v>
      </c>
      <c r="O102" s="384">
        <f t="shared" si="10"/>
        <v>0</v>
      </c>
      <c r="P102" s="384">
        <f>IF(O102=1,SUM($O$6:O102),0)</f>
        <v>0</v>
      </c>
    </row>
    <row r="103" spans="1:16" ht="120">
      <c r="A103" s="403"/>
      <c r="B103" s="431">
        <v>16</v>
      </c>
      <c r="C103" s="414" t="s">
        <v>140</v>
      </c>
      <c r="D103" s="415" t="s">
        <v>42</v>
      </c>
      <c r="E103" s="416" t="s">
        <v>53</v>
      </c>
      <c r="F103" s="418">
        <v>14119100</v>
      </c>
      <c r="G103" s="418">
        <v>15727300</v>
      </c>
      <c r="H103" s="419"/>
      <c r="I103" s="411">
        <f t="shared" si="11"/>
        <v>15727300</v>
      </c>
      <c r="J103" s="428">
        <f t="shared" si="7"/>
        <v>1</v>
      </c>
      <c r="K103" s="435">
        <v>7575415.5605333401</v>
      </c>
      <c r="L103" s="384">
        <f>IF(J103=1,SUM($J$6:J103),0)</f>
        <v>77</v>
      </c>
      <c r="M103" s="384">
        <f>IF(K103=1,SUM($K$6:K103),0)</f>
        <v>0</v>
      </c>
      <c r="N103" s="430">
        <f t="shared" si="9"/>
        <v>77</v>
      </c>
      <c r="O103" s="384">
        <f t="shared" si="10"/>
        <v>0</v>
      </c>
      <c r="P103" s="384">
        <f>IF(O103=1,SUM($O$6:O103),0)</f>
        <v>0</v>
      </c>
    </row>
    <row r="104" spans="1:16" ht="75">
      <c r="A104" s="403"/>
      <c r="B104" s="431">
        <v>17</v>
      </c>
      <c r="C104" s="414" t="s">
        <v>141</v>
      </c>
      <c r="D104" s="415" t="s">
        <v>42</v>
      </c>
      <c r="E104" s="416" t="s">
        <v>53</v>
      </c>
      <c r="F104" s="418">
        <v>3050000</v>
      </c>
      <c r="G104" s="418">
        <v>3050000</v>
      </c>
      <c r="H104" s="419"/>
      <c r="I104" s="411">
        <f t="shared" si="11"/>
        <v>3050000</v>
      </c>
      <c r="J104" s="428">
        <f t="shared" si="7"/>
        <v>1</v>
      </c>
      <c r="K104" s="435">
        <v>7034314.4490666697</v>
      </c>
      <c r="L104" s="384">
        <f>IF(J104=1,SUM($J$6:J104),0)</f>
        <v>78</v>
      </c>
      <c r="M104" s="384">
        <f>IF(K104=1,SUM($K$6:K104),0)</f>
        <v>0</v>
      </c>
      <c r="N104" s="430">
        <f t="shared" si="9"/>
        <v>78</v>
      </c>
      <c r="O104" s="384">
        <f t="shared" si="10"/>
        <v>0</v>
      </c>
      <c r="P104" s="384">
        <f>IF(O104=1,SUM($O$6:O104),0)</f>
        <v>0</v>
      </c>
    </row>
    <row r="105" spans="1:16" ht="60">
      <c r="A105" s="403"/>
      <c r="B105" s="431">
        <v>18</v>
      </c>
      <c r="C105" s="414" t="s">
        <v>142</v>
      </c>
      <c r="D105" s="415" t="s">
        <v>45</v>
      </c>
      <c r="E105" s="416" t="s">
        <v>143</v>
      </c>
      <c r="F105" s="418">
        <v>61350.369301283798</v>
      </c>
      <c r="G105" s="418">
        <v>61350.369301283798</v>
      </c>
      <c r="H105" s="419"/>
      <c r="I105" s="411">
        <f t="shared" si="11"/>
        <v>61350.369301283798</v>
      </c>
      <c r="J105" s="428">
        <f t="shared" si="7"/>
        <v>0</v>
      </c>
      <c r="K105" s="435">
        <v>10475860</v>
      </c>
      <c r="L105" s="384">
        <f>IF(J105=1,SUM($J$6:J105),0)</f>
        <v>0</v>
      </c>
      <c r="M105" s="384">
        <f>IF(K105=1,SUM($K$6:K105),0)</f>
        <v>0</v>
      </c>
      <c r="N105" s="430">
        <f t="shared" si="9"/>
        <v>0</v>
      </c>
      <c r="O105" s="384">
        <f t="shared" si="10"/>
        <v>0</v>
      </c>
      <c r="P105" s="384">
        <f>IF(O105=1,SUM($O$6:O105),0)</f>
        <v>0</v>
      </c>
    </row>
    <row r="106" spans="1:16" ht="60">
      <c r="A106" s="403"/>
      <c r="B106" s="431">
        <v>19</v>
      </c>
      <c r="C106" s="414" t="s">
        <v>144</v>
      </c>
      <c r="D106" s="415" t="s">
        <v>45</v>
      </c>
      <c r="E106" s="416" t="s">
        <v>143</v>
      </c>
      <c r="F106" s="418">
        <v>297606.44984038902</v>
      </c>
      <c r="G106" s="418">
        <v>297606.44984038902</v>
      </c>
      <c r="H106" s="419"/>
      <c r="I106" s="411">
        <f t="shared" si="11"/>
        <v>297606.44984038902</v>
      </c>
      <c r="J106" s="428">
        <f t="shared" si="7"/>
        <v>0</v>
      </c>
      <c r="K106" s="435">
        <v>9152100</v>
      </c>
      <c r="L106" s="384">
        <f>IF(J106=1,SUM($J$6:J106),0)</f>
        <v>0</v>
      </c>
      <c r="M106" s="384">
        <f>IF(K106=1,SUM($K$6:K106),0)</f>
        <v>0</v>
      </c>
      <c r="N106" s="430">
        <f t="shared" si="9"/>
        <v>0</v>
      </c>
      <c r="O106" s="384">
        <f t="shared" si="10"/>
        <v>0</v>
      </c>
      <c r="P106" s="384">
        <f>IF(O106=1,SUM($O$6:O106),0)</f>
        <v>0</v>
      </c>
    </row>
    <row r="107" spans="1:16" ht="75">
      <c r="A107" s="403"/>
      <c r="B107" s="431">
        <v>20</v>
      </c>
      <c r="C107" s="414" t="s">
        <v>145</v>
      </c>
      <c r="D107" s="415" t="s">
        <v>45</v>
      </c>
      <c r="E107" s="416" t="s">
        <v>43</v>
      </c>
      <c r="F107" s="418">
        <v>63410.286500000002</v>
      </c>
      <c r="G107" s="418">
        <v>63410.286500000002</v>
      </c>
      <c r="H107" s="419"/>
      <c r="I107" s="411">
        <f t="shared" si="11"/>
        <v>63410.286500000002</v>
      </c>
      <c r="J107" s="428">
        <f t="shared" si="7"/>
        <v>0</v>
      </c>
      <c r="K107" s="435">
        <v>11193980</v>
      </c>
      <c r="L107" s="384">
        <f>IF(J107=1,SUM($J$6:J107),0)</f>
        <v>0</v>
      </c>
      <c r="M107" s="384">
        <f>IF(K107=1,SUM($K$6:K107),0)</f>
        <v>0</v>
      </c>
      <c r="N107" s="430">
        <f t="shared" si="9"/>
        <v>0</v>
      </c>
      <c r="O107" s="384">
        <f t="shared" si="10"/>
        <v>0</v>
      </c>
      <c r="P107" s="384">
        <f>IF(O107=1,SUM($O$6:O107),0)</f>
        <v>0</v>
      </c>
    </row>
    <row r="108" spans="1:16" ht="75">
      <c r="A108" s="403"/>
      <c r="B108" s="431">
        <v>21</v>
      </c>
      <c r="C108" s="414" t="s">
        <v>146</v>
      </c>
      <c r="D108" s="415" t="s">
        <v>45</v>
      </c>
      <c r="E108" s="416" t="s">
        <v>43</v>
      </c>
      <c r="F108" s="418">
        <v>259574.272222222</v>
      </c>
      <c r="G108" s="418">
        <v>259574.272222222</v>
      </c>
      <c r="H108" s="419"/>
      <c r="I108" s="411">
        <f t="shared" si="11"/>
        <v>259574.272222222</v>
      </c>
      <c r="J108" s="428">
        <f t="shared" si="7"/>
        <v>0</v>
      </c>
      <c r="K108" s="435">
        <v>12875140</v>
      </c>
      <c r="L108" s="384">
        <f>IF(J108=1,SUM($J$6:J108),0)</f>
        <v>0</v>
      </c>
      <c r="M108" s="384">
        <f>IF(K108=1,SUM($K$6:K108),0)</f>
        <v>0</v>
      </c>
      <c r="N108" s="430">
        <f t="shared" si="9"/>
        <v>0</v>
      </c>
      <c r="O108" s="384">
        <f t="shared" si="10"/>
        <v>0</v>
      </c>
      <c r="P108" s="384">
        <f>IF(O108=1,SUM($O$6:O108),0)</f>
        <v>0</v>
      </c>
    </row>
    <row r="109" spans="1:16" ht="90">
      <c r="A109" s="403"/>
      <c r="B109" s="431">
        <v>22</v>
      </c>
      <c r="C109" s="414" t="s">
        <v>147</v>
      </c>
      <c r="D109" s="415" t="s">
        <v>45</v>
      </c>
      <c r="E109" s="416" t="s">
        <v>43</v>
      </c>
      <c r="F109" s="418">
        <v>5918293.40666667</v>
      </c>
      <c r="G109" s="418">
        <v>5918293.40666667</v>
      </c>
      <c r="H109" s="419"/>
      <c r="I109" s="411">
        <f t="shared" si="11"/>
        <v>5918293.40666667</v>
      </c>
      <c r="J109" s="428">
        <f t="shared" si="7"/>
        <v>0</v>
      </c>
      <c r="K109" s="384">
        <f t="shared" si="8"/>
        <v>1</v>
      </c>
      <c r="L109" s="384">
        <f>IF(J109=1,SUM($J$6:J109),0)</f>
        <v>0</v>
      </c>
      <c r="M109" s="384">
        <f>IF(K109=1,SUM($K$6:K109),0)</f>
        <v>201227063.79893059</v>
      </c>
      <c r="N109" s="430">
        <f t="shared" si="9"/>
        <v>201227063.79893059</v>
      </c>
      <c r="O109" s="384">
        <f t="shared" si="10"/>
        <v>0</v>
      </c>
      <c r="P109" s="384">
        <f>IF(O109=1,SUM($O$6:O109),0)</f>
        <v>0</v>
      </c>
    </row>
    <row r="110" spans="1:16" ht="90">
      <c r="A110" s="403"/>
      <c r="B110" s="431">
        <v>23</v>
      </c>
      <c r="C110" s="414" t="s">
        <v>148</v>
      </c>
      <c r="D110" s="415" t="s">
        <v>45</v>
      </c>
      <c r="E110" s="416" t="s">
        <v>43</v>
      </c>
      <c r="F110" s="418">
        <v>7304865.0048000002</v>
      </c>
      <c r="G110" s="418">
        <v>7304865.0048000002</v>
      </c>
      <c r="H110" s="419"/>
      <c r="I110" s="411">
        <f t="shared" si="11"/>
        <v>7304865.0048000002</v>
      </c>
      <c r="J110" s="428">
        <f t="shared" si="7"/>
        <v>0</v>
      </c>
      <c r="K110" s="384">
        <f t="shared" si="8"/>
        <v>1</v>
      </c>
      <c r="L110" s="384">
        <f>IF(J110=1,SUM($J$6:J110),0)</f>
        <v>0</v>
      </c>
      <c r="M110" s="384">
        <f>IF(K110=1,SUM($K$6:K110),0)</f>
        <v>201227064.79893059</v>
      </c>
      <c r="N110" s="430">
        <f t="shared" si="9"/>
        <v>201227064.79893059</v>
      </c>
      <c r="O110" s="384">
        <f t="shared" si="10"/>
        <v>0</v>
      </c>
      <c r="P110" s="384">
        <f>IF(O110=1,SUM($O$6:O110),0)</f>
        <v>0</v>
      </c>
    </row>
    <row r="111" spans="1:16" ht="75">
      <c r="A111" s="403"/>
      <c r="B111" s="431">
        <v>24</v>
      </c>
      <c r="C111" s="414" t="s">
        <v>149</v>
      </c>
      <c r="D111" s="415" t="s">
        <v>45</v>
      </c>
      <c r="E111" s="416" t="s">
        <v>43</v>
      </c>
      <c r="F111" s="418">
        <v>7575415.5605333401</v>
      </c>
      <c r="G111" s="418">
        <v>7575415.5605333401</v>
      </c>
      <c r="H111" s="419"/>
      <c r="I111" s="411">
        <f t="shared" si="11"/>
        <v>7575415.5605333401</v>
      </c>
      <c r="J111" s="428">
        <f t="shared" si="7"/>
        <v>0</v>
      </c>
      <c r="K111" s="384">
        <f t="shared" si="8"/>
        <v>1</v>
      </c>
      <c r="L111" s="384">
        <f>IF(J111=1,SUM($J$6:J111),0)</f>
        <v>0</v>
      </c>
      <c r="M111" s="384">
        <f>IF(K111=1,SUM($K$6:K111),0)</f>
        <v>201227065.79893059</v>
      </c>
      <c r="N111" s="430">
        <f t="shared" si="9"/>
        <v>201227065.79893059</v>
      </c>
      <c r="O111" s="384">
        <f t="shared" si="10"/>
        <v>0</v>
      </c>
      <c r="P111" s="384">
        <f>IF(O111=1,SUM($O$6:O111),0)</f>
        <v>0</v>
      </c>
    </row>
    <row r="112" spans="1:16" ht="45">
      <c r="A112" s="403"/>
      <c r="B112" s="431">
        <v>25</v>
      </c>
      <c r="C112" s="414" t="s">
        <v>150</v>
      </c>
      <c r="D112" s="415" t="s">
        <v>45</v>
      </c>
      <c r="E112" s="416" t="s">
        <v>43</v>
      </c>
      <c r="F112" s="418">
        <v>7034314.4490666697</v>
      </c>
      <c r="G112" s="418">
        <v>7034314.4490666697</v>
      </c>
      <c r="H112" s="419"/>
      <c r="I112" s="411">
        <f t="shared" si="11"/>
        <v>7034314.4490666697</v>
      </c>
      <c r="J112" s="428">
        <f t="shared" si="7"/>
        <v>0</v>
      </c>
      <c r="K112" s="384">
        <f t="shared" si="8"/>
        <v>1</v>
      </c>
      <c r="L112" s="384">
        <f>IF(J112=1,SUM($J$6:J112),0)</f>
        <v>0</v>
      </c>
      <c r="M112" s="384">
        <f>IF(K112=1,SUM($K$6:K112),0)</f>
        <v>201227066.79893059</v>
      </c>
      <c r="N112" s="430">
        <f t="shared" si="9"/>
        <v>201227066.79893059</v>
      </c>
      <c r="O112" s="384">
        <f t="shared" si="10"/>
        <v>0</v>
      </c>
      <c r="P112" s="384">
        <f>IF(O112=1,SUM($O$6:O112),0)</f>
        <v>0</v>
      </c>
    </row>
    <row r="113" spans="1:16">
      <c r="A113" s="403"/>
      <c r="B113" s="413"/>
      <c r="C113" s="414"/>
      <c r="D113" s="415" t="s">
        <v>122</v>
      </c>
      <c r="E113" s="416"/>
      <c r="F113" s="418"/>
      <c r="G113" s="418"/>
      <c r="H113" s="419"/>
      <c r="I113" s="411">
        <f t="shared" si="11"/>
        <v>0</v>
      </c>
      <c r="J113" s="428">
        <f t="shared" si="7"/>
        <v>0</v>
      </c>
      <c r="K113" s="384">
        <f t="shared" si="8"/>
        <v>0</v>
      </c>
      <c r="L113" s="384">
        <f>IF(J113=1,SUM($J$6:J113),0)</f>
        <v>0</v>
      </c>
      <c r="M113" s="384">
        <f>IF(K113=1,SUM($K$6:K113),0)</f>
        <v>0</v>
      </c>
      <c r="N113" s="430">
        <f t="shared" si="9"/>
        <v>0</v>
      </c>
      <c r="O113" s="384">
        <f t="shared" si="10"/>
        <v>0</v>
      </c>
      <c r="P113" s="384">
        <f>IF(O113=1,SUM($O$6:O113),0)</f>
        <v>0</v>
      </c>
    </row>
    <row r="114" spans="1:16" ht="60">
      <c r="A114" s="403"/>
      <c r="B114" s="413" t="s">
        <v>151</v>
      </c>
      <c r="C114" s="414" t="s">
        <v>152</v>
      </c>
      <c r="D114" s="415" t="s">
        <v>122</v>
      </c>
      <c r="E114" s="416"/>
      <c r="F114" s="418"/>
      <c r="G114" s="418"/>
      <c r="H114" s="419"/>
      <c r="I114" s="411">
        <f t="shared" si="11"/>
        <v>0</v>
      </c>
      <c r="J114" s="428">
        <f t="shared" si="7"/>
        <v>0</v>
      </c>
      <c r="K114" s="384">
        <f t="shared" si="8"/>
        <v>0</v>
      </c>
      <c r="L114" s="384">
        <f>IF(J114=1,SUM($J$6:J114),0)</f>
        <v>0</v>
      </c>
      <c r="M114" s="384">
        <f>IF(K114=1,SUM($K$6:K114),0)</f>
        <v>0</v>
      </c>
      <c r="N114" s="430">
        <f t="shared" si="9"/>
        <v>0</v>
      </c>
      <c r="O114" s="384">
        <f t="shared" si="10"/>
        <v>0</v>
      </c>
      <c r="P114" s="384">
        <f>IF(O114=1,SUM($O$6:O114),0)</f>
        <v>0</v>
      </c>
    </row>
    <row r="115" spans="1:16" ht="45">
      <c r="A115" s="403"/>
      <c r="B115" s="413">
        <v>1</v>
      </c>
      <c r="C115" s="414" t="s">
        <v>153</v>
      </c>
      <c r="D115" s="415" t="s">
        <v>45</v>
      </c>
      <c r="E115" s="416" t="s">
        <v>53</v>
      </c>
      <c r="F115" s="418"/>
      <c r="G115" s="418"/>
      <c r="H115" s="419"/>
      <c r="I115" s="411">
        <f t="shared" si="11"/>
        <v>0</v>
      </c>
      <c r="J115" s="428">
        <f t="shared" si="7"/>
        <v>0</v>
      </c>
      <c r="K115" s="384">
        <f t="shared" si="8"/>
        <v>1</v>
      </c>
      <c r="L115" s="384">
        <f>IF(J115=1,SUM($J$6:J115),0)</f>
        <v>0</v>
      </c>
      <c r="M115" s="384">
        <f>IF(K115=1,SUM($K$6:K115),0)</f>
        <v>201227067.79893059</v>
      </c>
      <c r="N115" s="430">
        <f t="shared" si="9"/>
        <v>201227067.79893059</v>
      </c>
      <c r="O115" s="384">
        <f t="shared" si="10"/>
        <v>0</v>
      </c>
      <c r="P115" s="384">
        <f>IF(O115=1,SUM($O$6:O115),0)</f>
        <v>0</v>
      </c>
    </row>
    <row r="116" spans="1:16" ht="105">
      <c r="A116" s="403"/>
      <c r="B116" s="413">
        <v>2</v>
      </c>
      <c r="C116" s="414" t="s">
        <v>154</v>
      </c>
      <c r="D116" s="415" t="s">
        <v>42</v>
      </c>
      <c r="E116" s="416" t="s">
        <v>155</v>
      </c>
      <c r="F116" s="418">
        <v>16002920</v>
      </c>
      <c r="G116" s="418">
        <v>30518900</v>
      </c>
      <c r="H116" s="419"/>
      <c r="I116" s="411">
        <f t="shared" si="11"/>
        <v>30518900</v>
      </c>
      <c r="J116" s="428">
        <f t="shared" si="7"/>
        <v>1</v>
      </c>
      <c r="K116" s="384">
        <f t="shared" si="8"/>
        <v>0</v>
      </c>
      <c r="L116" s="384">
        <f>IF(J116=1,SUM($J$6:J116),0)</f>
        <v>79</v>
      </c>
      <c r="M116" s="384">
        <f>IF(K116=1,SUM($K$6:K116),0)</f>
        <v>0</v>
      </c>
      <c r="N116" s="430">
        <f t="shared" si="9"/>
        <v>79</v>
      </c>
      <c r="O116" s="384">
        <f t="shared" si="10"/>
        <v>0</v>
      </c>
      <c r="P116" s="384">
        <f>IF(O116=1,SUM($O$6:O116),0)</f>
        <v>0</v>
      </c>
    </row>
    <row r="117" spans="1:16" ht="105">
      <c r="A117" s="403"/>
      <c r="B117" s="413">
        <v>3</v>
      </c>
      <c r="C117" s="432" t="s">
        <v>156</v>
      </c>
      <c r="D117" s="415" t="s">
        <v>42</v>
      </c>
      <c r="E117" s="416" t="s">
        <v>155</v>
      </c>
      <c r="F117" s="418">
        <v>18311920</v>
      </c>
      <c r="G117" s="418">
        <v>34969900</v>
      </c>
      <c r="H117" s="419"/>
      <c r="I117" s="411">
        <f t="shared" si="11"/>
        <v>34969900</v>
      </c>
      <c r="J117" s="428">
        <f t="shared" si="7"/>
        <v>1</v>
      </c>
      <c r="K117" s="384">
        <f t="shared" si="8"/>
        <v>0</v>
      </c>
      <c r="L117" s="384">
        <f>IF(J117=1,SUM($J$6:J117),0)</f>
        <v>80</v>
      </c>
      <c r="M117" s="384">
        <f>IF(K117=1,SUM($K$6:K117),0)</f>
        <v>0</v>
      </c>
      <c r="N117" s="430">
        <f t="shared" si="9"/>
        <v>80</v>
      </c>
      <c r="O117" s="384">
        <f t="shared" si="10"/>
        <v>0</v>
      </c>
      <c r="P117" s="384">
        <f>IF(O117=1,SUM($O$6:O117),0)</f>
        <v>0</v>
      </c>
    </row>
    <row r="118" spans="1:16" ht="120">
      <c r="A118" s="403"/>
      <c r="B118" s="413">
        <v>4</v>
      </c>
      <c r="C118" s="414" t="s">
        <v>157</v>
      </c>
      <c r="D118" s="415" t="s">
        <v>42</v>
      </c>
      <c r="E118" s="416" t="s">
        <v>155</v>
      </c>
      <c r="F118" s="418">
        <v>79514150</v>
      </c>
      <c r="G118" s="418">
        <v>145312800</v>
      </c>
      <c r="H118" s="419"/>
      <c r="I118" s="411">
        <f t="shared" si="11"/>
        <v>145312800</v>
      </c>
      <c r="J118" s="428">
        <f t="shared" si="7"/>
        <v>1</v>
      </c>
      <c r="K118" s="384">
        <f t="shared" si="8"/>
        <v>0</v>
      </c>
      <c r="L118" s="384">
        <f>IF(J118=1,SUM($J$6:J118),0)</f>
        <v>81</v>
      </c>
      <c r="M118" s="384">
        <f>IF(K118=1,SUM($K$6:K118),0)</f>
        <v>0</v>
      </c>
      <c r="N118" s="430">
        <f t="shared" si="9"/>
        <v>81</v>
      </c>
      <c r="O118" s="384">
        <f t="shared" si="10"/>
        <v>0</v>
      </c>
      <c r="P118" s="384">
        <f>IF(O118=1,SUM($O$6:O118),0)</f>
        <v>0</v>
      </c>
    </row>
    <row r="119" spans="1:16" ht="105">
      <c r="A119" s="403"/>
      <c r="B119" s="413">
        <v>5</v>
      </c>
      <c r="C119" s="414" t="s">
        <v>158</v>
      </c>
      <c r="D119" s="415" t="s">
        <v>42</v>
      </c>
      <c r="E119" s="416" t="s">
        <v>155</v>
      </c>
      <c r="F119" s="418">
        <v>46492920</v>
      </c>
      <c r="G119" s="418">
        <v>46492920</v>
      </c>
      <c r="H119" s="419"/>
      <c r="I119" s="411">
        <f t="shared" si="11"/>
        <v>46492920</v>
      </c>
      <c r="J119" s="428">
        <f t="shared" si="7"/>
        <v>1</v>
      </c>
      <c r="K119" s="384">
        <f t="shared" si="8"/>
        <v>0</v>
      </c>
      <c r="L119" s="384">
        <f>IF(J119=1,SUM($J$6:J119),0)</f>
        <v>82</v>
      </c>
      <c r="M119" s="384">
        <f>IF(K119=1,SUM($K$6:K119),0)</f>
        <v>0</v>
      </c>
      <c r="N119" s="430">
        <f t="shared" si="9"/>
        <v>82</v>
      </c>
      <c r="O119" s="384">
        <f t="shared" si="10"/>
        <v>0</v>
      </c>
      <c r="P119" s="384">
        <f>IF(O119=1,SUM($O$6:O119),0)</f>
        <v>0</v>
      </c>
    </row>
    <row r="120" spans="1:16" ht="120">
      <c r="A120" s="403"/>
      <c r="B120" s="413">
        <v>6</v>
      </c>
      <c r="C120" s="414" t="s">
        <v>159</v>
      </c>
      <c r="D120" s="415" t="s">
        <v>42</v>
      </c>
      <c r="E120" s="416" t="s">
        <v>155</v>
      </c>
      <c r="F120" s="418">
        <v>229416150</v>
      </c>
      <c r="G120" s="418">
        <v>229416150</v>
      </c>
      <c r="H120" s="419"/>
      <c r="I120" s="411">
        <f t="shared" si="11"/>
        <v>229416150</v>
      </c>
      <c r="J120" s="428">
        <f t="shared" si="7"/>
        <v>1</v>
      </c>
      <c r="K120" s="384">
        <f t="shared" si="8"/>
        <v>0</v>
      </c>
      <c r="L120" s="384">
        <f>IF(J120=1,SUM($J$6:J120),0)</f>
        <v>83</v>
      </c>
      <c r="M120" s="384">
        <f>IF(K120=1,SUM($K$6:K120),0)</f>
        <v>0</v>
      </c>
      <c r="N120" s="430">
        <f t="shared" si="9"/>
        <v>83</v>
      </c>
      <c r="O120" s="384">
        <f t="shared" si="10"/>
        <v>0</v>
      </c>
      <c r="P120" s="384">
        <f>IF(O120=1,SUM($O$6:O120),0)</f>
        <v>0</v>
      </c>
    </row>
    <row r="121" spans="1:16" ht="105">
      <c r="A121" s="403"/>
      <c r="B121" s="413">
        <v>7</v>
      </c>
      <c r="C121" s="414" t="s">
        <v>160</v>
      </c>
      <c r="D121" s="415" t="s">
        <v>42</v>
      </c>
      <c r="E121" s="416" t="s">
        <v>155</v>
      </c>
      <c r="F121" s="418">
        <v>46425420</v>
      </c>
      <c r="G121" s="418">
        <v>46425420</v>
      </c>
      <c r="H121" s="419"/>
      <c r="I121" s="411">
        <f t="shared" si="11"/>
        <v>46425420</v>
      </c>
      <c r="J121" s="428">
        <f t="shared" si="7"/>
        <v>1</v>
      </c>
      <c r="K121" s="384">
        <f t="shared" si="8"/>
        <v>0</v>
      </c>
      <c r="L121" s="384">
        <f>IF(J121=1,SUM($J$6:J121),0)</f>
        <v>84</v>
      </c>
      <c r="M121" s="384">
        <f>IF(K121=1,SUM($K$6:K121),0)</f>
        <v>0</v>
      </c>
      <c r="N121" s="430">
        <f t="shared" si="9"/>
        <v>84</v>
      </c>
      <c r="O121" s="384">
        <f t="shared" si="10"/>
        <v>0</v>
      </c>
      <c r="P121" s="384">
        <f>IF(O121=1,SUM($O$6:O121),0)</f>
        <v>0</v>
      </c>
    </row>
    <row r="122" spans="1:16" ht="60">
      <c r="A122" s="403"/>
      <c r="B122" s="413"/>
      <c r="C122" s="433" t="s">
        <v>161</v>
      </c>
      <c r="D122" s="415" t="s">
        <v>122</v>
      </c>
      <c r="E122" s="416"/>
      <c r="F122" s="418"/>
      <c r="G122" s="418"/>
      <c r="H122" s="419"/>
      <c r="I122" s="411">
        <f t="shared" si="11"/>
        <v>0</v>
      </c>
      <c r="J122" s="428">
        <f t="shared" si="7"/>
        <v>0</v>
      </c>
      <c r="K122" s="384">
        <f t="shared" si="8"/>
        <v>0</v>
      </c>
      <c r="L122" s="384">
        <f>IF(J122=1,SUM($J$6:J122),0)</f>
        <v>0</v>
      </c>
      <c r="M122" s="384">
        <f>IF(K122=1,SUM($K$6:K122),0)</f>
        <v>0</v>
      </c>
      <c r="N122" s="430">
        <f t="shared" si="9"/>
        <v>0</v>
      </c>
      <c r="O122" s="384">
        <f t="shared" si="10"/>
        <v>0</v>
      </c>
      <c r="P122" s="384">
        <f>IF(O122=1,SUM($O$6:O122),0)</f>
        <v>0</v>
      </c>
    </row>
    <row r="123" spans="1:16" ht="90">
      <c r="A123" s="403"/>
      <c r="B123" s="413">
        <v>8</v>
      </c>
      <c r="C123" s="432" t="s">
        <v>162</v>
      </c>
      <c r="D123" s="415" t="s">
        <v>42</v>
      </c>
      <c r="E123" s="416" t="s">
        <v>155</v>
      </c>
      <c r="F123" s="418">
        <v>241300000</v>
      </c>
      <c r="G123" s="418">
        <v>286907300</v>
      </c>
      <c r="H123" s="434"/>
      <c r="I123" s="411">
        <f t="shared" si="11"/>
        <v>286907300</v>
      </c>
      <c r="J123" s="428">
        <f t="shared" si="7"/>
        <v>1</v>
      </c>
      <c r="K123" s="384">
        <f t="shared" si="8"/>
        <v>0</v>
      </c>
      <c r="L123" s="384">
        <f>IF(J123=1,SUM($J$6:J123),0)</f>
        <v>85</v>
      </c>
      <c r="M123" s="384">
        <f>IF(K123=1,SUM($K$6:K123),0)</f>
        <v>0</v>
      </c>
      <c r="N123" s="430">
        <f t="shared" si="9"/>
        <v>85</v>
      </c>
      <c r="O123" s="384">
        <f t="shared" si="10"/>
        <v>0</v>
      </c>
      <c r="P123" s="384">
        <f>IF(O123=1,SUM($O$6:O123),0)</f>
        <v>0</v>
      </c>
    </row>
    <row r="124" spans="1:16" ht="75">
      <c r="A124" s="403"/>
      <c r="B124" s="413">
        <v>9</v>
      </c>
      <c r="C124" s="432" t="s">
        <v>163</v>
      </c>
      <c r="D124" s="415" t="s">
        <v>42</v>
      </c>
      <c r="E124" s="416" t="s">
        <v>53</v>
      </c>
      <c r="F124" s="418">
        <v>42499000</v>
      </c>
      <c r="G124" s="418">
        <v>47390600</v>
      </c>
      <c r="H124" s="434"/>
      <c r="I124" s="411">
        <f t="shared" si="11"/>
        <v>47390600</v>
      </c>
      <c r="J124" s="428">
        <f t="shared" si="7"/>
        <v>1</v>
      </c>
      <c r="K124" s="384">
        <f t="shared" si="8"/>
        <v>0</v>
      </c>
      <c r="L124" s="384">
        <f>IF(J124=1,SUM($J$6:J124),0)</f>
        <v>86</v>
      </c>
      <c r="M124" s="384">
        <f>IF(K124=1,SUM($K$6:K124),0)</f>
        <v>0</v>
      </c>
      <c r="N124" s="430">
        <f t="shared" si="9"/>
        <v>86</v>
      </c>
      <c r="O124" s="384">
        <f t="shared" si="10"/>
        <v>0</v>
      </c>
      <c r="P124" s="384">
        <f>IF(O124=1,SUM($O$6:O124),0)</f>
        <v>0</v>
      </c>
    </row>
    <row r="125" spans="1:16">
      <c r="A125" s="403"/>
      <c r="B125" s="413"/>
      <c r="C125" s="414"/>
      <c r="D125" s="415"/>
      <c r="E125" s="416"/>
      <c r="F125" s="418"/>
      <c r="G125" s="418"/>
      <c r="H125" s="434"/>
      <c r="I125" s="411">
        <f t="shared" si="11"/>
        <v>0</v>
      </c>
      <c r="J125" s="428">
        <f t="shared" si="7"/>
        <v>0</v>
      </c>
      <c r="K125" s="384">
        <f t="shared" si="8"/>
        <v>0</v>
      </c>
      <c r="L125" s="384">
        <f>IF(J125=1,SUM($J$6:J125),0)</f>
        <v>0</v>
      </c>
      <c r="M125" s="384">
        <f>IF(K125=1,SUM($K$6:K125),0)</f>
        <v>0</v>
      </c>
      <c r="N125" s="430">
        <f t="shared" si="9"/>
        <v>0</v>
      </c>
      <c r="O125" s="384">
        <f t="shared" si="10"/>
        <v>0</v>
      </c>
      <c r="P125" s="384">
        <f>IF(O125=1,SUM($O$6:O125),0)</f>
        <v>0</v>
      </c>
    </row>
    <row r="126" spans="1:16" ht="45">
      <c r="A126" s="403"/>
      <c r="B126" s="413" t="s">
        <v>164</v>
      </c>
      <c r="C126" s="414" t="s">
        <v>165</v>
      </c>
      <c r="D126" s="415" t="s">
        <v>122</v>
      </c>
      <c r="E126" s="416"/>
      <c r="F126" s="418"/>
      <c r="G126" s="418"/>
      <c r="H126" s="434"/>
      <c r="I126" s="411">
        <f t="shared" si="11"/>
        <v>0</v>
      </c>
      <c r="J126" s="428">
        <f t="shared" si="7"/>
        <v>0</v>
      </c>
      <c r="K126" s="384">
        <f t="shared" si="8"/>
        <v>0</v>
      </c>
      <c r="L126" s="384">
        <f>IF(J126=1,SUM($J$6:J126),0)</f>
        <v>0</v>
      </c>
      <c r="M126" s="384">
        <f>IF(K126=1,SUM($K$6:K126),0)</f>
        <v>0</v>
      </c>
      <c r="N126" s="430">
        <f t="shared" si="9"/>
        <v>0</v>
      </c>
      <c r="O126" s="384">
        <f t="shared" si="10"/>
        <v>0</v>
      </c>
      <c r="P126" s="384">
        <f>IF(O126=1,SUM($O$6:O126),0)</f>
        <v>0</v>
      </c>
    </row>
    <row r="127" spans="1:16" ht="75">
      <c r="A127" s="403"/>
      <c r="B127" s="413">
        <v>1</v>
      </c>
      <c r="C127" s="414" t="s">
        <v>166</v>
      </c>
      <c r="D127" s="415" t="s">
        <v>42</v>
      </c>
      <c r="E127" s="416" t="s">
        <v>155</v>
      </c>
      <c r="F127" s="418">
        <v>126104830</v>
      </c>
      <c r="G127" s="418">
        <v>181123500</v>
      </c>
      <c r="H127" s="434"/>
      <c r="I127" s="411">
        <f t="shared" si="11"/>
        <v>181123500</v>
      </c>
      <c r="J127" s="428">
        <f t="shared" si="7"/>
        <v>1</v>
      </c>
      <c r="K127" s="384">
        <f t="shared" si="8"/>
        <v>0</v>
      </c>
      <c r="L127" s="384">
        <f>IF(J127=1,SUM($J$6:J127),0)</f>
        <v>87</v>
      </c>
      <c r="M127" s="384">
        <f>IF(K127=1,SUM($K$6:K127),0)</f>
        <v>0</v>
      </c>
      <c r="N127" s="430">
        <f t="shared" si="9"/>
        <v>87</v>
      </c>
      <c r="O127" s="384">
        <f t="shared" si="10"/>
        <v>0</v>
      </c>
      <c r="P127" s="384">
        <f>IF(O127=1,SUM($O$6:O127),0)</f>
        <v>0</v>
      </c>
    </row>
    <row r="128" spans="1:16" ht="75">
      <c r="A128" s="403"/>
      <c r="B128" s="413">
        <v>2</v>
      </c>
      <c r="C128" s="414" t="s">
        <v>167</v>
      </c>
      <c r="D128" s="415" t="s">
        <v>42</v>
      </c>
      <c r="E128" s="416" t="s">
        <v>155</v>
      </c>
      <c r="F128" s="418">
        <v>191704830</v>
      </c>
      <c r="G128" s="418">
        <v>265523500</v>
      </c>
      <c r="H128" s="434"/>
      <c r="I128" s="411">
        <f t="shared" si="11"/>
        <v>265523500</v>
      </c>
      <c r="J128" s="428">
        <f t="shared" si="7"/>
        <v>1</v>
      </c>
      <c r="K128" s="384">
        <f t="shared" si="8"/>
        <v>0</v>
      </c>
      <c r="L128" s="384">
        <f>IF(J128=1,SUM($J$6:J128),0)</f>
        <v>88</v>
      </c>
      <c r="M128" s="384">
        <f>IF(K128=1,SUM($K$6:K128),0)</f>
        <v>0</v>
      </c>
      <c r="N128" s="430">
        <f t="shared" si="9"/>
        <v>88</v>
      </c>
      <c r="O128" s="384">
        <f t="shared" si="10"/>
        <v>0</v>
      </c>
      <c r="P128" s="384">
        <f>IF(O128=1,SUM($O$6:O128),0)</f>
        <v>0</v>
      </c>
    </row>
    <row r="129" spans="1:17" ht="45">
      <c r="A129" s="403"/>
      <c r="B129" s="413">
        <v>3</v>
      </c>
      <c r="C129" s="414" t="s">
        <v>168</v>
      </c>
      <c r="D129" s="415" t="s">
        <v>45</v>
      </c>
      <c r="E129" s="416" t="s">
        <v>155</v>
      </c>
      <c r="F129" s="418">
        <v>79200000</v>
      </c>
      <c r="G129" s="418">
        <v>79200000</v>
      </c>
      <c r="H129" s="434"/>
      <c r="I129" s="411">
        <f t="shared" si="11"/>
        <v>79200000</v>
      </c>
      <c r="J129" s="428">
        <f t="shared" si="7"/>
        <v>0</v>
      </c>
      <c r="K129" s="384">
        <f t="shared" si="8"/>
        <v>1</v>
      </c>
      <c r="L129" s="384">
        <f>IF(J129=1,SUM($J$6:J129),0)</f>
        <v>0</v>
      </c>
      <c r="M129" s="384">
        <f>IF(K129=1,SUM($K$6:K129),0)</f>
        <v>201227068.79893059</v>
      </c>
      <c r="N129" s="430">
        <f t="shared" si="9"/>
        <v>201227068.79893059</v>
      </c>
      <c r="O129" s="384">
        <f t="shared" si="10"/>
        <v>0</v>
      </c>
      <c r="P129" s="384">
        <f>IF(O129=1,SUM($O$6:O129),0)</f>
        <v>0</v>
      </c>
    </row>
    <row r="130" spans="1:17" ht="45">
      <c r="A130" s="403"/>
      <c r="B130" s="413">
        <v>4</v>
      </c>
      <c r="C130" s="414" t="s">
        <v>169</v>
      </c>
      <c r="D130" s="415" t="s">
        <v>45</v>
      </c>
      <c r="E130" s="416" t="s">
        <v>53</v>
      </c>
      <c r="F130" s="418">
        <v>5975000</v>
      </c>
      <c r="G130" s="418">
        <v>5975000</v>
      </c>
      <c r="H130" s="434"/>
      <c r="I130" s="411">
        <f t="shared" si="11"/>
        <v>5975000</v>
      </c>
      <c r="J130" s="428">
        <f t="shared" si="7"/>
        <v>0</v>
      </c>
      <c r="K130" s="384">
        <f t="shared" si="8"/>
        <v>1</v>
      </c>
      <c r="L130" s="384">
        <f>IF(J130=1,SUM($J$6:J130),0)</f>
        <v>0</v>
      </c>
      <c r="M130" s="384">
        <f>IF(K130=1,SUM($K$6:K130),0)</f>
        <v>201227069.79893059</v>
      </c>
      <c r="N130" s="430">
        <f t="shared" si="9"/>
        <v>201227069.79893059</v>
      </c>
      <c r="O130" s="384">
        <f t="shared" si="10"/>
        <v>0</v>
      </c>
      <c r="P130" s="384">
        <f>IF(O130=1,SUM($O$6:O130),0)</f>
        <v>0</v>
      </c>
    </row>
    <row r="131" spans="1:17" ht="45">
      <c r="A131" s="403"/>
      <c r="B131" s="413">
        <v>5</v>
      </c>
      <c r="C131" s="414" t="s">
        <v>170</v>
      </c>
      <c r="D131" s="415" t="s">
        <v>45</v>
      </c>
      <c r="E131" s="416" t="s">
        <v>143</v>
      </c>
      <c r="F131" s="418">
        <v>12500000</v>
      </c>
      <c r="G131" s="418">
        <v>12500000</v>
      </c>
      <c r="H131" s="434"/>
      <c r="I131" s="411">
        <f t="shared" si="11"/>
        <v>12500000</v>
      </c>
      <c r="J131" s="428">
        <f t="shared" si="7"/>
        <v>0</v>
      </c>
      <c r="K131" s="384">
        <f t="shared" si="8"/>
        <v>1</v>
      </c>
      <c r="L131" s="384">
        <f>IF(J131=1,SUM($J$6:J131),0)</f>
        <v>0</v>
      </c>
      <c r="M131" s="384">
        <f>IF(K131=1,SUM($K$6:K131),0)</f>
        <v>201227070.79893059</v>
      </c>
      <c r="N131" s="430">
        <f t="shared" si="9"/>
        <v>201227070.79893059</v>
      </c>
      <c r="O131" s="384">
        <f t="shared" si="10"/>
        <v>0</v>
      </c>
      <c r="P131" s="384">
        <f>IF(O131=1,SUM($O$6:O131),0)</f>
        <v>0</v>
      </c>
    </row>
    <row r="132" spans="1:17">
      <c r="A132" s="403"/>
      <c r="B132" s="413"/>
      <c r="C132" s="414"/>
      <c r="D132" s="415" t="s">
        <v>122</v>
      </c>
      <c r="E132" s="416"/>
      <c r="F132" s="418"/>
      <c r="G132" s="418"/>
      <c r="H132" s="434"/>
      <c r="I132" s="411">
        <f t="shared" si="11"/>
        <v>0</v>
      </c>
      <c r="J132" s="428">
        <f t="shared" si="7"/>
        <v>0</v>
      </c>
      <c r="K132" s="384">
        <f t="shared" si="8"/>
        <v>0</v>
      </c>
      <c r="L132" s="384">
        <f>IF(J132=1,SUM($J$6:J132),0)</f>
        <v>0</v>
      </c>
      <c r="M132" s="384">
        <f>IF(K132=1,SUM($K$6:K132),0)</f>
        <v>0</v>
      </c>
      <c r="N132" s="430">
        <f t="shared" si="9"/>
        <v>0</v>
      </c>
      <c r="O132" s="384">
        <f t="shared" si="10"/>
        <v>0</v>
      </c>
      <c r="P132" s="384">
        <f>IF(O132=1,SUM($O$6:O132),0)</f>
        <v>0</v>
      </c>
    </row>
    <row r="133" spans="1:17" ht="45">
      <c r="A133" s="403"/>
      <c r="B133" s="413" t="s">
        <v>171</v>
      </c>
      <c r="C133" s="414" t="s">
        <v>172</v>
      </c>
      <c r="D133" s="415" t="s">
        <v>122</v>
      </c>
      <c r="E133" s="416"/>
      <c r="F133" s="418"/>
      <c r="G133" s="418"/>
      <c r="H133" s="434"/>
      <c r="I133" s="411">
        <f t="shared" si="11"/>
        <v>0</v>
      </c>
      <c r="J133" s="428">
        <f t="shared" si="7"/>
        <v>0</v>
      </c>
      <c r="K133" s="384">
        <f t="shared" si="8"/>
        <v>0</v>
      </c>
      <c r="L133" s="384">
        <f>IF(J133=1,SUM($J$6:J133),0)</f>
        <v>0</v>
      </c>
      <c r="M133" s="384">
        <f>IF(K133=1,SUM($K$6:K133),0)</f>
        <v>0</v>
      </c>
      <c r="N133" s="430">
        <f t="shared" si="9"/>
        <v>0</v>
      </c>
      <c r="O133" s="384">
        <f t="shared" si="10"/>
        <v>0</v>
      </c>
      <c r="P133" s="384">
        <f>IF(O133=1,SUM($O$6:O133),0)</f>
        <v>0</v>
      </c>
    </row>
    <row r="134" spans="1:17" ht="45">
      <c r="A134" s="403"/>
      <c r="B134" s="413">
        <v>1</v>
      </c>
      <c r="C134" s="414" t="s">
        <v>173</v>
      </c>
      <c r="D134" s="415" t="s">
        <v>42</v>
      </c>
      <c r="E134" s="416" t="s">
        <v>43</v>
      </c>
      <c r="F134" s="418">
        <v>24998100</v>
      </c>
      <c r="G134" s="418">
        <v>27845400</v>
      </c>
      <c r="H134" s="434"/>
      <c r="I134" s="411">
        <f t="shared" si="11"/>
        <v>27845400</v>
      </c>
      <c r="J134" s="428">
        <f t="shared" si="7"/>
        <v>1</v>
      </c>
      <c r="K134" s="384">
        <f t="shared" si="8"/>
        <v>0</v>
      </c>
      <c r="L134" s="384">
        <f>IF(J134=1,SUM($J$6:J134),0)</f>
        <v>89</v>
      </c>
      <c r="M134" s="384">
        <f>IF(K134=1,SUM($K$6:K134),0)</f>
        <v>0</v>
      </c>
      <c r="N134" s="430">
        <f t="shared" si="9"/>
        <v>89</v>
      </c>
      <c r="O134" s="384">
        <f t="shared" si="10"/>
        <v>0</v>
      </c>
      <c r="P134" s="384">
        <f>IF(O134=1,SUM($O$6:O134),0)</f>
        <v>0</v>
      </c>
    </row>
    <row r="135" spans="1:17" ht="60">
      <c r="A135" s="403"/>
      <c r="B135" s="413">
        <v>2</v>
      </c>
      <c r="C135" s="414" t="s">
        <v>174</v>
      </c>
      <c r="D135" s="415" t="s">
        <v>42</v>
      </c>
      <c r="E135" s="416" t="s">
        <v>43</v>
      </c>
      <c r="F135" s="418">
        <v>26746100</v>
      </c>
      <c r="G135" s="418">
        <v>42757200</v>
      </c>
      <c r="H135" s="434"/>
      <c r="I135" s="411">
        <f t="shared" si="11"/>
        <v>42757200</v>
      </c>
      <c r="J135" s="428">
        <f t="shared" si="7"/>
        <v>1</v>
      </c>
      <c r="K135" s="384">
        <f t="shared" si="8"/>
        <v>0</v>
      </c>
      <c r="L135" s="384">
        <f>IF(J135=1,SUM($J$6:J135),0)</f>
        <v>90</v>
      </c>
      <c r="M135" s="384">
        <f>IF(K135=1,SUM($K$6:K135),0)</f>
        <v>0</v>
      </c>
      <c r="N135" s="430">
        <f t="shared" si="9"/>
        <v>90</v>
      </c>
      <c r="O135" s="384">
        <f t="shared" si="10"/>
        <v>0</v>
      </c>
      <c r="P135" s="384">
        <f>IF(O135=1,SUM($O$6:O135),0)</f>
        <v>0</v>
      </c>
    </row>
    <row r="136" spans="1:17" ht="60">
      <c r="A136" s="403"/>
      <c r="B136" s="413">
        <v>3</v>
      </c>
      <c r="C136" s="414" t="s">
        <v>175</v>
      </c>
      <c r="D136" s="415" t="s">
        <v>42</v>
      </c>
      <c r="E136" s="416" t="s">
        <v>43</v>
      </c>
      <c r="F136" s="418">
        <v>38097500</v>
      </c>
      <c r="G136" s="418">
        <v>56838600</v>
      </c>
      <c r="H136" s="419"/>
      <c r="I136" s="411">
        <f t="shared" si="11"/>
        <v>56838600</v>
      </c>
      <c r="J136" s="428">
        <f t="shared" si="7"/>
        <v>1</v>
      </c>
      <c r="K136" s="384">
        <f t="shared" si="8"/>
        <v>0</v>
      </c>
      <c r="L136" s="384">
        <f>IF(J136=1,SUM($J$6:J136),0)</f>
        <v>91</v>
      </c>
      <c r="M136" s="384">
        <f>IF(K136=1,SUM($K$6:K136),0)</f>
        <v>0</v>
      </c>
      <c r="N136" s="430">
        <f t="shared" si="9"/>
        <v>91</v>
      </c>
      <c r="O136" s="384">
        <f t="shared" si="10"/>
        <v>0</v>
      </c>
      <c r="P136" s="384">
        <f>IF(O136=1,SUM($O$6:O136),0)</f>
        <v>0</v>
      </c>
    </row>
    <row r="137" spans="1:17" ht="60">
      <c r="A137" s="403"/>
      <c r="B137" s="413">
        <v>4</v>
      </c>
      <c r="C137" s="414" t="s">
        <v>176</v>
      </c>
      <c r="D137" s="415" t="s">
        <v>42</v>
      </c>
      <c r="E137" s="416" t="s">
        <v>43</v>
      </c>
      <c r="F137" s="418">
        <v>46697500</v>
      </c>
      <c r="G137" s="418">
        <v>77674900</v>
      </c>
      <c r="H137" s="419"/>
      <c r="I137" s="411">
        <f t="shared" si="11"/>
        <v>77674900</v>
      </c>
      <c r="J137" s="428">
        <f t="shared" ref="J137:J200" si="12">IF(D137="MDU-KD",1,0)</f>
        <v>1</v>
      </c>
      <c r="K137" s="384">
        <f t="shared" ref="K137:K200" si="13">IF(D137="HDW",1,0)</f>
        <v>0</v>
      </c>
      <c r="L137" s="384">
        <f>IF(J137=1,SUM($J$6:J137),0)</f>
        <v>92</v>
      </c>
      <c r="M137" s="384">
        <f>IF(K137=1,SUM($K$6:K137),0)</f>
        <v>0</v>
      </c>
      <c r="N137" s="430">
        <f t="shared" ref="N137:N200" si="14">IF(L137=0,M137,L137)</f>
        <v>92</v>
      </c>
      <c r="O137" s="384">
        <f t="shared" ref="O137:O200" si="15">IF(E137=0,0,IF(LEFT(C137,11)="Tiang Beton",1,0))</f>
        <v>0</v>
      </c>
      <c r="P137" s="384">
        <f>IF(O137=1,SUM($O$6:O137),0)</f>
        <v>0</v>
      </c>
    </row>
    <row r="138" spans="1:17" ht="45">
      <c r="A138" s="436"/>
      <c r="B138" s="413">
        <v>5</v>
      </c>
      <c r="C138" s="414" t="s">
        <v>177</v>
      </c>
      <c r="D138" s="415" t="s">
        <v>42</v>
      </c>
      <c r="E138" s="416" t="s">
        <v>43</v>
      </c>
      <c r="F138" s="418">
        <v>21530100</v>
      </c>
      <c r="G138" s="418">
        <v>21530100</v>
      </c>
      <c r="H138" s="419"/>
      <c r="I138" s="411">
        <f t="shared" si="11"/>
        <v>21530100</v>
      </c>
      <c r="J138" s="428">
        <f t="shared" si="12"/>
        <v>1</v>
      </c>
      <c r="K138" s="384">
        <f t="shared" si="13"/>
        <v>0</v>
      </c>
      <c r="L138" s="384">
        <f>IF(J138=1,SUM($J$6:J138),0)</f>
        <v>93</v>
      </c>
      <c r="M138" s="384">
        <f>IF(K138=1,SUM($K$6:K138),0)</f>
        <v>0</v>
      </c>
      <c r="N138" s="430">
        <f t="shared" si="14"/>
        <v>93</v>
      </c>
      <c r="O138" s="384">
        <f t="shared" si="15"/>
        <v>0</v>
      </c>
      <c r="P138" s="384">
        <f>IF(O138=1,SUM($O$6:O138),0)</f>
        <v>0</v>
      </c>
      <c r="Q138" s="438"/>
    </row>
    <row r="139" spans="1:17" ht="60">
      <c r="A139" s="436"/>
      <c r="B139" s="413">
        <v>6</v>
      </c>
      <c r="C139" s="414" t="s">
        <v>178</v>
      </c>
      <c r="D139" s="415" t="s">
        <v>42</v>
      </c>
      <c r="E139" s="416" t="s">
        <v>43</v>
      </c>
      <c r="F139" s="418">
        <v>31630800</v>
      </c>
      <c r="G139" s="418">
        <v>31630800</v>
      </c>
      <c r="H139" s="419"/>
      <c r="I139" s="411">
        <f t="shared" si="11"/>
        <v>31630800</v>
      </c>
      <c r="J139" s="428">
        <f t="shared" si="12"/>
        <v>1</v>
      </c>
      <c r="K139" s="384">
        <f t="shared" si="13"/>
        <v>0</v>
      </c>
      <c r="L139" s="384">
        <f>IF(J139=1,SUM($J$6:J139),0)</f>
        <v>94</v>
      </c>
      <c r="M139" s="384">
        <f>IF(K139=1,SUM($K$6:K139),0)</f>
        <v>0</v>
      </c>
      <c r="N139" s="430">
        <f t="shared" si="14"/>
        <v>94</v>
      </c>
      <c r="O139" s="384">
        <f t="shared" si="15"/>
        <v>0</v>
      </c>
      <c r="P139" s="384">
        <f>IF(O139=1,SUM($O$6:O139),0)</f>
        <v>0</v>
      </c>
      <c r="Q139" s="438"/>
    </row>
    <row r="140" spans="1:17" ht="60">
      <c r="A140" s="436"/>
      <c r="B140" s="413">
        <v>7</v>
      </c>
      <c r="C140" s="414" t="s">
        <v>179</v>
      </c>
      <c r="D140" s="415" t="s">
        <v>42</v>
      </c>
      <c r="E140" s="416" t="s">
        <v>43</v>
      </c>
      <c r="F140" s="418">
        <v>32680800</v>
      </c>
      <c r="G140" s="418">
        <v>32680800</v>
      </c>
      <c r="H140" s="419"/>
      <c r="I140" s="411">
        <f t="shared" si="11"/>
        <v>32680800</v>
      </c>
      <c r="J140" s="428">
        <f t="shared" si="12"/>
        <v>1</v>
      </c>
      <c r="K140" s="384">
        <f t="shared" si="13"/>
        <v>0</v>
      </c>
      <c r="L140" s="384">
        <f>IF(J140=1,SUM($J$6:J140),0)</f>
        <v>95</v>
      </c>
      <c r="M140" s="384">
        <f>IF(K140=1,SUM($K$6:K140),0)</f>
        <v>0</v>
      </c>
      <c r="N140" s="430">
        <f t="shared" si="14"/>
        <v>95</v>
      </c>
      <c r="O140" s="384">
        <f t="shared" si="15"/>
        <v>0</v>
      </c>
      <c r="P140" s="384">
        <f>IF(O140=1,SUM($O$6:O140),0)</f>
        <v>0</v>
      </c>
      <c r="Q140" s="438"/>
    </row>
    <row r="141" spans="1:17" ht="60">
      <c r="A141" s="436"/>
      <c r="B141" s="413">
        <v>8</v>
      </c>
      <c r="C141" s="414" t="s">
        <v>180</v>
      </c>
      <c r="D141" s="415" t="s">
        <v>42</v>
      </c>
      <c r="E141" s="416" t="s">
        <v>43</v>
      </c>
      <c r="F141" s="418">
        <v>37313100</v>
      </c>
      <c r="G141" s="418">
        <v>37313100</v>
      </c>
      <c r="H141" s="419"/>
      <c r="I141" s="411">
        <f t="shared" si="11"/>
        <v>37313100</v>
      </c>
      <c r="J141" s="428">
        <f t="shared" si="12"/>
        <v>1</v>
      </c>
      <c r="K141" s="384">
        <f t="shared" si="13"/>
        <v>0</v>
      </c>
      <c r="L141" s="384">
        <f>IF(J141=1,SUM($J$6:J141),0)</f>
        <v>96</v>
      </c>
      <c r="M141" s="384">
        <f>IF(K141=1,SUM($K$6:K141),0)</f>
        <v>0</v>
      </c>
      <c r="N141" s="430">
        <f t="shared" si="14"/>
        <v>96</v>
      </c>
      <c r="O141" s="384">
        <f t="shared" si="15"/>
        <v>0</v>
      </c>
      <c r="P141" s="384">
        <f>IF(O141=1,SUM($O$6:O141),0)</f>
        <v>0</v>
      </c>
      <c r="Q141" s="438"/>
    </row>
    <row r="142" spans="1:17" ht="60">
      <c r="A142" s="403"/>
      <c r="B142" s="413">
        <v>9</v>
      </c>
      <c r="C142" s="414" t="s">
        <v>181</v>
      </c>
      <c r="D142" s="415" t="s">
        <v>42</v>
      </c>
      <c r="E142" s="416" t="s">
        <v>43</v>
      </c>
      <c r="F142" s="418">
        <v>63057400</v>
      </c>
      <c r="G142" s="418">
        <v>63057400</v>
      </c>
      <c r="H142" s="419"/>
      <c r="I142" s="411">
        <f t="shared" si="11"/>
        <v>63057400</v>
      </c>
      <c r="J142" s="428">
        <f t="shared" si="12"/>
        <v>1</v>
      </c>
      <c r="K142" s="384">
        <f t="shared" si="13"/>
        <v>0</v>
      </c>
      <c r="L142" s="384">
        <f>IF(J142=1,SUM($J$6:J142),0)</f>
        <v>97</v>
      </c>
      <c r="M142" s="384">
        <f>IF(K142=1,SUM($K$6:K142),0)</f>
        <v>0</v>
      </c>
      <c r="N142" s="430">
        <f t="shared" si="14"/>
        <v>97</v>
      </c>
      <c r="O142" s="384">
        <f t="shared" si="15"/>
        <v>0</v>
      </c>
      <c r="P142" s="384">
        <f>IF(O142=1,SUM($O$6:O142),0)</f>
        <v>0</v>
      </c>
    </row>
    <row r="143" spans="1:17" ht="60">
      <c r="A143" s="403"/>
      <c r="B143" s="413">
        <v>10</v>
      </c>
      <c r="C143" s="414" t="s">
        <v>182</v>
      </c>
      <c r="D143" s="415" t="s">
        <v>42</v>
      </c>
      <c r="E143" s="416" t="s">
        <v>43</v>
      </c>
      <c r="F143" s="418">
        <v>87094400</v>
      </c>
      <c r="G143" s="418">
        <v>97014452.159999996</v>
      </c>
      <c r="H143" s="419"/>
      <c r="I143" s="411">
        <f t="shared" si="11"/>
        <v>97014452.159999996</v>
      </c>
      <c r="J143" s="428">
        <f t="shared" si="12"/>
        <v>1</v>
      </c>
      <c r="K143" s="384">
        <f t="shared" si="13"/>
        <v>0</v>
      </c>
      <c r="L143" s="384">
        <f>IF(J143=1,SUM($J$6:J143),0)</f>
        <v>98</v>
      </c>
      <c r="M143" s="384">
        <f>IF(K143=1,SUM($K$6:K143),0)</f>
        <v>0</v>
      </c>
      <c r="N143" s="430">
        <f t="shared" si="14"/>
        <v>98</v>
      </c>
      <c r="O143" s="384">
        <f t="shared" si="15"/>
        <v>0</v>
      </c>
      <c r="P143" s="384">
        <f>IF(O143=1,SUM($O$6:O143),0)</f>
        <v>0</v>
      </c>
    </row>
    <row r="144" spans="1:17" ht="60">
      <c r="A144" s="403"/>
      <c r="B144" s="413">
        <v>11</v>
      </c>
      <c r="C144" s="414" t="s">
        <v>183</v>
      </c>
      <c r="D144" s="415" t="s">
        <v>42</v>
      </c>
      <c r="E144" s="416" t="s">
        <v>43</v>
      </c>
      <c r="F144" s="418">
        <v>10270090</v>
      </c>
      <c r="G144" s="418">
        <v>11439900</v>
      </c>
      <c r="H144" s="419"/>
      <c r="I144" s="411">
        <f t="shared" si="11"/>
        <v>11439900</v>
      </c>
      <c r="J144" s="428">
        <f t="shared" si="12"/>
        <v>1</v>
      </c>
      <c r="K144" s="384">
        <f t="shared" si="13"/>
        <v>0</v>
      </c>
      <c r="L144" s="384">
        <f>IF(J144=1,SUM($J$6:J144),0)</f>
        <v>99</v>
      </c>
      <c r="M144" s="384">
        <f>IF(K144=1,SUM($K$6:K144),0)</f>
        <v>0</v>
      </c>
      <c r="N144" s="430">
        <f t="shared" si="14"/>
        <v>99</v>
      </c>
      <c r="O144" s="384">
        <f t="shared" si="15"/>
        <v>0</v>
      </c>
      <c r="P144" s="384">
        <f>IF(O144=1,SUM($O$6:O144),0)</f>
        <v>0</v>
      </c>
    </row>
    <row r="145" spans="1:16" ht="45">
      <c r="A145" s="403"/>
      <c r="B145" s="413">
        <v>12</v>
      </c>
      <c r="C145" s="414" t="s">
        <v>184</v>
      </c>
      <c r="D145" s="415" t="s">
        <v>42</v>
      </c>
      <c r="E145" s="416" t="s">
        <v>43</v>
      </c>
      <c r="F145" s="418">
        <v>8972560</v>
      </c>
      <c r="G145" s="418">
        <v>9994500</v>
      </c>
      <c r="H145" s="419"/>
      <c r="I145" s="411">
        <f t="shared" si="11"/>
        <v>9994500</v>
      </c>
      <c r="J145" s="428">
        <f t="shared" si="12"/>
        <v>1</v>
      </c>
      <c r="K145" s="384">
        <f t="shared" si="13"/>
        <v>0</v>
      </c>
      <c r="L145" s="384">
        <f>IF(J145=1,SUM($J$6:J145),0)</f>
        <v>100</v>
      </c>
      <c r="M145" s="384">
        <f>IF(K145=1,SUM($K$6:K145),0)</f>
        <v>0</v>
      </c>
      <c r="N145" s="430">
        <f t="shared" si="14"/>
        <v>100</v>
      </c>
      <c r="O145" s="384">
        <f t="shared" si="15"/>
        <v>0</v>
      </c>
      <c r="P145" s="384">
        <f>IF(O145=1,SUM($O$6:O145),0)</f>
        <v>0</v>
      </c>
    </row>
    <row r="146" spans="1:16" ht="45">
      <c r="A146" s="403"/>
      <c r="B146" s="413">
        <v>13</v>
      </c>
      <c r="C146" s="414" t="s">
        <v>185</v>
      </c>
      <c r="D146" s="415" t="s">
        <v>42</v>
      </c>
      <c r="E146" s="416" t="s">
        <v>43</v>
      </c>
      <c r="F146" s="418">
        <v>10973865</v>
      </c>
      <c r="G146" s="418">
        <v>12223800</v>
      </c>
      <c r="H146" s="419"/>
      <c r="I146" s="411">
        <f t="shared" si="11"/>
        <v>12223800</v>
      </c>
      <c r="J146" s="428">
        <f t="shared" si="12"/>
        <v>1</v>
      </c>
      <c r="K146" s="384">
        <f t="shared" si="13"/>
        <v>0</v>
      </c>
      <c r="L146" s="384">
        <f>IF(J146=1,SUM($J$6:J146),0)</f>
        <v>101</v>
      </c>
      <c r="M146" s="384">
        <f>IF(K146=1,SUM($K$6:K146),0)</f>
        <v>0</v>
      </c>
      <c r="N146" s="430">
        <f t="shared" si="14"/>
        <v>101</v>
      </c>
      <c r="O146" s="384">
        <f t="shared" si="15"/>
        <v>0</v>
      </c>
      <c r="P146" s="384">
        <f>IF(O146=1,SUM($O$6:O146),0)</f>
        <v>0</v>
      </c>
    </row>
    <row r="147" spans="1:16" ht="45">
      <c r="A147" s="403"/>
      <c r="B147" s="413">
        <v>14</v>
      </c>
      <c r="C147" s="414" t="s">
        <v>186</v>
      </c>
      <c r="D147" s="415" t="s">
        <v>42</v>
      </c>
      <c r="E147" s="416" t="s">
        <v>43</v>
      </c>
      <c r="F147" s="418">
        <v>12622540</v>
      </c>
      <c r="G147" s="418">
        <v>14060200</v>
      </c>
      <c r="H147" s="419"/>
      <c r="I147" s="411">
        <f t="shared" si="11"/>
        <v>14060200</v>
      </c>
      <c r="J147" s="428">
        <f t="shared" si="12"/>
        <v>1</v>
      </c>
      <c r="K147" s="384">
        <f t="shared" si="13"/>
        <v>0</v>
      </c>
      <c r="L147" s="384">
        <f>IF(J147=1,SUM($J$6:J147),0)</f>
        <v>102</v>
      </c>
      <c r="M147" s="384">
        <f>IF(K147=1,SUM($K$6:K147),0)</f>
        <v>0</v>
      </c>
      <c r="N147" s="430">
        <f t="shared" si="14"/>
        <v>102</v>
      </c>
      <c r="O147" s="384">
        <f t="shared" si="15"/>
        <v>0</v>
      </c>
      <c r="P147" s="384">
        <f>IF(O147=1,SUM($O$6:O147),0)</f>
        <v>0</v>
      </c>
    </row>
    <row r="148" spans="1:16" ht="45">
      <c r="A148" s="403"/>
      <c r="B148" s="413">
        <v>15</v>
      </c>
      <c r="C148" s="433" t="s">
        <v>187</v>
      </c>
      <c r="D148" s="415" t="s">
        <v>42</v>
      </c>
      <c r="E148" s="416" t="s">
        <v>53</v>
      </c>
      <c r="F148" s="418">
        <v>15724250</v>
      </c>
      <c r="G148" s="418">
        <v>16589083.75</v>
      </c>
      <c r="H148" s="419"/>
      <c r="I148" s="411">
        <f t="shared" si="11"/>
        <v>16589083.75</v>
      </c>
      <c r="J148" s="428">
        <f t="shared" si="12"/>
        <v>1</v>
      </c>
      <c r="K148" s="384">
        <f t="shared" si="13"/>
        <v>0</v>
      </c>
      <c r="L148" s="384">
        <f>IF(J148=1,SUM($J$6:J148),0)</f>
        <v>103</v>
      </c>
      <c r="M148" s="384">
        <f>IF(K148=1,SUM($K$6:K148),0)</f>
        <v>0</v>
      </c>
      <c r="N148" s="430">
        <f t="shared" si="14"/>
        <v>103</v>
      </c>
      <c r="O148" s="384">
        <f t="shared" si="15"/>
        <v>0</v>
      </c>
      <c r="P148" s="384">
        <f>IF(O148=1,SUM($O$6:O148),0)</f>
        <v>0</v>
      </c>
    </row>
    <row r="149" spans="1:16">
      <c r="A149" s="403"/>
      <c r="B149" s="413"/>
      <c r="C149" s="433"/>
      <c r="D149" s="415"/>
      <c r="E149" s="416"/>
      <c r="F149" s="418"/>
      <c r="G149" s="418"/>
      <c r="H149" s="419"/>
      <c r="I149" s="411">
        <f t="shared" si="11"/>
        <v>0</v>
      </c>
      <c r="J149" s="428">
        <f t="shared" si="12"/>
        <v>0</v>
      </c>
      <c r="K149" s="384">
        <f t="shared" si="13"/>
        <v>0</v>
      </c>
      <c r="L149" s="384">
        <f>IF(J149=1,SUM($J$6:J149),0)</f>
        <v>0</v>
      </c>
      <c r="M149" s="384">
        <f>IF(K149=1,SUM($K$6:K149),0)</f>
        <v>0</v>
      </c>
      <c r="N149" s="430">
        <f t="shared" si="14"/>
        <v>0</v>
      </c>
      <c r="O149" s="384">
        <f t="shared" si="15"/>
        <v>0</v>
      </c>
      <c r="P149" s="384">
        <f>IF(O149=1,SUM($O$6:O149),0)</f>
        <v>0</v>
      </c>
    </row>
    <row r="150" spans="1:16" ht="30">
      <c r="A150" s="403"/>
      <c r="B150" s="413" t="s">
        <v>188</v>
      </c>
      <c r="C150" s="414" t="s">
        <v>189</v>
      </c>
      <c r="D150" s="415" t="s">
        <v>122</v>
      </c>
      <c r="E150" s="416"/>
      <c r="F150" s="418"/>
      <c r="G150" s="418"/>
      <c r="H150" s="419"/>
      <c r="I150" s="411">
        <f t="shared" si="11"/>
        <v>0</v>
      </c>
      <c r="J150" s="428">
        <f t="shared" si="12"/>
        <v>0</v>
      </c>
      <c r="K150" s="384">
        <f t="shared" si="13"/>
        <v>0</v>
      </c>
      <c r="L150" s="384">
        <f>IF(J150=1,SUM($J$6:J150),0)</f>
        <v>0</v>
      </c>
      <c r="M150" s="384">
        <f>IF(K150=1,SUM($K$6:K150),0)</f>
        <v>0</v>
      </c>
      <c r="N150" s="430">
        <f t="shared" si="14"/>
        <v>0</v>
      </c>
      <c r="O150" s="384">
        <f t="shared" si="15"/>
        <v>0</v>
      </c>
      <c r="P150" s="384">
        <f>IF(O150=1,SUM($O$6:O150),0)</f>
        <v>0</v>
      </c>
    </row>
    <row r="151" spans="1:16" ht="30">
      <c r="A151" s="403"/>
      <c r="B151" s="413">
        <v>1</v>
      </c>
      <c r="C151" s="414" t="s">
        <v>190</v>
      </c>
      <c r="D151" s="415" t="s">
        <v>42</v>
      </c>
      <c r="E151" s="416" t="s">
        <v>43</v>
      </c>
      <c r="F151" s="418">
        <v>848250</v>
      </c>
      <c r="G151" s="418">
        <v>848250</v>
      </c>
      <c r="H151" s="419"/>
      <c r="I151" s="411">
        <f t="shared" si="11"/>
        <v>848250</v>
      </c>
      <c r="J151" s="428">
        <f t="shared" si="12"/>
        <v>1</v>
      </c>
      <c r="K151" s="384">
        <f t="shared" si="13"/>
        <v>0</v>
      </c>
      <c r="L151" s="384">
        <f>IF(J151=1,SUM($J$6:J151),0)</f>
        <v>104</v>
      </c>
      <c r="M151" s="384">
        <f>IF(K151=1,SUM($K$6:K151),0)</f>
        <v>0</v>
      </c>
      <c r="N151" s="430">
        <f t="shared" si="14"/>
        <v>104</v>
      </c>
      <c r="O151" s="384">
        <f t="shared" si="15"/>
        <v>0</v>
      </c>
      <c r="P151" s="384">
        <f>IF(O151=1,SUM($O$6:O151),0)</f>
        <v>0</v>
      </c>
    </row>
    <row r="152" spans="1:16" ht="30">
      <c r="A152" s="403"/>
      <c r="B152" s="413">
        <v>2</v>
      </c>
      <c r="C152" s="414" t="s">
        <v>191</v>
      </c>
      <c r="D152" s="415" t="s">
        <v>45</v>
      </c>
      <c r="E152" s="416" t="s">
        <v>43</v>
      </c>
      <c r="F152" s="418">
        <v>17500</v>
      </c>
      <c r="G152" s="418">
        <v>17500</v>
      </c>
      <c r="H152" s="419"/>
      <c r="I152" s="411">
        <f t="shared" si="11"/>
        <v>17500</v>
      </c>
      <c r="J152" s="428">
        <f t="shared" si="12"/>
        <v>0</v>
      </c>
      <c r="K152" s="384">
        <f t="shared" si="13"/>
        <v>1</v>
      </c>
      <c r="L152" s="384">
        <f>IF(J152=1,SUM($J$6:J152),0)</f>
        <v>0</v>
      </c>
      <c r="M152" s="384">
        <f>IF(K152=1,SUM($K$6:K152),0)</f>
        <v>201227071.79893059</v>
      </c>
      <c r="N152" s="430">
        <f t="shared" si="14"/>
        <v>201227071.79893059</v>
      </c>
      <c r="O152" s="384">
        <f t="shared" si="15"/>
        <v>0</v>
      </c>
      <c r="P152" s="384">
        <f>IF(O152=1,SUM($O$6:O152),0)</f>
        <v>0</v>
      </c>
    </row>
    <row r="153" spans="1:16" ht="30">
      <c r="A153" s="403"/>
      <c r="B153" s="413">
        <v>3</v>
      </c>
      <c r="C153" s="414" t="s">
        <v>192</v>
      </c>
      <c r="D153" s="415" t="s">
        <v>45</v>
      </c>
      <c r="E153" s="416" t="s">
        <v>43</v>
      </c>
      <c r="F153" s="418">
        <v>17500</v>
      </c>
      <c r="G153" s="418">
        <v>17500</v>
      </c>
      <c r="H153" s="419"/>
      <c r="I153" s="411">
        <f t="shared" si="11"/>
        <v>17500</v>
      </c>
      <c r="J153" s="428">
        <f t="shared" si="12"/>
        <v>0</v>
      </c>
      <c r="K153" s="384">
        <f t="shared" si="13"/>
        <v>1</v>
      </c>
      <c r="L153" s="384">
        <f>IF(J153=1,SUM($J$6:J153),0)</f>
        <v>0</v>
      </c>
      <c r="M153" s="384">
        <f>IF(K153=1,SUM($K$6:K153),0)</f>
        <v>201227072.79893059</v>
      </c>
      <c r="N153" s="430">
        <f t="shared" si="14"/>
        <v>201227072.79893059</v>
      </c>
      <c r="O153" s="384">
        <f t="shared" si="15"/>
        <v>0</v>
      </c>
      <c r="P153" s="384">
        <f>IF(O153=1,SUM($O$6:O153),0)</f>
        <v>0</v>
      </c>
    </row>
    <row r="154" spans="1:16" ht="30">
      <c r="A154" s="403"/>
      <c r="B154" s="413">
        <v>4</v>
      </c>
      <c r="C154" s="414" t="s">
        <v>193</v>
      </c>
      <c r="D154" s="415" t="s">
        <v>45</v>
      </c>
      <c r="E154" s="416" t="s">
        <v>43</v>
      </c>
      <c r="F154" s="418">
        <v>17500</v>
      </c>
      <c r="G154" s="418">
        <v>17500</v>
      </c>
      <c r="H154" s="419"/>
      <c r="I154" s="411">
        <f t="shared" si="11"/>
        <v>17500</v>
      </c>
      <c r="J154" s="428">
        <f t="shared" si="12"/>
        <v>0</v>
      </c>
      <c r="K154" s="384">
        <f t="shared" si="13"/>
        <v>1</v>
      </c>
      <c r="L154" s="384">
        <f>IF(J154=1,SUM($J$6:J154),0)</f>
        <v>0</v>
      </c>
      <c r="M154" s="384">
        <f>IF(K154=1,SUM($K$6:K154),0)</f>
        <v>201227073.79893059</v>
      </c>
      <c r="N154" s="430">
        <f t="shared" si="14"/>
        <v>201227073.79893059</v>
      </c>
      <c r="O154" s="384">
        <f t="shared" si="15"/>
        <v>0</v>
      </c>
      <c r="P154" s="384">
        <f>IF(O154=1,SUM($O$6:O154),0)</f>
        <v>0</v>
      </c>
    </row>
    <row r="155" spans="1:16" ht="30">
      <c r="A155" s="403"/>
      <c r="B155" s="413">
        <v>5</v>
      </c>
      <c r="C155" s="414" t="s">
        <v>194</v>
      </c>
      <c r="D155" s="415" t="s">
        <v>45</v>
      </c>
      <c r="E155" s="416" t="s">
        <v>43</v>
      </c>
      <c r="F155" s="418">
        <v>18000</v>
      </c>
      <c r="G155" s="418">
        <v>18000</v>
      </c>
      <c r="H155" s="419"/>
      <c r="I155" s="411">
        <f t="shared" si="11"/>
        <v>18000</v>
      </c>
      <c r="J155" s="428">
        <f t="shared" si="12"/>
        <v>0</v>
      </c>
      <c r="K155" s="384">
        <f t="shared" si="13"/>
        <v>1</v>
      </c>
      <c r="L155" s="384">
        <f>IF(J155=1,SUM($J$6:J155),0)</f>
        <v>0</v>
      </c>
      <c r="M155" s="384">
        <f>IF(K155=1,SUM($K$6:K155),0)</f>
        <v>201227074.79893059</v>
      </c>
      <c r="N155" s="430">
        <f t="shared" si="14"/>
        <v>201227074.79893059</v>
      </c>
      <c r="O155" s="384">
        <f t="shared" si="15"/>
        <v>0</v>
      </c>
      <c r="P155" s="384">
        <f>IF(O155=1,SUM($O$6:O155),0)</f>
        <v>0</v>
      </c>
    </row>
    <row r="156" spans="1:16" ht="30">
      <c r="A156" s="403"/>
      <c r="B156" s="413">
        <v>6</v>
      </c>
      <c r="C156" s="414" t="s">
        <v>195</v>
      </c>
      <c r="D156" s="415" t="s">
        <v>45</v>
      </c>
      <c r="E156" s="416" t="s">
        <v>43</v>
      </c>
      <c r="F156" s="418">
        <v>18000</v>
      </c>
      <c r="G156" s="418">
        <v>18000</v>
      </c>
      <c r="H156" s="419"/>
      <c r="I156" s="411">
        <f t="shared" si="11"/>
        <v>18000</v>
      </c>
      <c r="J156" s="428">
        <f t="shared" si="12"/>
        <v>0</v>
      </c>
      <c r="K156" s="384">
        <f t="shared" si="13"/>
        <v>1</v>
      </c>
      <c r="L156" s="384">
        <f>IF(J156=1,SUM($J$6:J156),0)</f>
        <v>0</v>
      </c>
      <c r="M156" s="384">
        <f>IF(K156=1,SUM($K$6:K156),0)</f>
        <v>201227075.79893059</v>
      </c>
      <c r="N156" s="430">
        <f t="shared" si="14"/>
        <v>201227075.79893059</v>
      </c>
      <c r="O156" s="384">
        <f t="shared" si="15"/>
        <v>0</v>
      </c>
      <c r="P156" s="384">
        <f>IF(O156=1,SUM($O$6:O156),0)</f>
        <v>0</v>
      </c>
    </row>
    <row r="157" spans="1:16" ht="30">
      <c r="A157" s="403"/>
      <c r="B157" s="413">
        <v>7</v>
      </c>
      <c r="C157" s="414" t="s">
        <v>196</v>
      </c>
      <c r="D157" s="415" t="s">
        <v>45</v>
      </c>
      <c r="E157" s="416" t="s">
        <v>43</v>
      </c>
      <c r="F157" s="418">
        <v>18000</v>
      </c>
      <c r="G157" s="418">
        <v>18000</v>
      </c>
      <c r="H157" s="419"/>
      <c r="I157" s="411">
        <f t="shared" si="11"/>
        <v>18000</v>
      </c>
      <c r="J157" s="428">
        <f t="shared" si="12"/>
        <v>0</v>
      </c>
      <c r="K157" s="384">
        <f t="shared" si="13"/>
        <v>1</v>
      </c>
      <c r="L157" s="384">
        <f>IF(J157=1,SUM($J$6:J157),0)</f>
        <v>0</v>
      </c>
      <c r="M157" s="384">
        <f>IF(K157=1,SUM($K$6:K157),0)</f>
        <v>201227076.79893059</v>
      </c>
      <c r="N157" s="430">
        <f t="shared" si="14"/>
        <v>201227076.79893059</v>
      </c>
      <c r="O157" s="384">
        <f t="shared" si="15"/>
        <v>0</v>
      </c>
      <c r="P157" s="384">
        <f>IF(O157=1,SUM($O$6:O157),0)</f>
        <v>0</v>
      </c>
    </row>
    <row r="158" spans="1:16" ht="30">
      <c r="A158" s="403"/>
      <c r="B158" s="413">
        <v>8</v>
      </c>
      <c r="C158" s="414" t="s">
        <v>197</v>
      </c>
      <c r="D158" s="415" t="s">
        <v>45</v>
      </c>
      <c r="E158" s="416" t="s">
        <v>43</v>
      </c>
      <c r="F158" s="418">
        <v>18000</v>
      </c>
      <c r="G158" s="418">
        <v>18000</v>
      </c>
      <c r="H158" s="419"/>
      <c r="I158" s="411">
        <f t="shared" si="11"/>
        <v>18000</v>
      </c>
      <c r="J158" s="428">
        <f t="shared" si="12"/>
        <v>0</v>
      </c>
      <c r="K158" s="384">
        <f t="shared" si="13"/>
        <v>1</v>
      </c>
      <c r="L158" s="384">
        <f>IF(J158=1,SUM($J$6:J158),0)</f>
        <v>0</v>
      </c>
      <c r="M158" s="384">
        <f>IF(K158=1,SUM($K$6:K158),0)</f>
        <v>201227077.79893059</v>
      </c>
      <c r="N158" s="430">
        <f t="shared" si="14"/>
        <v>201227077.79893059</v>
      </c>
      <c r="O158" s="384">
        <f t="shared" si="15"/>
        <v>0</v>
      </c>
      <c r="P158" s="384">
        <f>IF(O158=1,SUM($O$6:O158),0)</f>
        <v>0</v>
      </c>
    </row>
    <row r="159" spans="1:16" ht="30">
      <c r="A159" s="403"/>
      <c r="B159" s="413">
        <v>9</v>
      </c>
      <c r="C159" s="414" t="s">
        <v>198</v>
      </c>
      <c r="D159" s="415" t="s">
        <v>45</v>
      </c>
      <c r="E159" s="416" t="s">
        <v>43</v>
      </c>
      <c r="F159" s="418">
        <v>18000</v>
      </c>
      <c r="G159" s="418">
        <v>18000</v>
      </c>
      <c r="H159" s="419"/>
      <c r="I159" s="411">
        <f t="shared" si="11"/>
        <v>18000</v>
      </c>
      <c r="J159" s="428">
        <f t="shared" si="12"/>
        <v>0</v>
      </c>
      <c r="K159" s="384">
        <f t="shared" si="13"/>
        <v>1</v>
      </c>
      <c r="L159" s="384">
        <f>IF(J159=1,SUM($J$6:J159),0)</f>
        <v>0</v>
      </c>
      <c r="M159" s="384">
        <f>IF(K159=1,SUM($K$6:K159),0)</f>
        <v>201227078.79893059</v>
      </c>
      <c r="N159" s="430">
        <f t="shared" si="14"/>
        <v>201227078.79893059</v>
      </c>
      <c r="O159" s="384">
        <f t="shared" si="15"/>
        <v>0</v>
      </c>
      <c r="P159" s="384">
        <f>IF(O159=1,SUM($O$6:O159),0)</f>
        <v>0</v>
      </c>
    </row>
    <row r="160" spans="1:16" ht="30">
      <c r="A160" s="403"/>
      <c r="B160" s="413">
        <v>10</v>
      </c>
      <c r="C160" s="414" t="s">
        <v>199</v>
      </c>
      <c r="D160" s="415" t="s">
        <v>45</v>
      </c>
      <c r="E160" s="416" t="s">
        <v>43</v>
      </c>
      <c r="F160" s="418">
        <v>20000</v>
      </c>
      <c r="G160" s="418">
        <v>20000</v>
      </c>
      <c r="H160" s="419"/>
      <c r="I160" s="411">
        <f t="shared" si="11"/>
        <v>20000</v>
      </c>
      <c r="J160" s="428">
        <f t="shared" si="12"/>
        <v>0</v>
      </c>
      <c r="K160" s="384">
        <f t="shared" si="13"/>
        <v>1</v>
      </c>
      <c r="L160" s="384">
        <f>IF(J160=1,SUM($J$6:J160),0)</f>
        <v>0</v>
      </c>
      <c r="M160" s="384">
        <f>IF(K160=1,SUM($K$6:K160),0)</f>
        <v>201227079.79893059</v>
      </c>
      <c r="N160" s="430">
        <f t="shared" si="14"/>
        <v>201227079.79893059</v>
      </c>
      <c r="O160" s="384">
        <f t="shared" si="15"/>
        <v>0</v>
      </c>
      <c r="P160" s="384">
        <f>IF(O160=1,SUM($O$6:O160),0)</f>
        <v>0</v>
      </c>
    </row>
    <row r="161" spans="1:30" ht="30">
      <c r="A161" s="403"/>
      <c r="B161" s="413">
        <v>11</v>
      </c>
      <c r="C161" s="414" t="s">
        <v>200</v>
      </c>
      <c r="D161" s="415" t="s">
        <v>45</v>
      </c>
      <c r="E161" s="416" t="s">
        <v>43</v>
      </c>
      <c r="F161" s="418">
        <v>23000</v>
      </c>
      <c r="G161" s="418">
        <v>23000</v>
      </c>
      <c r="H161" s="419"/>
      <c r="I161" s="411">
        <f t="shared" si="11"/>
        <v>23000</v>
      </c>
      <c r="J161" s="428">
        <f t="shared" si="12"/>
        <v>0</v>
      </c>
      <c r="K161" s="384">
        <f t="shared" si="13"/>
        <v>1</v>
      </c>
      <c r="L161" s="384">
        <f>IF(J161=1,SUM($J$6:J161),0)</f>
        <v>0</v>
      </c>
      <c r="M161" s="384">
        <f>IF(K161=1,SUM($K$6:K161),0)</f>
        <v>201227080.79893059</v>
      </c>
      <c r="N161" s="430">
        <f t="shared" si="14"/>
        <v>201227080.79893059</v>
      </c>
      <c r="O161" s="384">
        <f t="shared" si="15"/>
        <v>0</v>
      </c>
      <c r="P161" s="384">
        <f>IF(O161=1,SUM($O$6:O161),0)</f>
        <v>0</v>
      </c>
    </row>
    <row r="162" spans="1:30" ht="30">
      <c r="A162" s="403"/>
      <c r="B162" s="413">
        <v>12</v>
      </c>
      <c r="C162" s="414" t="s">
        <v>201</v>
      </c>
      <c r="D162" s="415" t="s">
        <v>45</v>
      </c>
      <c r="E162" s="416" t="s">
        <v>43</v>
      </c>
      <c r="F162" s="418">
        <v>23700</v>
      </c>
      <c r="G162" s="418">
        <v>23700</v>
      </c>
      <c r="H162" s="419"/>
      <c r="I162" s="411">
        <f t="shared" si="11"/>
        <v>23700</v>
      </c>
      <c r="J162" s="428">
        <f t="shared" si="12"/>
        <v>0</v>
      </c>
      <c r="K162" s="384">
        <f t="shared" si="13"/>
        <v>1</v>
      </c>
      <c r="L162" s="384">
        <f>IF(J162=1,SUM($J$6:J162),0)</f>
        <v>0</v>
      </c>
      <c r="M162" s="384">
        <f>IF(K162=1,SUM($K$6:K162),0)</f>
        <v>201227081.79893059</v>
      </c>
      <c r="N162" s="430">
        <f t="shared" si="14"/>
        <v>201227081.79893059</v>
      </c>
      <c r="O162" s="384">
        <f t="shared" si="15"/>
        <v>0</v>
      </c>
      <c r="P162" s="384">
        <f>IF(O162=1,SUM($O$6:O162),0)</f>
        <v>0</v>
      </c>
    </row>
    <row r="163" spans="1:30" ht="30">
      <c r="A163" s="403"/>
      <c r="B163" s="413">
        <v>13</v>
      </c>
      <c r="C163" s="414" t="s">
        <v>202</v>
      </c>
      <c r="D163" s="415" t="s">
        <v>45</v>
      </c>
      <c r="E163" s="416" t="s">
        <v>43</v>
      </c>
      <c r="F163" s="418">
        <v>32500</v>
      </c>
      <c r="G163" s="418">
        <v>32500</v>
      </c>
      <c r="H163" s="419"/>
      <c r="I163" s="411">
        <f t="shared" si="11"/>
        <v>32500</v>
      </c>
      <c r="J163" s="428">
        <f t="shared" si="12"/>
        <v>0</v>
      </c>
      <c r="K163" s="384">
        <f t="shared" si="13"/>
        <v>1</v>
      </c>
      <c r="L163" s="384">
        <f>IF(J163=1,SUM($J$6:J163),0)</f>
        <v>0</v>
      </c>
      <c r="M163" s="384">
        <f>IF(K163=1,SUM($K$6:K163),0)</f>
        <v>201227082.79893059</v>
      </c>
      <c r="N163" s="430">
        <f t="shared" si="14"/>
        <v>201227082.79893059</v>
      </c>
      <c r="O163" s="384">
        <f t="shared" si="15"/>
        <v>0</v>
      </c>
      <c r="P163" s="384">
        <f>IF(O163=1,SUM($O$6:O163),0)</f>
        <v>0</v>
      </c>
    </row>
    <row r="164" spans="1:30" ht="30">
      <c r="A164" s="403"/>
      <c r="B164" s="413">
        <v>14</v>
      </c>
      <c r="C164" s="414" t="s">
        <v>203</v>
      </c>
      <c r="D164" s="415" t="s">
        <v>45</v>
      </c>
      <c r="E164" s="416" t="s">
        <v>43</v>
      </c>
      <c r="F164" s="418">
        <v>32500</v>
      </c>
      <c r="G164" s="418">
        <v>32500</v>
      </c>
      <c r="H164" s="419"/>
      <c r="I164" s="411">
        <f t="shared" si="11"/>
        <v>32500</v>
      </c>
      <c r="J164" s="428">
        <f t="shared" si="12"/>
        <v>0</v>
      </c>
      <c r="K164" s="384">
        <f t="shared" si="13"/>
        <v>1</v>
      </c>
      <c r="L164" s="384">
        <f>IF(J164=1,SUM($J$6:J164),0)</f>
        <v>0</v>
      </c>
      <c r="M164" s="384">
        <f>IF(K164=1,SUM($K$6:K164),0)</f>
        <v>201227083.79893059</v>
      </c>
      <c r="N164" s="430">
        <f t="shared" si="14"/>
        <v>201227083.79893059</v>
      </c>
      <c r="O164" s="384">
        <f t="shared" si="15"/>
        <v>0</v>
      </c>
      <c r="P164" s="384">
        <f>IF(O164=1,SUM($O$6:O164),0)</f>
        <v>0</v>
      </c>
    </row>
    <row r="165" spans="1:30" ht="30">
      <c r="A165" s="403"/>
      <c r="B165" s="413">
        <v>15</v>
      </c>
      <c r="C165" s="414" t="s">
        <v>204</v>
      </c>
      <c r="D165" s="415" t="s">
        <v>45</v>
      </c>
      <c r="E165" s="416" t="s">
        <v>43</v>
      </c>
      <c r="F165" s="418">
        <v>32500</v>
      </c>
      <c r="G165" s="418">
        <v>32500</v>
      </c>
      <c r="H165" s="419"/>
      <c r="I165" s="411">
        <f t="shared" si="11"/>
        <v>32500</v>
      </c>
      <c r="J165" s="428">
        <f t="shared" si="12"/>
        <v>0</v>
      </c>
      <c r="K165" s="384">
        <f t="shared" si="13"/>
        <v>1</v>
      </c>
      <c r="L165" s="384">
        <f>IF(J165=1,SUM($J$6:J165),0)</f>
        <v>0</v>
      </c>
      <c r="M165" s="384">
        <f>IF(K165=1,SUM($K$6:K165),0)</f>
        <v>201227084.79893059</v>
      </c>
      <c r="N165" s="430">
        <f t="shared" si="14"/>
        <v>201227084.79893059</v>
      </c>
      <c r="O165" s="384">
        <f t="shared" si="15"/>
        <v>0</v>
      </c>
      <c r="P165" s="384">
        <f>IF(O165=1,SUM($O$6:O165),0)</f>
        <v>0</v>
      </c>
    </row>
    <row r="166" spans="1:30" ht="30">
      <c r="A166" s="403"/>
      <c r="B166" s="413">
        <v>16</v>
      </c>
      <c r="C166" s="414" t="s">
        <v>205</v>
      </c>
      <c r="D166" s="415" t="s">
        <v>45</v>
      </c>
      <c r="E166" s="416" t="s">
        <v>43</v>
      </c>
      <c r="F166" s="418">
        <v>32500</v>
      </c>
      <c r="G166" s="418">
        <v>32500</v>
      </c>
      <c r="H166" s="419"/>
      <c r="I166" s="411">
        <f t="shared" ref="I166:I206" si="16">IF($I$5=$G$4,G166,(IF($I$5=$F$4,F166,0)))</f>
        <v>32500</v>
      </c>
      <c r="J166" s="428">
        <f t="shared" si="12"/>
        <v>0</v>
      </c>
      <c r="K166" s="384">
        <f t="shared" si="13"/>
        <v>1</v>
      </c>
      <c r="L166" s="384">
        <f>IF(J166=1,SUM($J$6:J166),0)</f>
        <v>0</v>
      </c>
      <c r="M166" s="384">
        <f>IF(K166=1,SUM($K$6:K166),0)</f>
        <v>201227085.79893059</v>
      </c>
      <c r="N166" s="430">
        <f t="shared" si="14"/>
        <v>201227085.79893059</v>
      </c>
      <c r="O166" s="384">
        <f t="shared" si="15"/>
        <v>0</v>
      </c>
      <c r="P166" s="384">
        <f>IF(O166=1,SUM($O$6:O166),0)</f>
        <v>0</v>
      </c>
    </row>
    <row r="167" spans="1:30" ht="75">
      <c r="A167" s="403"/>
      <c r="B167" s="413">
        <v>17</v>
      </c>
      <c r="C167" s="414" t="s">
        <v>206</v>
      </c>
      <c r="D167" s="415" t="s">
        <v>45</v>
      </c>
      <c r="E167" s="416" t="s">
        <v>43</v>
      </c>
      <c r="F167" s="418">
        <v>35700</v>
      </c>
      <c r="G167" s="418">
        <v>35700</v>
      </c>
      <c r="H167" s="419"/>
      <c r="I167" s="411">
        <f t="shared" si="16"/>
        <v>35700</v>
      </c>
      <c r="J167" s="428">
        <f t="shared" si="12"/>
        <v>0</v>
      </c>
      <c r="K167" s="384">
        <f t="shared" si="13"/>
        <v>1</v>
      </c>
      <c r="L167" s="384">
        <f>IF(J167=1,SUM($J$6:J167),0)</f>
        <v>0</v>
      </c>
      <c r="M167" s="384">
        <f>IF(K167=1,SUM($K$6:K167),0)</f>
        <v>201227086.79893059</v>
      </c>
      <c r="N167" s="430">
        <f t="shared" si="14"/>
        <v>201227086.79893059</v>
      </c>
      <c r="O167" s="384">
        <f t="shared" si="15"/>
        <v>0</v>
      </c>
      <c r="P167" s="384">
        <f>IF(O167=1,SUM($O$6:O167),0)</f>
        <v>0</v>
      </c>
    </row>
    <row r="168" spans="1:30" ht="75">
      <c r="A168" s="403"/>
      <c r="B168" s="413">
        <v>18</v>
      </c>
      <c r="C168" s="414" t="s">
        <v>207</v>
      </c>
      <c r="D168" s="415" t="s">
        <v>45</v>
      </c>
      <c r="E168" s="416" t="s">
        <v>43</v>
      </c>
      <c r="F168" s="418">
        <v>38700</v>
      </c>
      <c r="G168" s="418">
        <v>38700</v>
      </c>
      <c r="H168" s="419"/>
      <c r="I168" s="411">
        <f t="shared" si="16"/>
        <v>38700</v>
      </c>
      <c r="J168" s="428">
        <f t="shared" si="12"/>
        <v>0</v>
      </c>
      <c r="K168" s="384">
        <f t="shared" si="13"/>
        <v>1</v>
      </c>
      <c r="L168" s="384">
        <f>IF(J168=1,SUM($J$6:J168),0)</f>
        <v>0</v>
      </c>
      <c r="M168" s="384">
        <f>IF(K168=1,SUM($K$6:K168),0)</f>
        <v>201227087.79893059</v>
      </c>
      <c r="N168" s="430">
        <f t="shared" si="14"/>
        <v>201227087.79893059</v>
      </c>
      <c r="O168" s="384">
        <f t="shared" si="15"/>
        <v>0</v>
      </c>
      <c r="P168" s="384">
        <f>IF(O168=1,SUM($O$6:O168),0)</f>
        <v>0</v>
      </c>
      <c r="Q168" s="439"/>
    </row>
    <row r="169" spans="1:30" ht="45">
      <c r="A169" s="403"/>
      <c r="B169" s="413">
        <v>19</v>
      </c>
      <c r="C169" s="414" t="s">
        <v>208</v>
      </c>
      <c r="D169" s="415" t="s">
        <v>45</v>
      </c>
      <c r="E169" s="416" t="s">
        <v>43</v>
      </c>
      <c r="F169" s="418">
        <v>38700</v>
      </c>
      <c r="G169" s="418">
        <v>38700</v>
      </c>
      <c r="H169" s="419"/>
      <c r="I169" s="411">
        <f t="shared" si="16"/>
        <v>38700</v>
      </c>
      <c r="J169" s="428">
        <f t="shared" si="12"/>
        <v>0</v>
      </c>
      <c r="K169" s="384">
        <f t="shared" si="13"/>
        <v>1</v>
      </c>
      <c r="L169" s="384">
        <f>IF(J169=1,SUM($J$6:J169),0)</f>
        <v>0</v>
      </c>
      <c r="M169" s="384">
        <f>IF(K169=1,SUM($K$6:K169),0)</f>
        <v>201227088.79893059</v>
      </c>
      <c r="N169" s="430">
        <f t="shared" si="14"/>
        <v>201227088.79893059</v>
      </c>
      <c r="O169" s="384">
        <f t="shared" si="15"/>
        <v>0</v>
      </c>
      <c r="P169" s="384">
        <f>IF(O169=1,SUM($O$6:O169),0)</f>
        <v>0</v>
      </c>
    </row>
    <row r="170" spans="1:30" ht="45">
      <c r="A170" s="403"/>
      <c r="B170" s="413">
        <v>20</v>
      </c>
      <c r="C170" s="414" t="s">
        <v>209</v>
      </c>
      <c r="D170" s="415" t="s">
        <v>45</v>
      </c>
      <c r="E170" s="416" t="s">
        <v>43</v>
      </c>
      <c r="F170" s="418">
        <v>38700</v>
      </c>
      <c r="G170" s="418">
        <v>38700</v>
      </c>
      <c r="H170" s="419"/>
      <c r="I170" s="411">
        <f t="shared" si="16"/>
        <v>38700</v>
      </c>
      <c r="J170" s="428">
        <f t="shared" si="12"/>
        <v>0</v>
      </c>
      <c r="K170" s="384">
        <f t="shared" si="13"/>
        <v>1</v>
      </c>
      <c r="L170" s="384">
        <f>IF(J170=1,SUM($J$6:J170),0)</f>
        <v>0</v>
      </c>
      <c r="M170" s="384">
        <f>IF(K170=1,SUM($K$6:K170),0)</f>
        <v>201227089.79893059</v>
      </c>
      <c r="N170" s="430">
        <f t="shared" si="14"/>
        <v>201227089.79893059</v>
      </c>
      <c r="O170" s="384">
        <f t="shared" si="15"/>
        <v>0</v>
      </c>
      <c r="P170" s="384">
        <f>IF(O170=1,SUM($O$6:O170),0)</f>
        <v>0</v>
      </c>
    </row>
    <row r="171" spans="1:30" ht="45">
      <c r="A171" s="403"/>
      <c r="B171" s="413">
        <v>21</v>
      </c>
      <c r="C171" s="414" t="s">
        <v>210</v>
      </c>
      <c r="D171" s="415" t="s">
        <v>45</v>
      </c>
      <c r="E171" s="416" t="s">
        <v>43</v>
      </c>
      <c r="F171" s="418">
        <v>38700</v>
      </c>
      <c r="G171" s="418">
        <v>38700</v>
      </c>
      <c r="H171" s="419"/>
      <c r="I171" s="411">
        <f t="shared" si="16"/>
        <v>38700</v>
      </c>
      <c r="J171" s="428">
        <f t="shared" si="12"/>
        <v>0</v>
      </c>
      <c r="K171" s="384">
        <f t="shared" si="13"/>
        <v>1</v>
      </c>
      <c r="L171" s="384">
        <f>IF(J171=1,SUM($J$6:J171),0)</f>
        <v>0</v>
      </c>
      <c r="M171" s="384">
        <f>IF(K171=1,SUM($K$6:K171),0)</f>
        <v>201227090.79893059</v>
      </c>
      <c r="N171" s="430">
        <f t="shared" si="14"/>
        <v>201227090.79893059</v>
      </c>
      <c r="O171" s="384">
        <f t="shared" si="15"/>
        <v>0</v>
      </c>
      <c r="P171" s="384">
        <f>IF(O171=1,SUM($O$6:O171),0)</f>
        <v>0</v>
      </c>
      <c r="Q171" s="439"/>
    </row>
    <row r="172" spans="1:30" ht="75">
      <c r="A172" s="403"/>
      <c r="B172" s="413">
        <v>22</v>
      </c>
      <c r="C172" s="414" t="s">
        <v>211</v>
      </c>
      <c r="D172" s="415" t="s">
        <v>45</v>
      </c>
      <c r="E172" s="416" t="s">
        <v>43</v>
      </c>
      <c r="F172" s="418">
        <v>51000</v>
      </c>
      <c r="G172" s="418">
        <v>51000</v>
      </c>
      <c r="H172" s="419"/>
      <c r="I172" s="411">
        <f t="shared" si="16"/>
        <v>51000</v>
      </c>
      <c r="J172" s="428">
        <f t="shared" si="12"/>
        <v>0</v>
      </c>
      <c r="K172" s="384">
        <f t="shared" si="13"/>
        <v>1</v>
      </c>
      <c r="L172" s="384">
        <f>IF(J172=1,SUM($J$6:J172),0)</f>
        <v>0</v>
      </c>
      <c r="M172" s="384">
        <f>IF(K172=1,SUM($K$6:K172),0)</f>
        <v>201227091.79893059</v>
      </c>
      <c r="N172" s="430">
        <f t="shared" si="14"/>
        <v>201227091.79893059</v>
      </c>
      <c r="O172" s="384">
        <f t="shared" si="15"/>
        <v>0</v>
      </c>
      <c r="P172" s="384">
        <f>IF(O172=1,SUM($O$6:O172),0)</f>
        <v>0</v>
      </c>
      <c r="Q172" s="440"/>
      <c r="R172" s="441"/>
      <c r="S172" s="441"/>
      <c r="T172" s="441"/>
      <c r="U172" s="441"/>
      <c r="V172" s="441"/>
      <c r="W172" s="441"/>
      <c r="X172" s="441"/>
      <c r="Y172" s="441"/>
      <c r="Z172" s="441"/>
      <c r="AA172" s="441"/>
      <c r="AB172" s="441"/>
      <c r="AC172" s="441"/>
      <c r="AD172" s="441"/>
    </row>
    <row r="173" spans="1:30" ht="75">
      <c r="A173" s="403"/>
      <c r="B173" s="413">
        <v>23</v>
      </c>
      <c r="C173" s="414" t="s">
        <v>212</v>
      </c>
      <c r="D173" s="415" t="s">
        <v>45</v>
      </c>
      <c r="E173" s="416" t="s">
        <v>43</v>
      </c>
      <c r="F173" s="418">
        <v>94200</v>
      </c>
      <c r="G173" s="418">
        <v>94200</v>
      </c>
      <c r="H173" s="419"/>
      <c r="I173" s="411">
        <f t="shared" si="16"/>
        <v>94200</v>
      </c>
      <c r="J173" s="428">
        <f t="shared" si="12"/>
        <v>0</v>
      </c>
      <c r="K173" s="384">
        <f t="shared" si="13"/>
        <v>1</v>
      </c>
      <c r="L173" s="384">
        <f>IF(J173=1,SUM($J$6:J173),0)</f>
        <v>0</v>
      </c>
      <c r="M173" s="384">
        <f>IF(K173=1,SUM($K$6:K173),0)</f>
        <v>201227092.79893059</v>
      </c>
      <c r="N173" s="430">
        <f t="shared" si="14"/>
        <v>201227092.79893059</v>
      </c>
      <c r="O173" s="384">
        <f t="shared" si="15"/>
        <v>0</v>
      </c>
      <c r="P173" s="384">
        <f>IF(O173=1,SUM($O$6:O173),0)</f>
        <v>0</v>
      </c>
      <c r="Q173" s="439"/>
    </row>
    <row r="174" spans="1:30" ht="75">
      <c r="A174" s="403"/>
      <c r="B174" s="413">
        <v>24</v>
      </c>
      <c r="C174" s="414" t="s">
        <v>213</v>
      </c>
      <c r="D174" s="415" t="s">
        <v>45</v>
      </c>
      <c r="E174" s="416" t="s">
        <v>43</v>
      </c>
      <c r="F174" s="418">
        <v>119300</v>
      </c>
      <c r="G174" s="418">
        <v>119300</v>
      </c>
      <c r="H174" s="419"/>
      <c r="I174" s="411">
        <f t="shared" si="16"/>
        <v>119300</v>
      </c>
      <c r="J174" s="428">
        <f t="shared" si="12"/>
        <v>0</v>
      </c>
      <c r="K174" s="384">
        <f t="shared" si="13"/>
        <v>1</v>
      </c>
      <c r="L174" s="384">
        <f>IF(J174=1,SUM($J$6:J174),0)</f>
        <v>0</v>
      </c>
      <c r="M174" s="384">
        <f>IF(K174=1,SUM($K$6:K174),0)</f>
        <v>201227093.79893059</v>
      </c>
      <c r="N174" s="430">
        <f t="shared" si="14"/>
        <v>201227093.79893059</v>
      </c>
      <c r="O174" s="384">
        <f t="shared" si="15"/>
        <v>0</v>
      </c>
      <c r="P174" s="384">
        <f>IF(O174=1,SUM($O$6:O174),0)</f>
        <v>0</v>
      </c>
      <c r="Q174" s="439"/>
    </row>
    <row r="175" spans="1:30" ht="75">
      <c r="A175" s="403"/>
      <c r="B175" s="413">
        <v>25</v>
      </c>
      <c r="C175" s="414" t="s">
        <v>214</v>
      </c>
      <c r="D175" s="415" t="s">
        <v>45</v>
      </c>
      <c r="E175" s="416" t="s">
        <v>43</v>
      </c>
      <c r="F175" s="418">
        <v>432900</v>
      </c>
      <c r="G175" s="418">
        <v>432900</v>
      </c>
      <c r="H175" s="419"/>
      <c r="I175" s="411">
        <f t="shared" si="16"/>
        <v>432900</v>
      </c>
      <c r="J175" s="428">
        <f t="shared" si="12"/>
        <v>0</v>
      </c>
      <c r="K175" s="384">
        <f t="shared" si="13"/>
        <v>1</v>
      </c>
      <c r="L175" s="384">
        <f>IF(J175=1,SUM($J$6:J175),0)</f>
        <v>0</v>
      </c>
      <c r="M175" s="384">
        <f>IF(K175=1,SUM($K$6:K175),0)</f>
        <v>201227094.79893059</v>
      </c>
      <c r="N175" s="430">
        <f t="shared" si="14"/>
        <v>201227094.79893059</v>
      </c>
      <c r="O175" s="384">
        <f t="shared" si="15"/>
        <v>0</v>
      </c>
      <c r="P175" s="384">
        <f>IF(O175=1,SUM($O$6:O175),0)</f>
        <v>0</v>
      </c>
    </row>
    <row r="176" spans="1:30" ht="75">
      <c r="A176" s="403"/>
      <c r="B176" s="413">
        <v>26</v>
      </c>
      <c r="C176" s="414" t="s">
        <v>215</v>
      </c>
      <c r="D176" s="415" t="s">
        <v>45</v>
      </c>
      <c r="E176" s="416" t="s">
        <v>43</v>
      </c>
      <c r="F176" s="418">
        <v>56700</v>
      </c>
      <c r="G176" s="418">
        <v>56700</v>
      </c>
      <c r="H176" s="419"/>
      <c r="I176" s="411">
        <f t="shared" si="16"/>
        <v>56700</v>
      </c>
      <c r="J176" s="428">
        <f t="shared" si="12"/>
        <v>0</v>
      </c>
      <c r="K176" s="384">
        <f t="shared" si="13"/>
        <v>1</v>
      </c>
      <c r="L176" s="384">
        <f>IF(J176=1,SUM($J$6:J176),0)</f>
        <v>0</v>
      </c>
      <c r="M176" s="384">
        <f>IF(K176=1,SUM($K$6:K176),0)</f>
        <v>201227095.79893059</v>
      </c>
      <c r="N176" s="430">
        <f t="shared" si="14"/>
        <v>201227095.79893059</v>
      </c>
      <c r="O176" s="384">
        <f t="shared" si="15"/>
        <v>0</v>
      </c>
      <c r="P176" s="384">
        <f>IF(O176=1,SUM($O$6:O176),0)</f>
        <v>0</v>
      </c>
      <c r="Q176" s="439"/>
    </row>
    <row r="177" spans="1:17" ht="60">
      <c r="A177" s="403"/>
      <c r="B177" s="413">
        <v>27</v>
      </c>
      <c r="C177" s="414" t="s">
        <v>216</v>
      </c>
      <c r="D177" s="415" t="s">
        <v>45</v>
      </c>
      <c r="E177" s="416" t="s">
        <v>43</v>
      </c>
      <c r="F177" s="418">
        <v>68300</v>
      </c>
      <c r="G177" s="418">
        <v>68300</v>
      </c>
      <c r="H177" s="419"/>
      <c r="I177" s="411">
        <f t="shared" si="16"/>
        <v>68300</v>
      </c>
      <c r="J177" s="428">
        <f t="shared" si="12"/>
        <v>0</v>
      </c>
      <c r="K177" s="384">
        <f t="shared" si="13"/>
        <v>1</v>
      </c>
      <c r="L177" s="384">
        <f>IF(J177=1,SUM($J$6:J177),0)</f>
        <v>0</v>
      </c>
      <c r="M177" s="384">
        <f>IF(K177=1,SUM($K$6:K177),0)</f>
        <v>201227096.79893059</v>
      </c>
      <c r="N177" s="430">
        <f t="shared" si="14"/>
        <v>201227096.79893059</v>
      </c>
      <c r="O177" s="384">
        <f t="shared" si="15"/>
        <v>0</v>
      </c>
      <c r="P177" s="384">
        <f>IF(O177=1,SUM($O$6:O177),0)</f>
        <v>0</v>
      </c>
      <c r="Q177" s="439"/>
    </row>
    <row r="178" spans="1:17" ht="60">
      <c r="A178" s="403"/>
      <c r="B178" s="413">
        <v>28</v>
      </c>
      <c r="C178" s="414" t="s">
        <v>217</v>
      </c>
      <c r="D178" s="415" t="s">
        <v>45</v>
      </c>
      <c r="E178" s="416" t="s">
        <v>43</v>
      </c>
      <c r="F178" s="418">
        <v>116200</v>
      </c>
      <c r="G178" s="418">
        <v>116200</v>
      </c>
      <c r="H178" s="419"/>
      <c r="I178" s="411">
        <f t="shared" si="16"/>
        <v>116200</v>
      </c>
      <c r="J178" s="428">
        <f t="shared" si="12"/>
        <v>0</v>
      </c>
      <c r="K178" s="384">
        <f t="shared" si="13"/>
        <v>1</v>
      </c>
      <c r="L178" s="384">
        <f>IF(J178=1,SUM($J$6:J178),0)</f>
        <v>0</v>
      </c>
      <c r="M178" s="384">
        <f>IF(K178=1,SUM($K$6:K178),0)</f>
        <v>201227097.79893059</v>
      </c>
      <c r="N178" s="430">
        <f t="shared" si="14"/>
        <v>201227097.79893059</v>
      </c>
      <c r="O178" s="384">
        <f t="shared" si="15"/>
        <v>0</v>
      </c>
      <c r="P178" s="384">
        <f>IF(O178=1,SUM($O$6:O178),0)</f>
        <v>0</v>
      </c>
      <c r="Q178" s="439"/>
    </row>
    <row r="179" spans="1:17" ht="75">
      <c r="A179" s="403"/>
      <c r="B179" s="413">
        <v>29</v>
      </c>
      <c r="C179" s="414" t="s">
        <v>218</v>
      </c>
      <c r="D179" s="415" t="s">
        <v>45</v>
      </c>
      <c r="E179" s="416" t="s">
        <v>43</v>
      </c>
      <c r="F179" s="418">
        <v>183000</v>
      </c>
      <c r="G179" s="418">
        <v>183000</v>
      </c>
      <c r="H179" s="419"/>
      <c r="I179" s="411">
        <f t="shared" si="16"/>
        <v>183000</v>
      </c>
      <c r="J179" s="428">
        <f t="shared" si="12"/>
        <v>0</v>
      </c>
      <c r="K179" s="384">
        <f t="shared" si="13"/>
        <v>1</v>
      </c>
      <c r="L179" s="384">
        <f>IF(J179=1,SUM($J$6:J179),0)</f>
        <v>0</v>
      </c>
      <c r="M179" s="384">
        <f>IF(K179=1,SUM($K$6:K179),0)</f>
        <v>201227098.79893059</v>
      </c>
      <c r="N179" s="430">
        <f t="shared" si="14"/>
        <v>201227098.79893059</v>
      </c>
      <c r="O179" s="384">
        <f t="shared" si="15"/>
        <v>0</v>
      </c>
      <c r="P179" s="384">
        <f>IF(O179=1,SUM($O$6:O179),0)</f>
        <v>0</v>
      </c>
      <c r="Q179" s="439"/>
    </row>
    <row r="180" spans="1:17" ht="75">
      <c r="A180" s="403"/>
      <c r="B180" s="413">
        <v>30</v>
      </c>
      <c r="C180" s="414" t="s">
        <v>219</v>
      </c>
      <c r="D180" s="415" t="s">
        <v>45</v>
      </c>
      <c r="E180" s="416" t="s">
        <v>43</v>
      </c>
      <c r="F180" s="418">
        <v>271100</v>
      </c>
      <c r="G180" s="418">
        <v>271100</v>
      </c>
      <c r="H180" s="437"/>
      <c r="I180" s="411">
        <f t="shared" si="16"/>
        <v>271100</v>
      </c>
      <c r="J180" s="428">
        <f t="shared" si="12"/>
        <v>0</v>
      </c>
      <c r="K180" s="384">
        <f t="shared" si="13"/>
        <v>1</v>
      </c>
      <c r="L180" s="384">
        <f>IF(J180=1,SUM($J$6:J180),0)</f>
        <v>0</v>
      </c>
      <c r="M180" s="384">
        <f>IF(K180=1,SUM($K$6:K180),0)</f>
        <v>201227099.79893059</v>
      </c>
      <c r="N180" s="430">
        <f t="shared" si="14"/>
        <v>201227099.79893059</v>
      </c>
      <c r="O180" s="384">
        <f t="shared" si="15"/>
        <v>0</v>
      </c>
      <c r="P180" s="384">
        <f>IF(O180=1,SUM($O$6:O180),0)</f>
        <v>0</v>
      </c>
    </row>
    <row r="181" spans="1:17" ht="75">
      <c r="A181" s="403"/>
      <c r="B181" s="413">
        <v>31</v>
      </c>
      <c r="C181" s="414" t="s">
        <v>220</v>
      </c>
      <c r="D181" s="415" t="s">
        <v>45</v>
      </c>
      <c r="E181" s="416" t="s">
        <v>43</v>
      </c>
      <c r="F181" s="418">
        <v>669000</v>
      </c>
      <c r="G181" s="418">
        <v>669000</v>
      </c>
      <c r="H181" s="419"/>
      <c r="I181" s="411">
        <f t="shared" si="16"/>
        <v>669000</v>
      </c>
      <c r="J181" s="428">
        <f t="shared" si="12"/>
        <v>0</v>
      </c>
      <c r="K181" s="384">
        <f t="shared" si="13"/>
        <v>1</v>
      </c>
      <c r="L181" s="384">
        <f>IF(J181=1,SUM($J$6:J181),0)</f>
        <v>0</v>
      </c>
      <c r="M181" s="384">
        <f>IF(K181=1,SUM($K$6:K181),0)</f>
        <v>201227100.79893059</v>
      </c>
      <c r="N181" s="430">
        <f t="shared" si="14"/>
        <v>201227100.79893059</v>
      </c>
      <c r="O181" s="384">
        <f t="shared" si="15"/>
        <v>0</v>
      </c>
      <c r="P181" s="384">
        <f>IF(O181=1,SUM($O$6:O181),0)</f>
        <v>0</v>
      </c>
    </row>
    <row r="182" spans="1:17" ht="45">
      <c r="A182" s="403"/>
      <c r="B182" s="413">
        <v>32</v>
      </c>
      <c r="C182" s="414" t="s">
        <v>221</v>
      </c>
      <c r="D182" s="415" t="s">
        <v>45</v>
      </c>
      <c r="E182" s="416" t="s">
        <v>43</v>
      </c>
      <c r="F182" s="418">
        <v>37900</v>
      </c>
      <c r="G182" s="418">
        <v>37900</v>
      </c>
      <c r="H182" s="419"/>
      <c r="I182" s="411">
        <f t="shared" si="16"/>
        <v>37900</v>
      </c>
      <c r="J182" s="428">
        <f t="shared" si="12"/>
        <v>0</v>
      </c>
      <c r="K182" s="384">
        <f t="shared" si="13"/>
        <v>1</v>
      </c>
      <c r="L182" s="384">
        <f>IF(J182=1,SUM($J$6:J182),0)</f>
        <v>0</v>
      </c>
      <c r="M182" s="384">
        <f>IF(K182=1,SUM($K$6:K182),0)</f>
        <v>201227101.79893059</v>
      </c>
      <c r="N182" s="430">
        <f t="shared" si="14"/>
        <v>201227101.79893059</v>
      </c>
      <c r="O182" s="384">
        <f t="shared" si="15"/>
        <v>0</v>
      </c>
      <c r="P182" s="384">
        <f>IF(O182=1,SUM($O$6:O182),0)</f>
        <v>0</v>
      </c>
    </row>
    <row r="183" spans="1:17">
      <c r="A183" s="403"/>
      <c r="B183" s="413"/>
      <c r="C183" s="414" t="s">
        <v>122</v>
      </c>
      <c r="D183" s="415" t="s">
        <v>122</v>
      </c>
      <c r="E183" s="416"/>
      <c r="F183" s="418"/>
      <c r="G183" s="418"/>
      <c r="H183" s="419"/>
      <c r="I183" s="411">
        <f t="shared" si="16"/>
        <v>0</v>
      </c>
      <c r="J183" s="428">
        <f t="shared" si="12"/>
        <v>0</v>
      </c>
      <c r="K183" s="384">
        <f t="shared" si="13"/>
        <v>0</v>
      </c>
      <c r="L183" s="384">
        <f>IF(J183=1,SUM($J$6:J183),0)</f>
        <v>0</v>
      </c>
      <c r="M183" s="384">
        <f>IF(K183=1,SUM($K$6:K183),0)</f>
        <v>0</v>
      </c>
      <c r="N183" s="430">
        <f t="shared" si="14"/>
        <v>0</v>
      </c>
      <c r="O183" s="384">
        <f t="shared" si="15"/>
        <v>0</v>
      </c>
      <c r="P183" s="384">
        <f>IF(O183=1,SUM($O$6:O183),0)</f>
        <v>0</v>
      </c>
    </row>
    <row r="184" spans="1:17">
      <c r="A184" s="403"/>
      <c r="B184" s="413" t="s">
        <v>222</v>
      </c>
      <c r="C184" s="414" t="s">
        <v>223</v>
      </c>
      <c r="D184" s="415" t="s">
        <v>122</v>
      </c>
      <c r="E184" s="416"/>
      <c r="F184" s="418"/>
      <c r="G184" s="418"/>
      <c r="H184" s="419"/>
      <c r="I184" s="411">
        <f t="shared" si="16"/>
        <v>0</v>
      </c>
      <c r="J184" s="428">
        <f t="shared" si="12"/>
        <v>0</v>
      </c>
      <c r="K184" s="384">
        <f t="shared" si="13"/>
        <v>0</v>
      </c>
      <c r="L184" s="384">
        <f>IF(J184=1,SUM($J$6:J184),0)</f>
        <v>0</v>
      </c>
      <c r="M184" s="384">
        <f>IF(K184=1,SUM($K$6:K184),0)</f>
        <v>0</v>
      </c>
      <c r="N184" s="430">
        <f t="shared" si="14"/>
        <v>0</v>
      </c>
      <c r="O184" s="384">
        <f t="shared" si="15"/>
        <v>0</v>
      </c>
      <c r="P184" s="384">
        <f>IF(O184=1,SUM($O$6:O184),0)</f>
        <v>0</v>
      </c>
    </row>
    <row r="185" spans="1:17" ht="30">
      <c r="A185" s="403"/>
      <c r="B185" s="413">
        <v>1</v>
      </c>
      <c r="C185" s="414" t="s">
        <v>224</v>
      </c>
      <c r="D185" s="415" t="s">
        <v>45</v>
      </c>
      <c r="E185" s="416" t="s">
        <v>143</v>
      </c>
      <c r="F185" s="418">
        <v>22250000</v>
      </c>
      <c r="G185" s="418">
        <v>24784300</v>
      </c>
      <c r="H185" s="419"/>
      <c r="I185" s="411">
        <f t="shared" si="16"/>
        <v>24784300</v>
      </c>
      <c r="J185" s="428">
        <f t="shared" si="12"/>
        <v>0</v>
      </c>
      <c r="K185" s="384">
        <f t="shared" si="13"/>
        <v>1</v>
      </c>
      <c r="L185" s="384">
        <f>IF(J185=1,SUM($J$6:J185),0)</f>
        <v>0</v>
      </c>
      <c r="M185" s="384">
        <f>IF(K185=1,SUM($K$6:K185),0)</f>
        <v>201227102.79893059</v>
      </c>
      <c r="N185" s="430">
        <f t="shared" si="14"/>
        <v>201227102.79893059</v>
      </c>
      <c r="O185" s="384">
        <f t="shared" si="15"/>
        <v>0</v>
      </c>
      <c r="P185" s="384">
        <f>IF(O185=1,SUM($O$6:O185),0)</f>
        <v>0</v>
      </c>
    </row>
    <row r="186" spans="1:17" ht="45">
      <c r="A186" s="403"/>
      <c r="B186" s="413">
        <v>2</v>
      </c>
      <c r="C186" s="414" t="s">
        <v>225</v>
      </c>
      <c r="D186" s="415" t="s">
        <v>42</v>
      </c>
      <c r="E186" s="416" t="s">
        <v>143</v>
      </c>
      <c r="F186" s="418">
        <v>80895000</v>
      </c>
      <c r="G186" s="418">
        <v>90108900</v>
      </c>
      <c r="H186" s="419"/>
      <c r="I186" s="411">
        <f t="shared" si="16"/>
        <v>90108900</v>
      </c>
      <c r="J186" s="428">
        <f t="shared" si="12"/>
        <v>1</v>
      </c>
      <c r="K186" s="384">
        <f t="shared" si="13"/>
        <v>0</v>
      </c>
      <c r="L186" s="384">
        <f>IF(J186=1,SUM($J$6:J186),0)</f>
        <v>105</v>
      </c>
      <c r="M186" s="384">
        <f>IF(K186=1,SUM($K$6:K186),0)</f>
        <v>0</v>
      </c>
      <c r="N186" s="430">
        <f t="shared" si="14"/>
        <v>105</v>
      </c>
      <c r="O186" s="384">
        <f t="shared" si="15"/>
        <v>0</v>
      </c>
      <c r="P186" s="384">
        <f>IF(O186=1,SUM($O$6:O186),0)</f>
        <v>0</v>
      </c>
    </row>
    <row r="187" spans="1:17">
      <c r="A187" s="403"/>
      <c r="B187" s="413">
        <v>3</v>
      </c>
      <c r="C187" s="414" t="s">
        <v>226</v>
      </c>
      <c r="D187" s="415" t="s">
        <v>42</v>
      </c>
      <c r="E187" s="416" t="s">
        <v>143</v>
      </c>
      <c r="F187" s="418">
        <v>157800000</v>
      </c>
      <c r="G187" s="418">
        <v>175773400</v>
      </c>
      <c r="H187" s="419"/>
      <c r="I187" s="411">
        <f t="shared" si="16"/>
        <v>175773400</v>
      </c>
      <c r="J187" s="428">
        <f t="shared" si="12"/>
        <v>1</v>
      </c>
      <c r="K187" s="384">
        <f t="shared" si="13"/>
        <v>0</v>
      </c>
      <c r="L187" s="384">
        <f>IF(J187=1,SUM($J$6:J187),0)</f>
        <v>106</v>
      </c>
      <c r="M187" s="384">
        <f>IF(K187=1,SUM($K$6:K187),0)</f>
        <v>0</v>
      </c>
      <c r="N187" s="430">
        <f t="shared" si="14"/>
        <v>106</v>
      </c>
      <c r="O187" s="384">
        <f t="shared" si="15"/>
        <v>0</v>
      </c>
      <c r="P187" s="384">
        <f>IF(O187=1,SUM($O$6:O187),0)</f>
        <v>0</v>
      </c>
    </row>
    <row r="188" spans="1:17" ht="105">
      <c r="A188" s="403"/>
      <c r="B188" s="413">
        <v>4</v>
      </c>
      <c r="C188" s="414" t="s">
        <v>227</v>
      </c>
      <c r="D188" s="415" t="s">
        <v>42</v>
      </c>
      <c r="E188" s="416" t="s">
        <v>143</v>
      </c>
      <c r="F188" s="418">
        <v>8595700</v>
      </c>
      <c r="G188" s="418">
        <v>8703800</v>
      </c>
      <c r="H188" s="431"/>
      <c r="I188" s="411">
        <f t="shared" si="16"/>
        <v>8703800</v>
      </c>
      <c r="J188" s="428">
        <f t="shared" si="12"/>
        <v>1</v>
      </c>
      <c r="K188" s="384">
        <f t="shared" si="13"/>
        <v>0</v>
      </c>
      <c r="L188" s="384">
        <f>IF(J188=1,SUM($J$6:J188),0)</f>
        <v>107</v>
      </c>
      <c r="M188" s="384">
        <f>IF(K188=1,SUM($K$6:K188),0)</f>
        <v>0</v>
      </c>
      <c r="N188" s="430">
        <f t="shared" si="14"/>
        <v>107</v>
      </c>
      <c r="O188" s="384">
        <f t="shared" si="15"/>
        <v>0</v>
      </c>
      <c r="P188" s="384">
        <f>IF(O188=1,SUM($O$6:O188),0)</f>
        <v>0</v>
      </c>
    </row>
    <row r="189" spans="1:17" ht="90">
      <c r="A189" s="403"/>
      <c r="B189" s="413">
        <v>5</v>
      </c>
      <c r="C189" s="414" t="s">
        <v>228</v>
      </c>
      <c r="D189" s="415" t="s">
        <v>42</v>
      </c>
      <c r="E189" s="416" t="s">
        <v>143</v>
      </c>
      <c r="F189" s="418">
        <v>8595700</v>
      </c>
      <c r="G189" s="418">
        <v>10441400</v>
      </c>
      <c r="H189" s="431"/>
      <c r="I189" s="411">
        <f t="shared" si="16"/>
        <v>10441400</v>
      </c>
      <c r="J189" s="428">
        <f t="shared" si="12"/>
        <v>1</v>
      </c>
      <c r="K189" s="384">
        <f t="shared" si="13"/>
        <v>0</v>
      </c>
      <c r="L189" s="384">
        <f>IF(J189=1,SUM($J$6:J189),0)</f>
        <v>108</v>
      </c>
      <c r="M189" s="384">
        <f>IF(K189=1,SUM($K$6:K189),0)</f>
        <v>0</v>
      </c>
      <c r="N189" s="430">
        <f t="shared" si="14"/>
        <v>108</v>
      </c>
      <c r="O189" s="384">
        <f t="shared" si="15"/>
        <v>0</v>
      </c>
      <c r="P189" s="384">
        <f>IF(O189=1,SUM($O$6:O189),0)</f>
        <v>0</v>
      </c>
    </row>
    <row r="190" spans="1:17">
      <c r="A190" s="403"/>
      <c r="B190" s="413"/>
      <c r="C190" s="414"/>
      <c r="D190" s="415"/>
      <c r="E190" s="416"/>
      <c r="F190" s="418"/>
      <c r="G190" s="418"/>
      <c r="H190" s="431"/>
      <c r="I190" s="411">
        <f t="shared" si="16"/>
        <v>0</v>
      </c>
      <c r="J190" s="428">
        <f t="shared" si="12"/>
        <v>0</v>
      </c>
      <c r="K190" s="384">
        <f t="shared" si="13"/>
        <v>0</v>
      </c>
      <c r="L190" s="384">
        <f>IF(J190=1,SUM($J$6:J190),0)</f>
        <v>0</v>
      </c>
      <c r="M190" s="384">
        <f>IF(K190=1,SUM($K$6:K190),0)</f>
        <v>0</v>
      </c>
      <c r="N190" s="430">
        <f t="shared" si="14"/>
        <v>0</v>
      </c>
      <c r="O190" s="384">
        <f t="shared" si="15"/>
        <v>0</v>
      </c>
      <c r="P190" s="384">
        <f>IF(O190=1,SUM($O$6:O190),0)</f>
        <v>0</v>
      </c>
    </row>
    <row r="191" spans="1:17" ht="45">
      <c r="A191" s="403"/>
      <c r="B191" s="413" t="s">
        <v>229</v>
      </c>
      <c r="C191" s="414" t="s">
        <v>230</v>
      </c>
      <c r="D191" s="415" t="s">
        <v>122</v>
      </c>
      <c r="E191" s="416"/>
      <c r="F191" s="418"/>
      <c r="G191" s="418"/>
      <c r="H191" s="431"/>
      <c r="I191" s="411">
        <f t="shared" si="16"/>
        <v>0</v>
      </c>
      <c r="J191" s="428">
        <f t="shared" si="12"/>
        <v>0</v>
      </c>
      <c r="K191" s="384">
        <f t="shared" si="13"/>
        <v>0</v>
      </c>
      <c r="L191" s="384">
        <f>IF(J191=1,SUM($J$6:J191),0)</f>
        <v>0</v>
      </c>
      <c r="M191" s="384">
        <f>IF(K191=1,SUM($K$6:K191),0)</f>
        <v>0</v>
      </c>
      <c r="N191" s="430">
        <f t="shared" si="14"/>
        <v>0</v>
      </c>
      <c r="O191" s="384">
        <f t="shared" si="15"/>
        <v>0</v>
      </c>
      <c r="P191" s="384">
        <f>IF(O191=1,SUM($O$6:O191),0)</f>
        <v>0</v>
      </c>
    </row>
    <row r="192" spans="1:17" ht="75">
      <c r="A192" s="403"/>
      <c r="B192" s="431">
        <v>1</v>
      </c>
      <c r="C192" s="414" t="s">
        <v>231</v>
      </c>
      <c r="D192" s="415" t="s">
        <v>42</v>
      </c>
      <c r="E192" s="416" t="s">
        <v>43</v>
      </c>
      <c r="F192" s="418">
        <v>648050</v>
      </c>
      <c r="G192" s="418">
        <v>725900</v>
      </c>
      <c r="H192" s="431"/>
      <c r="I192" s="411">
        <f t="shared" si="16"/>
        <v>725900</v>
      </c>
      <c r="J192" s="428">
        <f t="shared" si="12"/>
        <v>1</v>
      </c>
      <c r="K192" s="384">
        <f t="shared" si="13"/>
        <v>0</v>
      </c>
      <c r="L192" s="384">
        <f>IF(J192=1,SUM($J$6:J192),0)</f>
        <v>109</v>
      </c>
      <c r="M192" s="384">
        <f>IF(K192=1,SUM($K$6:K192),0)</f>
        <v>0</v>
      </c>
      <c r="N192" s="430">
        <f t="shared" si="14"/>
        <v>109</v>
      </c>
      <c r="O192" s="384">
        <f t="shared" si="15"/>
        <v>0</v>
      </c>
      <c r="P192" s="384">
        <f>IF(O192=1,SUM($O$6:O192),0)</f>
        <v>0</v>
      </c>
    </row>
    <row r="193" spans="1:17" ht="75">
      <c r="A193" s="403"/>
      <c r="B193" s="431">
        <v>2</v>
      </c>
      <c r="C193" s="414" t="s">
        <v>232</v>
      </c>
      <c r="D193" s="415" t="s">
        <v>42</v>
      </c>
      <c r="E193" s="416" t="s">
        <v>43</v>
      </c>
      <c r="F193" s="418">
        <v>674300</v>
      </c>
      <c r="G193" s="418">
        <v>751100</v>
      </c>
      <c r="H193" s="431"/>
      <c r="I193" s="411">
        <f t="shared" si="16"/>
        <v>751100</v>
      </c>
      <c r="J193" s="428">
        <f t="shared" si="12"/>
        <v>1</v>
      </c>
      <c r="K193" s="384">
        <f t="shared" si="13"/>
        <v>0</v>
      </c>
      <c r="L193" s="384">
        <f>IF(J193=1,SUM($J$6:J193),0)</f>
        <v>110</v>
      </c>
      <c r="M193" s="384">
        <f>IF(K193=1,SUM($K$6:K193),0)</f>
        <v>0</v>
      </c>
      <c r="N193" s="430">
        <f t="shared" si="14"/>
        <v>110</v>
      </c>
      <c r="O193" s="384">
        <f t="shared" si="15"/>
        <v>0</v>
      </c>
      <c r="P193" s="384">
        <f>IF(O193=1,SUM($O$6:O193),0)</f>
        <v>0</v>
      </c>
    </row>
    <row r="194" spans="1:17" ht="75">
      <c r="A194" s="403"/>
      <c r="B194" s="431">
        <v>3</v>
      </c>
      <c r="C194" s="414" t="s">
        <v>233</v>
      </c>
      <c r="D194" s="415" t="s">
        <v>45</v>
      </c>
      <c r="E194" s="416" t="s">
        <v>43</v>
      </c>
      <c r="F194" s="418">
        <v>42100</v>
      </c>
      <c r="G194" s="418">
        <v>42100</v>
      </c>
      <c r="H194" s="431"/>
      <c r="I194" s="411">
        <f t="shared" si="16"/>
        <v>42100</v>
      </c>
      <c r="J194" s="428">
        <f t="shared" si="12"/>
        <v>0</v>
      </c>
      <c r="K194" s="384">
        <f t="shared" si="13"/>
        <v>1</v>
      </c>
      <c r="L194" s="384">
        <f>IF(J194=1,SUM($J$6:J194),0)</f>
        <v>0</v>
      </c>
      <c r="M194" s="384">
        <f>IF(K194=1,SUM($K$6:K194),0)</f>
        <v>201227103.79893059</v>
      </c>
      <c r="N194" s="430">
        <f t="shared" si="14"/>
        <v>201227103.79893059</v>
      </c>
      <c r="O194" s="384">
        <f t="shared" si="15"/>
        <v>0</v>
      </c>
      <c r="P194" s="384">
        <f>IF(O194=1,SUM($O$6:O194),0)</f>
        <v>0</v>
      </c>
    </row>
    <row r="195" spans="1:17" ht="75">
      <c r="A195" s="403"/>
      <c r="B195" s="431">
        <v>4</v>
      </c>
      <c r="C195" s="414" t="s">
        <v>234</v>
      </c>
      <c r="D195" s="415" t="s">
        <v>45</v>
      </c>
      <c r="E195" s="416" t="s">
        <v>43</v>
      </c>
      <c r="F195" s="418">
        <v>42100</v>
      </c>
      <c r="G195" s="418">
        <v>42100</v>
      </c>
      <c r="H195" s="431"/>
      <c r="I195" s="411">
        <f t="shared" si="16"/>
        <v>42100</v>
      </c>
      <c r="J195" s="428">
        <f t="shared" si="12"/>
        <v>0</v>
      </c>
      <c r="K195" s="384">
        <f t="shared" si="13"/>
        <v>1</v>
      </c>
      <c r="L195" s="384">
        <f>IF(J195=1,SUM($J$6:J195),0)</f>
        <v>0</v>
      </c>
      <c r="M195" s="384">
        <f>IF(K195=1,SUM($K$6:K195),0)</f>
        <v>201227104.79893059</v>
      </c>
      <c r="N195" s="430">
        <f t="shared" si="14"/>
        <v>201227104.79893059</v>
      </c>
      <c r="O195" s="384">
        <f t="shared" si="15"/>
        <v>0</v>
      </c>
      <c r="P195" s="384">
        <f>IF(O195=1,SUM($O$6:O195),0)</f>
        <v>0</v>
      </c>
    </row>
    <row r="196" spans="1:17" ht="45">
      <c r="A196" s="403"/>
      <c r="B196" s="431">
        <v>5</v>
      </c>
      <c r="C196" s="414" t="s">
        <v>235</v>
      </c>
      <c r="D196" s="415" t="s">
        <v>45</v>
      </c>
      <c r="E196" s="416" t="s">
        <v>43</v>
      </c>
      <c r="F196" s="418">
        <v>3800000</v>
      </c>
      <c r="G196" s="418">
        <v>4232800</v>
      </c>
      <c r="H196" s="419"/>
      <c r="I196" s="411">
        <f t="shared" si="16"/>
        <v>4232800</v>
      </c>
      <c r="J196" s="428">
        <f t="shared" si="12"/>
        <v>0</v>
      </c>
      <c r="K196" s="384">
        <f t="shared" si="13"/>
        <v>1</v>
      </c>
      <c r="L196" s="384">
        <f>IF(J196=1,SUM($J$6:J196),0)</f>
        <v>0</v>
      </c>
      <c r="M196" s="384">
        <f>IF(K196=1,SUM($K$6:K196),0)</f>
        <v>201227105.79893059</v>
      </c>
      <c r="N196" s="430">
        <f t="shared" si="14"/>
        <v>201227105.79893059</v>
      </c>
      <c r="O196" s="384">
        <f t="shared" si="15"/>
        <v>0</v>
      </c>
      <c r="P196" s="384">
        <f>IF(O196=1,SUM($O$6:O196),0)</f>
        <v>0</v>
      </c>
    </row>
    <row r="197" spans="1:17">
      <c r="A197" s="403"/>
      <c r="B197" s="413"/>
      <c r="C197" s="414"/>
      <c r="D197" s="415" t="s">
        <v>122</v>
      </c>
      <c r="E197" s="416"/>
      <c r="F197" s="418"/>
      <c r="G197" s="418"/>
      <c r="H197" s="419"/>
      <c r="I197" s="411">
        <f t="shared" si="16"/>
        <v>0</v>
      </c>
      <c r="J197" s="428">
        <f t="shared" si="12"/>
        <v>0</v>
      </c>
      <c r="K197" s="384">
        <f t="shared" si="13"/>
        <v>0</v>
      </c>
      <c r="L197" s="384">
        <f>IF(J197=1,SUM($J$6:J197),0)</f>
        <v>0</v>
      </c>
      <c r="M197" s="384">
        <f>IF(K197=1,SUM($K$6:K197),0)</f>
        <v>0</v>
      </c>
      <c r="N197" s="430">
        <f t="shared" si="14"/>
        <v>0</v>
      </c>
      <c r="O197" s="384">
        <f t="shared" si="15"/>
        <v>0</v>
      </c>
      <c r="P197" s="384">
        <f>IF(O197=1,SUM($O$6:O197),0)</f>
        <v>0</v>
      </c>
    </row>
    <row r="198" spans="1:17" ht="30">
      <c r="A198" s="403"/>
      <c r="B198" s="413" t="s">
        <v>236</v>
      </c>
      <c r="C198" s="414" t="s">
        <v>237</v>
      </c>
      <c r="D198" s="415" t="s">
        <v>122</v>
      </c>
      <c r="E198" s="416"/>
      <c r="F198" s="418"/>
      <c r="G198" s="418"/>
      <c r="H198" s="419"/>
      <c r="I198" s="411">
        <f t="shared" si="16"/>
        <v>0</v>
      </c>
      <c r="J198" s="428">
        <f t="shared" si="12"/>
        <v>0</v>
      </c>
      <c r="K198" s="384">
        <f t="shared" si="13"/>
        <v>0</v>
      </c>
      <c r="L198" s="384">
        <f>IF(J198=1,SUM($J$6:J198),0)</f>
        <v>0</v>
      </c>
      <c r="M198" s="384">
        <f>IF(K198=1,SUM($K$6:K198),0)</f>
        <v>0</v>
      </c>
      <c r="N198" s="430">
        <f t="shared" si="14"/>
        <v>0</v>
      </c>
      <c r="O198" s="384">
        <f t="shared" si="15"/>
        <v>0</v>
      </c>
      <c r="P198" s="384">
        <f>IF(O198=1,SUM($O$6:O198),0)</f>
        <v>0</v>
      </c>
    </row>
    <row r="199" spans="1:17" ht="90">
      <c r="A199" s="403"/>
      <c r="B199" s="431">
        <v>1</v>
      </c>
      <c r="C199" s="414" t="s">
        <v>238</v>
      </c>
      <c r="D199" s="415" t="s">
        <v>45</v>
      </c>
      <c r="E199" s="416" t="s">
        <v>143</v>
      </c>
      <c r="F199" s="418">
        <v>280800000</v>
      </c>
      <c r="G199" s="418">
        <v>280800000</v>
      </c>
      <c r="H199" s="419"/>
      <c r="I199" s="411">
        <f t="shared" si="16"/>
        <v>280800000</v>
      </c>
      <c r="J199" s="428">
        <f t="shared" si="12"/>
        <v>0</v>
      </c>
      <c r="K199" s="384">
        <f t="shared" si="13"/>
        <v>1</v>
      </c>
      <c r="L199" s="384">
        <f>IF(J199=1,SUM($J$6:J199),0)</f>
        <v>0</v>
      </c>
      <c r="M199" s="384">
        <f>IF(K199=1,SUM($K$6:K199),0)</f>
        <v>201227106.79893059</v>
      </c>
      <c r="N199" s="430">
        <f t="shared" si="14"/>
        <v>201227106.79893059</v>
      </c>
      <c r="O199" s="384">
        <f t="shared" si="15"/>
        <v>0</v>
      </c>
      <c r="P199" s="384">
        <f>IF(O199=1,SUM($O$6:O199),0)</f>
        <v>0</v>
      </c>
    </row>
    <row r="200" spans="1:17" ht="75">
      <c r="A200" s="403"/>
      <c r="B200" s="431">
        <v>2</v>
      </c>
      <c r="C200" s="414" t="s">
        <v>239</v>
      </c>
      <c r="D200" s="415" t="s">
        <v>45</v>
      </c>
      <c r="E200" s="416" t="s">
        <v>43</v>
      </c>
      <c r="F200" s="418">
        <v>34688200</v>
      </c>
      <c r="G200" s="418">
        <v>34688200</v>
      </c>
      <c r="H200" s="419"/>
      <c r="I200" s="411">
        <f t="shared" si="16"/>
        <v>34688200</v>
      </c>
      <c r="J200" s="428">
        <f t="shared" si="12"/>
        <v>0</v>
      </c>
      <c r="K200" s="384">
        <f t="shared" si="13"/>
        <v>1</v>
      </c>
      <c r="L200" s="384">
        <f>IF(J200=1,SUM($J$6:J200),0)</f>
        <v>0</v>
      </c>
      <c r="M200" s="384">
        <f>IF(K200=1,SUM($K$6:K200),0)</f>
        <v>201227107.79893059</v>
      </c>
      <c r="N200" s="430">
        <f t="shared" si="14"/>
        <v>201227107.79893059</v>
      </c>
      <c r="O200" s="384">
        <f t="shared" si="15"/>
        <v>0</v>
      </c>
      <c r="P200" s="384">
        <f>IF(O200=1,SUM($O$6:O200),0)</f>
        <v>0</v>
      </c>
      <c r="Q200" s="438"/>
    </row>
    <row r="201" spans="1:17" ht="30">
      <c r="A201" s="403"/>
      <c r="B201" s="431">
        <v>3</v>
      </c>
      <c r="C201" s="414" t="s">
        <v>240</v>
      </c>
      <c r="D201" s="415" t="s">
        <v>45</v>
      </c>
      <c r="E201" s="416" t="s">
        <v>43</v>
      </c>
      <c r="F201" s="418">
        <v>24774500</v>
      </c>
      <c r="G201" s="418">
        <v>24774500</v>
      </c>
      <c r="H201" s="419"/>
      <c r="I201" s="411">
        <f t="shared" si="16"/>
        <v>24774500</v>
      </c>
      <c r="J201" s="428">
        <f t="shared" ref="J201:J264" si="17">IF(D201="MDU-KD",1,0)</f>
        <v>0</v>
      </c>
      <c r="K201" s="384">
        <f t="shared" ref="K201:K264" si="18">IF(D201="HDW",1,0)</f>
        <v>1</v>
      </c>
      <c r="L201" s="384">
        <f>IF(J201=1,SUM($J$6:J201),0)</f>
        <v>0</v>
      </c>
      <c r="M201" s="384">
        <f>IF(K201=1,SUM($K$6:K201),0)</f>
        <v>201227108.79893059</v>
      </c>
      <c r="N201" s="430">
        <f t="shared" ref="N201:N264" si="19">IF(L201=0,M201,L201)</f>
        <v>201227108.79893059</v>
      </c>
      <c r="O201" s="384">
        <f t="shared" ref="O201:O264" si="20">IF(E201=0,0,IF(LEFT(C201,11)="Tiang Beton",1,0))</f>
        <v>0</v>
      </c>
      <c r="P201" s="384">
        <f>IF(O201=1,SUM($O$6:O201),0)</f>
        <v>0</v>
      </c>
      <c r="Q201" s="439"/>
    </row>
    <row r="202" spans="1:17">
      <c r="A202" s="403"/>
      <c r="B202" s="413"/>
      <c r="C202" s="414" t="s">
        <v>122</v>
      </c>
      <c r="D202" s="415" t="s">
        <v>122</v>
      </c>
      <c r="E202" s="416"/>
      <c r="F202" s="418"/>
      <c r="G202" s="418"/>
      <c r="H202" s="419"/>
      <c r="I202" s="411">
        <f t="shared" si="16"/>
        <v>0</v>
      </c>
      <c r="J202" s="428">
        <f t="shared" si="17"/>
        <v>0</v>
      </c>
      <c r="K202" s="384">
        <f t="shared" si="18"/>
        <v>0</v>
      </c>
      <c r="L202" s="384">
        <f>IF(J202=1,SUM($J$6:J202),0)</f>
        <v>0</v>
      </c>
      <c r="M202" s="384">
        <f>IF(K202=1,SUM($K$6:K202),0)</f>
        <v>0</v>
      </c>
      <c r="N202" s="430">
        <f t="shared" si="19"/>
        <v>0</v>
      </c>
      <c r="O202" s="384">
        <f t="shared" si="20"/>
        <v>0</v>
      </c>
      <c r="P202" s="384">
        <f>IF(O202=1,SUM($O$6:O202),0)</f>
        <v>0</v>
      </c>
      <c r="Q202" s="438"/>
    </row>
    <row r="203" spans="1:17" ht="30">
      <c r="A203" s="403"/>
      <c r="B203" s="413" t="s">
        <v>241</v>
      </c>
      <c r="C203" s="414" t="s">
        <v>242</v>
      </c>
      <c r="D203" s="415" t="s">
        <v>122</v>
      </c>
      <c r="E203" s="416"/>
      <c r="F203" s="418"/>
      <c r="G203" s="418"/>
      <c r="H203" s="419"/>
      <c r="I203" s="411">
        <f t="shared" si="16"/>
        <v>0</v>
      </c>
      <c r="J203" s="428">
        <f t="shared" si="17"/>
        <v>0</v>
      </c>
      <c r="K203" s="384">
        <f t="shared" si="18"/>
        <v>0</v>
      </c>
      <c r="L203" s="384">
        <f>IF(J203=1,SUM($J$6:J203),0)</f>
        <v>0</v>
      </c>
      <c r="M203" s="384">
        <f>IF(K203=1,SUM($K$6:K203),0)</f>
        <v>0</v>
      </c>
      <c r="N203" s="430">
        <f t="shared" si="19"/>
        <v>0</v>
      </c>
      <c r="O203" s="384">
        <f t="shared" si="20"/>
        <v>0</v>
      </c>
      <c r="P203" s="384">
        <f>IF(O203=1,SUM($O$6:O203),0)</f>
        <v>0</v>
      </c>
    </row>
    <row r="204" spans="1:17" ht="60">
      <c r="A204" s="403"/>
      <c r="B204" s="413">
        <v>1</v>
      </c>
      <c r="C204" s="414" t="s">
        <v>243</v>
      </c>
      <c r="D204" s="415" t="s">
        <v>45</v>
      </c>
      <c r="E204" s="416" t="s">
        <v>244</v>
      </c>
      <c r="F204" s="418">
        <v>3036730</v>
      </c>
      <c r="G204" s="418">
        <v>3382600</v>
      </c>
      <c r="H204" s="419"/>
      <c r="I204" s="411">
        <f t="shared" si="16"/>
        <v>3382600</v>
      </c>
      <c r="J204" s="428">
        <f t="shared" si="17"/>
        <v>0</v>
      </c>
      <c r="K204" s="384">
        <f t="shared" si="18"/>
        <v>1</v>
      </c>
      <c r="L204" s="384">
        <f>IF(J204=1,SUM($J$6:J204),0)</f>
        <v>0</v>
      </c>
      <c r="M204" s="384">
        <f>IF(K204=1,SUM($K$6:K204),0)</f>
        <v>201227109.79893059</v>
      </c>
      <c r="N204" s="430">
        <f t="shared" si="19"/>
        <v>201227109.79893059</v>
      </c>
      <c r="O204" s="384">
        <f t="shared" si="20"/>
        <v>1</v>
      </c>
      <c r="P204" s="384">
        <f>IF(O204=1,SUM($O$6:O204),0)</f>
        <v>1</v>
      </c>
      <c r="Q204" s="439"/>
    </row>
    <row r="205" spans="1:17" ht="60">
      <c r="A205" s="403"/>
      <c r="B205" s="413">
        <v>2</v>
      </c>
      <c r="C205" s="414" t="s">
        <v>245</v>
      </c>
      <c r="D205" s="415" t="s">
        <v>45</v>
      </c>
      <c r="E205" s="442" t="s">
        <v>244</v>
      </c>
      <c r="F205" s="418">
        <v>4137730</v>
      </c>
      <c r="G205" s="418">
        <v>4609000</v>
      </c>
      <c r="H205" s="419"/>
      <c r="I205" s="411">
        <f t="shared" si="16"/>
        <v>4609000</v>
      </c>
      <c r="J205" s="428">
        <f t="shared" si="17"/>
        <v>0</v>
      </c>
      <c r="K205" s="384">
        <f t="shared" si="18"/>
        <v>1</v>
      </c>
      <c r="L205" s="384">
        <f>IF(J205=1,SUM($J$6:J205),0)</f>
        <v>0</v>
      </c>
      <c r="M205" s="384">
        <f>IF(K205=1,SUM($K$6:K205),0)</f>
        <v>201227110.79893059</v>
      </c>
      <c r="N205" s="430">
        <f t="shared" si="19"/>
        <v>201227110.79893059</v>
      </c>
      <c r="O205" s="384">
        <f t="shared" si="20"/>
        <v>1</v>
      </c>
      <c r="P205" s="384">
        <f>IF(O205=1,SUM($O$6:O205),0)</f>
        <v>2</v>
      </c>
    </row>
    <row r="206" spans="1:17" ht="60">
      <c r="A206" s="403"/>
      <c r="B206" s="413">
        <v>3</v>
      </c>
      <c r="C206" s="414" t="s">
        <v>246</v>
      </c>
      <c r="D206" s="415" t="s">
        <v>45</v>
      </c>
      <c r="E206" s="416" t="s">
        <v>244</v>
      </c>
      <c r="F206" s="418">
        <v>5206920</v>
      </c>
      <c r="G206" s="418">
        <v>5800000</v>
      </c>
      <c r="H206" s="419"/>
      <c r="I206" s="411">
        <f t="shared" si="16"/>
        <v>5800000</v>
      </c>
      <c r="J206" s="428">
        <f t="shared" si="17"/>
        <v>0</v>
      </c>
      <c r="K206" s="384">
        <f t="shared" si="18"/>
        <v>1</v>
      </c>
      <c r="L206" s="384">
        <f>IF(J206=1,SUM($J$6:J206),0)</f>
        <v>0</v>
      </c>
      <c r="M206" s="384">
        <f>IF(K206=1,SUM($K$6:K206),0)</f>
        <v>201227111.79893059</v>
      </c>
      <c r="N206" s="430">
        <f t="shared" si="19"/>
        <v>201227111.79893059</v>
      </c>
      <c r="O206" s="384">
        <f t="shared" si="20"/>
        <v>1</v>
      </c>
      <c r="P206" s="384">
        <f>IF(O206=1,SUM($O$6:O206),0)</f>
        <v>3</v>
      </c>
    </row>
    <row r="207" spans="1:17" ht="60">
      <c r="A207" s="403"/>
      <c r="B207" s="413">
        <v>4</v>
      </c>
      <c r="C207" s="414" t="s">
        <v>247</v>
      </c>
      <c r="D207" s="415" t="s">
        <v>45</v>
      </c>
      <c r="E207" s="416" t="s">
        <v>244</v>
      </c>
      <c r="F207" s="418">
        <v>5453270</v>
      </c>
      <c r="G207" s="418">
        <v>6074400</v>
      </c>
      <c r="H207" s="419"/>
      <c r="I207" s="411">
        <f t="shared" ref="I207:I255" si="21">IF($I$5=$G$4,G207,(IF($I$5=$F$4,F207,0)))</f>
        <v>6074400</v>
      </c>
      <c r="J207" s="428">
        <f t="shared" si="17"/>
        <v>0</v>
      </c>
      <c r="K207" s="384">
        <f t="shared" si="18"/>
        <v>1</v>
      </c>
      <c r="L207" s="384">
        <f>IF(J207=1,SUM($J$6:J207),0)</f>
        <v>0</v>
      </c>
      <c r="M207" s="384">
        <f>IF(K207=1,SUM($K$6:K207),0)</f>
        <v>201227112.79893059</v>
      </c>
      <c r="N207" s="430">
        <f t="shared" si="19"/>
        <v>201227112.79893059</v>
      </c>
      <c r="O207" s="384">
        <f t="shared" si="20"/>
        <v>1</v>
      </c>
      <c r="P207" s="384">
        <f>IF(O207=1,SUM($O$6:O207),0)</f>
        <v>4</v>
      </c>
    </row>
    <row r="208" spans="1:17" ht="60">
      <c r="A208" s="403"/>
      <c r="B208" s="413">
        <v>5</v>
      </c>
      <c r="C208" s="414" t="s">
        <v>248</v>
      </c>
      <c r="D208" s="415" t="s">
        <v>45</v>
      </c>
      <c r="E208" s="416" t="s">
        <v>244</v>
      </c>
      <c r="F208" s="418">
        <v>6453770</v>
      </c>
      <c r="G208" s="418">
        <v>7188900</v>
      </c>
      <c r="H208" s="419"/>
      <c r="I208" s="411">
        <f t="shared" si="21"/>
        <v>7188900</v>
      </c>
      <c r="J208" s="428">
        <f t="shared" si="17"/>
        <v>0</v>
      </c>
      <c r="K208" s="384">
        <f t="shared" si="18"/>
        <v>1</v>
      </c>
      <c r="L208" s="384">
        <f>IF(J208=1,SUM($J$6:J208),0)</f>
        <v>0</v>
      </c>
      <c r="M208" s="384">
        <f>IF(K208=1,SUM($K$6:K208),0)</f>
        <v>201227113.79893059</v>
      </c>
      <c r="N208" s="430">
        <f t="shared" si="19"/>
        <v>201227113.79893059</v>
      </c>
      <c r="O208" s="384">
        <f t="shared" si="20"/>
        <v>1</v>
      </c>
      <c r="P208" s="384">
        <f>IF(O208=1,SUM($O$6:O208),0)</f>
        <v>5</v>
      </c>
    </row>
    <row r="209" spans="1:16" ht="60">
      <c r="A209" s="403"/>
      <c r="B209" s="413">
        <v>6</v>
      </c>
      <c r="C209" s="414" t="s">
        <v>249</v>
      </c>
      <c r="D209" s="415" t="s">
        <v>45</v>
      </c>
      <c r="E209" s="416" t="s">
        <v>244</v>
      </c>
      <c r="F209" s="418">
        <v>7728790</v>
      </c>
      <c r="G209" s="418">
        <v>8609100</v>
      </c>
      <c r="H209" s="419"/>
      <c r="I209" s="411">
        <f t="shared" si="21"/>
        <v>8609100</v>
      </c>
      <c r="J209" s="428">
        <f t="shared" si="17"/>
        <v>0</v>
      </c>
      <c r="K209" s="384">
        <f t="shared" si="18"/>
        <v>1</v>
      </c>
      <c r="L209" s="384">
        <f>IF(J209=1,SUM($J$6:J209),0)</f>
        <v>0</v>
      </c>
      <c r="M209" s="384">
        <f>IF(K209=1,SUM($K$6:K209),0)</f>
        <v>201227114.79893059</v>
      </c>
      <c r="N209" s="430">
        <f t="shared" si="19"/>
        <v>201227114.79893059</v>
      </c>
      <c r="O209" s="384">
        <f t="shared" si="20"/>
        <v>1</v>
      </c>
      <c r="P209" s="384">
        <f>IF(O209=1,SUM($O$6:O209),0)</f>
        <v>6</v>
      </c>
    </row>
    <row r="210" spans="1:16" ht="30">
      <c r="A210" s="403"/>
      <c r="B210" s="413">
        <v>7</v>
      </c>
      <c r="C210" s="414" t="s">
        <v>250</v>
      </c>
      <c r="D210" s="415" t="s">
        <v>24</v>
      </c>
      <c r="E210" s="416" t="s">
        <v>244</v>
      </c>
      <c r="F210" s="418">
        <v>10066.666666666701</v>
      </c>
      <c r="G210" s="418">
        <v>10066.666666666701</v>
      </c>
      <c r="H210" s="419"/>
      <c r="I210" s="411">
        <f t="shared" si="21"/>
        <v>10066.666666666701</v>
      </c>
      <c r="J210" s="428">
        <f t="shared" si="17"/>
        <v>0</v>
      </c>
      <c r="K210" s="384">
        <f t="shared" si="18"/>
        <v>0</v>
      </c>
      <c r="L210" s="384">
        <f>IF(J210=1,SUM($J$6:J210),0)</f>
        <v>0</v>
      </c>
      <c r="M210" s="384">
        <f>IF(K210=1,SUM($K$6:K210),0)</f>
        <v>0</v>
      </c>
      <c r="N210" s="430">
        <f t="shared" si="19"/>
        <v>0</v>
      </c>
      <c r="O210" s="384">
        <f t="shared" si="20"/>
        <v>0</v>
      </c>
      <c r="P210" s="384">
        <f>IF(O210=1,SUM($O$6:O210),0)</f>
        <v>0</v>
      </c>
    </row>
    <row r="211" spans="1:16" ht="90">
      <c r="A211" s="403"/>
      <c r="B211" s="413">
        <v>8</v>
      </c>
      <c r="C211" s="414" t="s">
        <v>251</v>
      </c>
      <c r="D211" s="415" t="s">
        <v>45</v>
      </c>
      <c r="E211" s="416" t="s">
        <v>143</v>
      </c>
      <c r="F211" s="418">
        <v>200000</v>
      </c>
      <c r="G211" s="418">
        <v>200000</v>
      </c>
      <c r="H211" s="419"/>
      <c r="I211" s="411">
        <f t="shared" si="21"/>
        <v>200000</v>
      </c>
      <c r="J211" s="428">
        <f t="shared" si="17"/>
        <v>0</v>
      </c>
      <c r="K211" s="384">
        <f t="shared" si="18"/>
        <v>1</v>
      </c>
      <c r="L211" s="384">
        <f>IF(J211=1,SUM($J$6:J211),0)</f>
        <v>0</v>
      </c>
      <c r="M211" s="384">
        <f>IF(K211=1,SUM($K$6:K211),0)</f>
        <v>201227115.79893059</v>
      </c>
      <c r="N211" s="430">
        <f t="shared" si="19"/>
        <v>201227115.79893059</v>
      </c>
      <c r="O211" s="384">
        <f t="shared" si="20"/>
        <v>0</v>
      </c>
      <c r="P211" s="384">
        <f>IF(O211=1,SUM($O$6:O211),0)</f>
        <v>0</v>
      </c>
    </row>
    <row r="212" spans="1:16">
      <c r="A212" s="403"/>
      <c r="B212" s="413"/>
      <c r="C212" s="414" t="s">
        <v>122</v>
      </c>
      <c r="D212" s="415" t="s">
        <v>122</v>
      </c>
      <c r="E212" s="416"/>
      <c r="F212" s="418"/>
      <c r="G212" s="418"/>
      <c r="H212" s="419"/>
      <c r="I212" s="411">
        <f t="shared" si="21"/>
        <v>0</v>
      </c>
      <c r="J212" s="428">
        <f t="shared" si="17"/>
        <v>0</v>
      </c>
      <c r="K212" s="384">
        <f t="shared" si="18"/>
        <v>0</v>
      </c>
      <c r="L212" s="384">
        <f>IF(J212=1,SUM($J$6:J212),0)</f>
        <v>0</v>
      </c>
      <c r="M212" s="384">
        <f>IF(K212=1,SUM($K$6:K212),0)</f>
        <v>0</v>
      </c>
      <c r="N212" s="430">
        <f t="shared" si="19"/>
        <v>0</v>
      </c>
      <c r="O212" s="384">
        <f t="shared" si="20"/>
        <v>0</v>
      </c>
      <c r="P212" s="384">
        <f>IF(O212=1,SUM($O$6:O212),0)</f>
        <v>0</v>
      </c>
    </row>
    <row r="213" spans="1:16" ht="30">
      <c r="A213" s="403"/>
      <c r="B213" s="413" t="s">
        <v>252</v>
      </c>
      <c r="C213" s="414" t="s">
        <v>253</v>
      </c>
      <c r="D213" s="415" t="s">
        <v>122</v>
      </c>
      <c r="E213" s="416"/>
      <c r="F213" s="418"/>
      <c r="G213" s="418"/>
      <c r="H213" s="419"/>
      <c r="I213" s="411">
        <f t="shared" si="21"/>
        <v>0</v>
      </c>
      <c r="J213" s="428">
        <f t="shared" si="17"/>
        <v>0</v>
      </c>
      <c r="K213" s="384">
        <f t="shared" si="18"/>
        <v>0</v>
      </c>
      <c r="L213" s="384">
        <f>IF(J213=1,SUM($J$6:J213),0)</f>
        <v>0</v>
      </c>
      <c r="M213" s="384">
        <f>IF(K213=1,SUM($K$6:K213),0)</f>
        <v>0</v>
      </c>
      <c r="N213" s="430">
        <f t="shared" si="19"/>
        <v>0</v>
      </c>
      <c r="O213" s="384">
        <f t="shared" si="20"/>
        <v>0</v>
      </c>
      <c r="P213" s="384">
        <f>IF(O213=1,SUM($O$6:O213),0)</f>
        <v>0</v>
      </c>
    </row>
    <row r="214" spans="1:16" ht="90">
      <c r="A214" s="403"/>
      <c r="B214" s="413">
        <v>2</v>
      </c>
      <c r="C214" s="414" t="s">
        <v>254</v>
      </c>
      <c r="D214" s="415" t="s">
        <v>42</v>
      </c>
      <c r="E214" s="416" t="s">
        <v>43</v>
      </c>
      <c r="F214" s="418">
        <v>217470</v>
      </c>
      <c r="G214" s="418">
        <v>235900</v>
      </c>
      <c r="H214" s="419"/>
      <c r="I214" s="411">
        <f t="shared" si="21"/>
        <v>235900</v>
      </c>
      <c r="J214" s="428">
        <f t="shared" si="17"/>
        <v>1</v>
      </c>
      <c r="K214" s="384">
        <f t="shared" si="18"/>
        <v>0</v>
      </c>
      <c r="L214" s="384">
        <f>IF(J214=1,SUM($J$6:J214),0)</f>
        <v>111</v>
      </c>
      <c r="M214" s="384">
        <f>IF(K214=1,SUM($K$6:K214),0)</f>
        <v>0</v>
      </c>
      <c r="N214" s="430">
        <f t="shared" si="19"/>
        <v>111</v>
      </c>
      <c r="O214" s="384">
        <f t="shared" si="20"/>
        <v>0</v>
      </c>
      <c r="P214" s="384">
        <f>IF(O214=1,SUM($O$6:O214),0)</f>
        <v>0</v>
      </c>
    </row>
    <row r="215" spans="1:16" ht="75">
      <c r="A215" s="403"/>
      <c r="B215" s="413">
        <v>3</v>
      </c>
      <c r="C215" s="414" t="s">
        <v>255</v>
      </c>
      <c r="D215" s="415" t="s">
        <v>42</v>
      </c>
      <c r="E215" s="416" t="s">
        <v>43</v>
      </c>
      <c r="F215" s="418">
        <v>212320</v>
      </c>
      <c r="G215" s="418">
        <v>176900</v>
      </c>
      <c r="H215" s="419"/>
      <c r="I215" s="411">
        <f t="shared" si="21"/>
        <v>176900</v>
      </c>
      <c r="J215" s="428">
        <f t="shared" si="17"/>
        <v>1</v>
      </c>
      <c r="K215" s="384">
        <f t="shared" si="18"/>
        <v>0</v>
      </c>
      <c r="L215" s="384">
        <f>IF(J215=1,SUM($J$6:J215),0)</f>
        <v>112</v>
      </c>
      <c r="M215" s="384">
        <f>IF(K215=1,SUM($K$6:K215),0)</f>
        <v>0</v>
      </c>
      <c r="N215" s="430">
        <f t="shared" si="19"/>
        <v>112</v>
      </c>
      <c r="O215" s="384">
        <f t="shared" si="20"/>
        <v>0</v>
      </c>
      <c r="P215" s="384">
        <f>IF(O215=1,SUM($O$6:O215),0)</f>
        <v>0</v>
      </c>
    </row>
    <row r="216" spans="1:16" ht="90">
      <c r="A216" s="403"/>
      <c r="B216" s="413">
        <v>4</v>
      </c>
      <c r="C216" s="414" t="s">
        <v>256</v>
      </c>
      <c r="D216" s="415" t="s">
        <v>42</v>
      </c>
      <c r="E216" s="416" t="s">
        <v>143</v>
      </c>
      <c r="F216" s="418">
        <v>394550</v>
      </c>
      <c r="G216" s="418">
        <v>430000</v>
      </c>
      <c r="H216" s="419"/>
      <c r="I216" s="411">
        <f t="shared" si="21"/>
        <v>430000</v>
      </c>
      <c r="J216" s="428">
        <f t="shared" si="17"/>
        <v>1</v>
      </c>
      <c r="K216" s="384">
        <f t="shared" si="18"/>
        <v>0</v>
      </c>
      <c r="L216" s="384">
        <f>IF(J216=1,SUM($J$6:J216),0)</f>
        <v>113</v>
      </c>
      <c r="M216" s="384">
        <f>IF(K216=1,SUM($K$6:K216),0)</f>
        <v>0</v>
      </c>
      <c r="N216" s="430">
        <f t="shared" si="19"/>
        <v>113</v>
      </c>
      <c r="O216" s="384">
        <f t="shared" si="20"/>
        <v>0</v>
      </c>
      <c r="P216" s="384">
        <f>IF(O216=1,SUM($O$6:O216),0)</f>
        <v>0</v>
      </c>
    </row>
    <row r="217" spans="1:16" ht="90">
      <c r="A217" s="403"/>
      <c r="B217" s="413">
        <v>7</v>
      </c>
      <c r="C217" s="414" t="s">
        <v>257</v>
      </c>
      <c r="D217" s="415" t="s">
        <v>42</v>
      </c>
      <c r="E217" s="416" t="s">
        <v>143</v>
      </c>
      <c r="F217" s="418">
        <v>220800</v>
      </c>
      <c r="G217" s="418">
        <v>205700</v>
      </c>
      <c r="H217" s="419"/>
      <c r="I217" s="411">
        <f t="shared" si="21"/>
        <v>205700</v>
      </c>
      <c r="J217" s="428">
        <f t="shared" si="17"/>
        <v>1</v>
      </c>
      <c r="K217" s="384">
        <f t="shared" si="18"/>
        <v>0</v>
      </c>
      <c r="L217" s="384">
        <f>IF(J217=1,SUM($J$6:J217),0)</f>
        <v>114</v>
      </c>
      <c r="M217" s="384">
        <f>IF(K217=1,SUM($K$6:K217),0)</f>
        <v>0</v>
      </c>
      <c r="N217" s="430">
        <f t="shared" si="19"/>
        <v>114</v>
      </c>
      <c r="O217" s="384">
        <f t="shared" si="20"/>
        <v>0</v>
      </c>
      <c r="P217" s="384">
        <f>IF(O217=1,SUM($O$6:O217),0)</f>
        <v>0</v>
      </c>
    </row>
    <row r="218" spans="1:16">
      <c r="A218" s="403"/>
      <c r="B218" s="413"/>
      <c r="C218" s="414"/>
      <c r="D218" s="415"/>
      <c r="E218" s="416"/>
      <c r="F218" s="418"/>
      <c r="G218" s="418"/>
      <c r="H218" s="419"/>
      <c r="I218" s="411">
        <f t="shared" si="21"/>
        <v>0</v>
      </c>
      <c r="J218" s="428">
        <f t="shared" si="17"/>
        <v>0</v>
      </c>
      <c r="K218" s="384">
        <f t="shared" si="18"/>
        <v>0</v>
      </c>
      <c r="L218" s="384">
        <f>IF(J218=1,SUM($J$6:J218),0)</f>
        <v>0</v>
      </c>
      <c r="M218" s="384">
        <f>IF(K218=1,SUM($K$6:K218),0)</f>
        <v>0</v>
      </c>
      <c r="N218" s="430">
        <f t="shared" si="19"/>
        <v>0</v>
      </c>
      <c r="O218" s="384">
        <f t="shared" si="20"/>
        <v>0</v>
      </c>
      <c r="P218" s="384">
        <f>IF(O218=1,SUM($O$6:O218),0)</f>
        <v>0</v>
      </c>
    </row>
    <row r="219" spans="1:16" ht="45">
      <c r="A219" s="403"/>
      <c r="B219" s="413" t="s">
        <v>258</v>
      </c>
      <c r="C219" s="414" t="s">
        <v>259</v>
      </c>
      <c r="D219" s="415" t="s">
        <v>122</v>
      </c>
      <c r="E219" s="416"/>
      <c r="F219" s="418"/>
      <c r="G219" s="418"/>
      <c r="H219" s="419"/>
      <c r="I219" s="411">
        <f t="shared" si="21"/>
        <v>0</v>
      </c>
      <c r="J219" s="428">
        <f t="shared" si="17"/>
        <v>0</v>
      </c>
      <c r="K219" s="384">
        <f t="shared" si="18"/>
        <v>0</v>
      </c>
      <c r="L219" s="384">
        <f>IF(J219=1,SUM($J$6:J219),0)</f>
        <v>0</v>
      </c>
      <c r="M219" s="384">
        <f>IF(K219=1,SUM($K$6:K219),0)</f>
        <v>0</v>
      </c>
      <c r="N219" s="430">
        <f t="shared" si="19"/>
        <v>0</v>
      </c>
      <c r="O219" s="384">
        <f t="shared" si="20"/>
        <v>0</v>
      </c>
      <c r="P219" s="384">
        <f>IF(O219=1,SUM($O$6:O219),0)</f>
        <v>0</v>
      </c>
    </row>
    <row r="220" spans="1:16" ht="30">
      <c r="A220" s="403"/>
      <c r="B220" s="413">
        <v>1</v>
      </c>
      <c r="C220" s="414" t="s">
        <v>260</v>
      </c>
      <c r="D220" s="415" t="s">
        <v>42</v>
      </c>
      <c r="E220" s="416" t="s">
        <v>261</v>
      </c>
      <c r="F220" s="418">
        <v>9831</v>
      </c>
      <c r="G220" s="418">
        <v>14200</v>
      </c>
      <c r="H220" s="419"/>
      <c r="I220" s="411">
        <f t="shared" si="21"/>
        <v>14200</v>
      </c>
      <c r="J220" s="428">
        <f t="shared" si="17"/>
        <v>1</v>
      </c>
      <c r="K220" s="384">
        <f t="shared" si="18"/>
        <v>0</v>
      </c>
      <c r="L220" s="384">
        <f>IF(J220=1,SUM($J$6:J220),0)</f>
        <v>115</v>
      </c>
      <c r="M220" s="384">
        <f>IF(K220=1,SUM($K$6:K220),0)</f>
        <v>0</v>
      </c>
      <c r="N220" s="430">
        <f t="shared" si="19"/>
        <v>115</v>
      </c>
      <c r="O220" s="384">
        <f t="shared" si="20"/>
        <v>0</v>
      </c>
      <c r="P220" s="384">
        <f>IF(O220=1,SUM($O$6:O220),0)</f>
        <v>0</v>
      </c>
    </row>
    <row r="221" spans="1:16" ht="30">
      <c r="A221" s="403"/>
      <c r="B221" s="413">
        <v>2</v>
      </c>
      <c r="C221" s="414" t="s">
        <v>262</v>
      </c>
      <c r="D221" s="415" t="s">
        <v>42</v>
      </c>
      <c r="E221" s="416" t="s">
        <v>261</v>
      </c>
      <c r="F221" s="418">
        <v>19368</v>
      </c>
      <c r="G221" s="418">
        <v>25300</v>
      </c>
      <c r="H221" s="419"/>
      <c r="I221" s="411">
        <f t="shared" si="21"/>
        <v>25300</v>
      </c>
      <c r="J221" s="428">
        <f t="shared" si="17"/>
        <v>1</v>
      </c>
      <c r="K221" s="384">
        <f t="shared" si="18"/>
        <v>0</v>
      </c>
      <c r="L221" s="384">
        <f>IF(J221=1,SUM($J$6:J221),0)</f>
        <v>116</v>
      </c>
      <c r="M221" s="384">
        <f>IF(K221=1,SUM($K$6:K221),0)</f>
        <v>0</v>
      </c>
      <c r="N221" s="430">
        <f t="shared" si="19"/>
        <v>116</v>
      </c>
      <c r="O221" s="384">
        <f t="shared" si="20"/>
        <v>0</v>
      </c>
      <c r="P221" s="384">
        <f>IF(O221=1,SUM($O$6:O221),0)</f>
        <v>0</v>
      </c>
    </row>
    <row r="222" spans="1:16" ht="30">
      <c r="A222" s="403"/>
      <c r="B222" s="413">
        <v>3</v>
      </c>
      <c r="C222" s="414" t="s">
        <v>263</v>
      </c>
      <c r="D222" s="415" t="s">
        <v>42</v>
      </c>
      <c r="E222" s="416" t="s">
        <v>261</v>
      </c>
      <c r="F222" s="418">
        <v>32428</v>
      </c>
      <c r="G222" s="418">
        <v>36900</v>
      </c>
      <c r="H222" s="419"/>
      <c r="I222" s="411">
        <f t="shared" si="21"/>
        <v>36900</v>
      </c>
      <c r="J222" s="428">
        <f t="shared" si="17"/>
        <v>1</v>
      </c>
      <c r="K222" s="384">
        <f t="shared" si="18"/>
        <v>0</v>
      </c>
      <c r="L222" s="384">
        <f>IF(J222=1,SUM($J$6:J222),0)</f>
        <v>117</v>
      </c>
      <c r="M222" s="384">
        <f>IF(K222=1,SUM($K$6:K222),0)</f>
        <v>0</v>
      </c>
      <c r="N222" s="430">
        <f t="shared" si="19"/>
        <v>117</v>
      </c>
      <c r="O222" s="384">
        <f t="shared" si="20"/>
        <v>0</v>
      </c>
      <c r="P222" s="384">
        <f>IF(O222=1,SUM($O$6:O222),0)</f>
        <v>0</v>
      </c>
    </row>
    <row r="223" spans="1:16" ht="30">
      <c r="A223" s="403"/>
      <c r="B223" s="413">
        <v>4</v>
      </c>
      <c r="C223" s="414" t="s">
        <v>264</v>
      </c>
      <c r="D223" s="415" t="s">
        <v>42</v>
      </c>
      <c r="E223" s="416" t="s">
        <v>261</v>
      </c>
      <c r="F223" s="418">
        <v>13740</v>
      </c>
      <c r="G223" s="418">
        <v>16600</v>
      </c>
      <c r="H223" s="419"/>
      <c r="I223" s="411">
        <f t="shared" si="21"/>
        <v>16600</v>
      </c>
      <c r="J223" s="428">
        <f t="shared" si="17"/>
        <v>1</v>
      </c>
      <c r="K223" s="384">
        <f t="shared" si="18"/>
        <v>0</v>
      </c>
      <c r="L223" s="384">
        <f>IF(J223=1,SUM($J$6:J223),0)</f>
        <v>118</v>
      </c>
      <c r="M223" s="384">
        <f>IF(K223=1,SUM($K$6:K223),0)</f>
        <v>0</v>
      </c>
      <c r="N223" s="430">
        <f t="shared" si="19"/>
        <v>118</v>
      </c>
      <c r="O223" s="384">
        <f t="shared" si="20"/>
        <v>0</v>
      </c>
      <c r="P223" s="384">
        <f>IF(O223=1,SUM($O$6:O223),0)</f>
        <v>0</v>
      </c>
    </row>
    <row r="224" spans="1:16" ht="30">
      <c r="A224" s="403"/>
      <c r="B224" s="413">
        <v>5</v>
      </c>
      <c r="C224" s="414" t="s">
        <v>265</v>
      </c>
      <c r="D224" s="415" t="s">
        <v>42</v>
      </c>
      <c r="E224" s="416" t="s">
        <v>261</v>
      </c>
      <c r="F224" s="418">
        <v>24590</v>
      </c>
      <c r="G224" s="418">
        <v>29000</v>
      </c>
      <c r="H224" s="419"/>
      <c r="I224" s="411">
        <f t="shared" si="21"/>
        <v>29000</v>
      </c>
      <c r="J224" s="428">
        <f t="shared" si="17"/>
        <v>1</v>
      </c>
      <c r="K224" s="384">
        <f t="shared" si="18"/>
        <v>0</v>
      </c>
      <c r="L224" s="384">
        <f>IF(J224=1,SUM($J$6:J224),0)</f>
        <v>119</v>
      </c>
      <c r="M224" s="384">
        <f>IF(K224=1,SUM($K$6:K224),0)</f>
        <v>0</v>
      </c>
      <c r="N224" s="430">
        <f t="shared" si="19"/>
        <v>119</v>
      </c>
      <c r="O224" s="384">
        <f t="shared" si="20"/>
        <v>0</v>
      </c>
      <c r="P224" s="384">
        <f>IF(O224=1,SUM($O$6:O224),0)</f>
        <v>0</v>
      </c>
    </row>
    <row r="225" spans="1:16" ht="30">
      <c r="A225" s="403"/>
      <c r="B225" s="413">
        <v>6</v>
      </c>
      <c r="C225" s="414" t="s">
        <v>266</v>
      </c>
      <c r="D225" s="415" t="s">
        <v>42</v>
      </c>
      <c r="E225" s="416" t="s">
        <v>261</v>
      </c>
      <c r="F225" s="418">
        <v>39175</v>
      </c>
      <c r="G225" s="418">
        <v>44300</v>
      </c>
      <c r="H225" s="419"/>
      <c r="I225" s="411">
        <f t="shared" si="21"/>
        <v>44300</v>
      </c>
      <c r="J225" s="428">
        <f t="shared" si="17"/>
        <v>1</v>
      </c>
      <c r="K225" s="384">
        <f t="shared" si="18"/>
        <v>0</v>
      </c>
      <c r="L225" s="384">
        <f>IF(J225=1,SUM($J$6:J225),0)</f>
        <v>120</v>
      </c>
      <c r="M225" s="384">
        <f>IF(K225=1,SUM($K$6:K225),0)</f>
        <v>0</v>
      </c>
      <c r="N225" s="430">
        <f t="shared" si="19"/>
        <v>120</v>
      </c>
      <c r="O225" s="384">
        <f t="shared" si="20"/>
        <v>0</v>
      </c>
      <c r="P225" s="384">
        <f>IF(O225=1,SUM($O$6:O225),0)</f>
        <v>0</v>
      </c>
    </row>
    <row r="226" spans="1:16">
      <c r="A226" s="403"/>
      <c r="B226" s="413"/>
      <c r="C226" s="414"/>
      <c r="D226" s="415" t="s">
        <v>122</v>
      </c>
      <c r="E226" s="416"/>
      <c r="F226" s="418"/>
      <c r="G226" s="418"/>
      <c r="H226" s="419"/>
      <c r="I226" s="411">
        <f t="shared" si="21"/>
        <v>0</v>
      </c>
      <c r="J226" s="428">
        <f t="shared" si="17"/>
        <v>0</v>
      </c>
      <c r="K226" s="384">
        <f t="shared" si="18"/>
        <v>0</v>
      </c>
      <c r="L226" s="384">
        <f>IF(J226=1,SUM($J$6:J226),0)</f>
        <v>0</v>
      </c>
      <c r="M226" s="384">
        <f>IF(K226=1,SUM($K$6:K226),0)</f>
        <v>0</v>
      </c>
      <c r="N226" s="430">
        <f t="shared" si="19"/>
        <v>0</v>
      </c>
      <c r="O226" s="384">
        <f t="shared" si="20"/>
        <v>0</v>
      </c>
      <c r="P226" s="384">
        <f>IF(O226=1,SUM($O$6:O226),0)</f>
        <v>0</v>
      </c>
    </row>
    <row r="227" spans="1:16" ht="45">
      <c r="A227" s="403"/>
      <c r="B227" s="413" t="s">
        <v>267</v>
      </c>
      <c r="C227" s="414" t="s">
        <v>268</v>
      </c>
      <c r="D227" s="415" t="s">
        <v>122</v>
      </c>
      <c r="E227" s="416"/>
      <c r="F227" s="418"/>
      <c r="G227" s="418"/>
      <c r="H227" s="419"/>
      <c r="I227" s="411">
        <f t="shared" si="21"/>
        <v>0</v>
      </c>
      <c r="J227" s="428">
        <f t="shared" si="17"/>
        <v>0</v>
      </c>
      <c r="K227" s="384">
        <f t="shared" si="18"/>
        <v>0</v>
      </c>
      <c r="L227" s="384">
        <f>IF(J227=1,SUM($J$6:J227),0)</f>
        <v>0</v>
      </c>
      <c r="M227" s="384">
        <f>IF(K227=1,SUM($K$6:K227),0)</f>
        <v>0</v>
      </c>
      <c r="N227" s="430">
        <f t="shared" si="19"/>
        <v>0</v>
      </c>
      <c r="O227" s="384">
        <f t="shared" si="20"/>
        <v>0</v>
      </c>
      <c r="P227" s="384">
        <f>IF(O227=1,SUM($O$6:O227),0)</f>
        <v>0</v>
      </c>
    </row>
    <row r="228" spans="1:16" ht="45">
      <c r="A228" s="403"/>
      <c r="B228" s="413">
        <v>1</v>
      </c>
      <c r="C228" s="414" t="s">
        <v>269</v>
      </c>
      <c r="D228" s="415" t="s">
        <v>42</v>
      </c>
      <c r="E228" s="416" t="s">
        <v>261</v>
      </c>
      <c r="F228" s="418">
        <v>47850</v>
      </c>
      <c r="G228" s="418">
        <v>53300</v>
      </c>
      <c r="H228" s="419"/>
      <c r="I228" s="411">
        <f t="shared" si="21"/>
        <v>53300</v>
      </c>
      <c r="J228" s="428">
        <f t="shared" si="17"/>
        <v>1</v>
      </c>
      <c r="K228" s="384">
        <f t="shared" si="18"/>
        <v>0</v>
      </c>
      <c r="L228" s="384">
        <f>IF(J228=1,SUM($J$6:J228),0)</f>
        <v>121</v>
      </c>
      <c r="M228" s="384">
        <f>IF(K228=1,SUM($K$6:K228),0)</f>
        <v>0</v>
      </c>
      <c r="N228" s="430">
        <f t="shared" si="19"/>
        <v>121</v>
      </c>
      <c r="O228" s="384">
        <f t="shared" si="20"/>
        <v>0</v>
      </c>
      <c r="P228" s="384">
        <f>IF(O228=1,SUM($O$6:O228),0)</f>
        <v>0</v>
      </c>
    </row>
    <row r="229" spans="1:16" ht="45">
      <c r="A229" s="403"/>
      <c r="B229" s="413">
        <v>2</v>
      </c>
      <c r="C229" s="414" t="s">
        <v>270</v>
      </c>
      <c r="D229" s="415" t="s">
        <v>42</v>
      </c>
      <c r="E229" s="416" t="s">
        <v>261</v>
      </c>
      <c r="F229" s="418">
        <v>27280</v>
      </c>
      <c r="G229" s="418">
        <v>30400</v>
      </c>
      <c r="H229" s="419"/>
      <c r="I229" s="411">
        <f t="shared" si="21"/>
        <v>30400</v>
      </c>
      <c r="J229" s="428">
        <f t="shared" si="17"/>
        <v>1</v>
      </c>
      <c r="K229" s="384">
        <f t="shared" si="18"/>
        <v>0</v>
      </c>
      <c r="L229" s="384">
        <f>IF(J229=1,SUM($J$6:J229),0)</f>
        <v>122</v>
      </c>
      <c r="M229" s="384">
        <f>IF(K229=1,SUM($K$6:K229),0)</f>
        <v>0</v>
      </c>
      <c r="N229" s="430">
        <f t="shared" si="19"/>
        <v>122</v>
      </c>
      <c r="O229" s="384">
        <f t="shared" si="20"/>
        <v>0</v>
      </c>
      <c r="P229" s="384">
        <f>IF(O229=1,SUM($O$6:O229),0)</f>
        <v>0</v>
      </c>
    </row>
    <row r="230" spans="1:16" ht="45">
      <c r="A230" s="403"/>
      <c r="B230" s="413">
        <v>3</v>
      </c>
      <c r="C230" s="414" t="s">
        <v>271</v>
      </c>
      <c r="D230" s="415" t="s">
        <v>42</v>
      </c>
      <c r="E230" s="416" t="s">
        <v>261</v>
      </c>
      <c r="F230" s="418">
        <v>48905</v>
      </c>
      <c r="G230" s="418">
        <v>54500</v>
      </c>
      <c r="H230" s="419"/>
      <c r="I230" s="411">
        <f t="shared" si="21"/>
        <v>54500</v>
      </c>
      <c r="J230" s="428">
        <f t="shared" si="17"/>
        <v>1</v>
      </c>
      <c r="K230" s="384">
        <f t="shared" si="18"/>
        <v>0</v>
      </c>
      <c r="L230" s="384">
        <f>IF(J230=1,SUM($J$6:J230),0)</f>
        <v>123</v>
      </c>
      <c r="M230" s="384">
        <f>IF(K230=1,SUM($K$6:K230),0)</f>
        <v>0</v>
      </c>
      <c r="N230" s="430">
        <f t="shared" si="19"/>
        <v>123</v>
      </c>
      <c r="O230" s="384">
        <f t="shared" si="20"/>
        <v>0</v>
      </c>
      <c r="P230" s="384">
        <f>IF(O230=1,SUM($O$6:O230),0)</f>
        <v>0</v>
      </c>
    </row>
    <row r="231" spans="1:16" ht="30">
      <c r="A231" s="403"/>
      <c r="B231" s="413">
        <v>4</v>
      </c>
      <c r="C231" s="414" t="s">
        <v>272</v>
      </c>
      <c r="D231" s="415" t="s">
        <v>42</v>
      </c>
      <c r="E231" s="416" t="s">
        <v>261</v>
      </c>
      <c r="F231" s="418">
        <v>3780</v>
      </c>
      <c r="G231" s="418">
        <v>4300</v>
      </c>
      <c r="H231" s="419"/>
      <c r="I231" s="411">
        <f t="shared" si="21"/>
        <v>4300</v>
      </c>
      <c r="J231" s="428">
        <f t="shared" si="17"/>
        <v>1</v>
      </c>
      <c r="K231" s="384">
        <f t="shared" si="18"/>
        <v>0</v>
      </c>
      <c r="L231" s="384">
        <f>IF(J231=1,SUM($J$6:J231),0)</f>
        <v>124</v>
      </c>
      <c r="M231" s="384">
        <f>IF(K231=1,SUM($K$6:K231),0)</f>
        <v>0</v>
      </c>
      <c r="N231" s="430">
        <f t="shared" si="19"/>
        <v>124</v>
      </c>
      <c r="O231" s="384">
        <f t="shared" si="20"/>
        <v>0</v>
      </c>
      <c r="P231" s="384">
        <f>IF(O231=1,SUM($O$6:O231),0)</f>
        <v>0</v>
      </c>
    </row>
    <row r="232" spans="1:16" ht="30">
      <c r="A232" s="403"/>
      <c r="B232" s="413">
        <v>5</v>
      </c>
      <c r="C232" s="414" t="s">
        <v>273</v>
      </c>
      <c r="D232" s="415" t="s">
        <v>42</v>
      </c>
      <c r="E232" s="416" t="s">
        <v>261</v>
      </c>
      <c r="F232" s="418">
        <v>5890</v>
      </c>
      <c r="G232" s="418">
        <v>6600</v>
      </c>
      <c r="H232" s="419"/>
      <c r="I232" s="411">
        <f t="shared" si="21"/>
        <v>6600</v>
      </c>
      <c r="J232" s="428">
        <f t="shared" si="17"/>
        <v>1</v>
      </c>
      <c r="K232" s="384">
        <f t="shared" si="18"/>
        <v>0</v>
      </c>
      <c r="L232" s="384">
        <f>IF(J232=1,SUM($J$6:J232),0)</f>
        <v>125</v>
      </c>
      <c r="M232" s="384">
        <f>IF(K232=1,SUM($K$6:K232),0)</f>
        <v>0</v>
      </c>
      <c r="N232" s="430">
        <f t="shared" si="19"/>
        <v>125</v>
      </c>
      <c r="O232" s="384">
        <f t="shared" si="20"/>
        <v>0</v>
      </c>
      <c r="P232" s="384">
        <f>IF(O232=1,SUM($O$6:O232),0)</f>
        <v>0</v>
      </c>
    </row>
    <row r="233" spans="1:16" ht="30">
      <c r="A233" s="403"/>
      <c r="B233" s="413">
        <v>6</v>
      </c>
      <c r="C233" s="414" t="s">
        <v>274</v>
      </c>
      <c r="D233" s="415" t="s">
        <v>45</v>
      </c>
      <c r="E233" s="416" t="s">
        <v>261</v>
      </c>
      <c r="F233" s="418">
        <v>8900</v>
      </c>
      <c r="G233" s="418">
        <v>8900</v>
      </c>
      <c r="H233" s="419"/>
      <c r="I233" s="411">
        <f t="shared" si="21"/>
        <v>8900</v>
      </c>
      <c r="J233" s="428">
        <f t="shared" si="17"/>
        <v>0</v>
      </c>
      <c r="K233" s="384">
        <f t="shared" si="18"/>
        <v>1</v>
      </c>
      <c r="L233" s="384">
        <f>IF(J233=1,SUM($J$6:J233),0)</f>
        <v>0</v>
      </c>
      <c r="M233" s="384">
        <f>IF(K233=1,SUM($K$6:K233),0)</f>
        <v>201227116.79893059</v>
      </c>
      <c r="N233" s="430">
        <f t="shared" si="19"/>
        <v>201227116.79893059</v>
      </c>
      <c r="O233" s="384">
        <f t="shared" si="20"/>
        <v>0</v>
      </c>
      <c r="P233" s="384">
        <f>IF(O233=1,SUM($O$6:O233),0)</f>
        <v>0</v>
      </c>
    </row>
    <row r="234" spans="1:16" ht="30">
      <c r="A234" s="403"/>
      <c r="B234" s="413">
        <v>7</v>
      </c>
      <c r="C234" s="414" t="s">
        <v>275</v>
      </c>
      <c r="D234" s="415" t="s">
        <v>45</v>
      </c>
      <c r="E234" s="416" t="s">
        <v>261</v>
      </c>
      <c r="F234" s="418">
        <v>10000</v>
      </c>
      <c r="G234" s="418">
        <v>10000</v>
      </c>
      <c r="H234" s="419"/>
      <c r="I234" s="411">
        <f t="shared" si="21"/>
        <v>10000</v>
      </c>
      <c r="J234" s="428">
        <f t="shared" si="17"/>
        <v>0</v>
      </c>
      <c r="K234" s="384">
        <f t="shared" si="18"/>
        <v>1</v>
      </c>
      <c r="L234" s="384">
        <f>IF(J234=1,SUM($J$6:J234),0)</f>
        <v>0</v>
      </c>
      <c r="M234" s="384">
        <f>IF(K234=1,SUM($K$6:K234),0)</f>
        <v>201227117.79893059</v>
      </c>
      <c r="N234" s="430">
        <f t="shared" si="19"/>
        <v>201227117.79893059</v>
      </c>
      <c r="O234" s="384">
        <f t="shared" si="20"/>
        <v>0</v>
      </c>
      <c r="P234" s="384">
        <f>IF(O234=1,SUM($O$6:O234),0)</f>
        <v>0</v>
      </c>
    </row>
    <row r="235" spans="1:16" ht="30">
      <c r="A235" s="403"/>
      <c r="B235" s="413">
        <v>8</v>
      </c>
      <c r="C235" s="414" t="s">
        <v>276</v>
      </c>
      <c r="D235" s="415" t="s">
        <v>42</v>
      </c>
      <c r="E235" s="416" t="s">
        <v>261</v>
      </c>
      <c r="F235" s="418">
        <v>12120</v>
      </c>
      <c r="G235" s="418">
        <v>13500</v>
      </c>
      <c r="H235" s="419"/>
      <c r="I235" s="411">
        <f t="shared" si="21"/>
        <v>13500</v>
      </c>
      <c r="J235" s="428">
        <f t="shared" si="17"/>
        <v>1</v>
      </c>
      <c r="K235" s="384">
        <f t="shared" si="18"/>
        <v>0</v>
      </c>
      <c r="L235" s="384">
        <f>IF(J235=1,SUM($J$6:J235),0)</f>
        <v>126</v>
      </c>
      <c r="M235" s="384">
        <f>IF(K235=1,SUM($K$6:K235),0)</f>
        <v>0</v>
      </c>
      <c r="N235" s="430">
        <f t="shared" si="19"/>
        <v>126</v>
      </c>
      <c r="O235" s="384">
        <f t="shared" si="20"/>
        <v>0</v>
      </c>
      <c r="P235" s="384">
        <f>IF(O235=1,SUM($O$6:O235),0)</f>
        <v>0</v>
      </c>
    </row>
    <row r="236" spans="1:16" ht="30">
      <c r="A236" s="403"/>
      <c r="B236" s="413">
        <v>9</v>
      </c>
      <c r="C236" s="414" t="s">
        <v>277</v>
      </c>
      <c r="D236" s="415" t="s">
        <v>45</v>
      </c>
      <c r="E236" s="416" t="s">
        <v>261</v>
      </c>
      <c r="F236" s="418">
        <v>23600</v>
      </c>
      <c r="G236" s="418">
        <v>23600</v>
      </c>
      <c r="H236" s="419"/>
      <c r="I236" s="411">
        <f t="shared" si="21"/>
        <v>23600</v>
      </c>
      <c r="J236" s="428">
        <f t="shared" si="17"/>
        <v>0</v>
      </c>
      <c r="K236" s="384">
        <f t="shared" si="18"/>
        <v>1</v>
      </c>
      <c r="L236" s="384">
        <f>IF(J236=1,SUM($J$6:J236),0)</f>
        <v>0</v>
      </c>
      <c r="M236" s="384">
        <f>IF(K236=1,SUM($K$6:K236),0)</f>
        <v>201227118.79893059</v>
      </c>
      <c r="N236" s="430">
        <f t="shared" si="19"/>
        <v>201227118.79893059</v>
      </c>
      <c r="O236" s="384">
        <f t="shared" si="20"/>
        <v>0</v>
      </c>
      <c r="P236" s="384">
        <f>IF(O236=1,SUM($O$6:O236),0)</f>
        <v>0</v>
      </c>
    </row>
    <row r="237" spans="1:16" ht="30">
      <c r="A237" s="403"/>
      <c r="B237" s="413">
        <v>10</v>
      </c>
      <c r="C237" s="414" t="s">
        <v>278</v>
      </c>
      <c r="D237" s="415" t="s">
        <v>42</v>
      </c>
      <c r="E237" s="416" t="s">
        <v>261</v>
      </c>
      <c r="F237" s="418">
        <v>290975</v>
      </c>
      <c r="G237" s="418">
        <v>290975</v>
      </c>
      <c r="H237" s="419"/>
      <c r="I237" s="411">
        <f t="shared" si="21"/>
        <v>290975</v>
      </c>
      <c r="J237" s="428">
        <f t="shared" si="17"/>
        <v>1</v>
      </c>
      <c r="K237" s="384">
        <f t="shared" si="18"/>
        <v>0</v>
      </c>
      <c r="L237" s="384">
        <f>IF(J237=1,SUM($J$6:J237),0)</f>
        <v>127</v>
      </c>
      <c r="M237" s="384">
        <f>IF(K237=1,SUM($K$6:K237),0)</f>
        <v>0</v>
      </c>
      <c r="N237" s="430">
        <f t="shared" si="19"/>
        <v>127</v>
      </c>
      <c r="O237" s="384">
        <f t="shared" si="20"/>
        <v>0</v>
      </c>
      <c r="P237" s="384">
        <f>IF(O237=1,SUM($O$6:O237),0)</f>
        <v>0</v>
      </c>
    </row>
    <row r="238" spans="1:16" ht="60">
      <c r="A238" s="403"/>
      <c r="B238" s="413">
        <v>11</v>
      </c>
      <c r="C238" s="414" t="s">
        <v>279</v>
      </c>
      <c r="D238" s="415" t="s">
        <v>45</v>
      </c>
      <c r="E238" s="416" t="s">
        <v>261</v>
      </c>
      <c r="F238" s="418">
        <v>62800</v>
      </c>
      <c r="G238" s="418">
        <v>70000</v>
      </c>
      <c r="H238" s="419"/>
      <c r="I238" s="411">
        <f t="shared" si="21"/>
        <v>70000</v>
      </c>
      <c r="J238" s="428">
        <f t="shared" si="17"/>
        <v>0</v>
      </c>
      <c r="K238" s="384">
        <f t="shared" si="18"/>
        <v>1</v>
      </c>
      <c r="L238" s="384">
        <f>IF(J238=1,SUM($J$6:J238),0)</f>
        <v>0</v>
      </c>
      <c r="M238" s="384">
        <f>IF(K238=1,SUM($K$6:K238),0)</f>
        <v>201227119.79893059</v>
      </c>
      <c r="N238" s="430">
        <f t="shared" si="19"/>
        <v>201227119.79893059</v>
      </c>
      <c r="O238" s="384">
        <f t="shared" si="20"/>
        <v>0</v>
      </c>
      <c r="P238" s="384">
        <f>IF(O238=1,SUM($O$6:O238),0)</f>
        <v>0</v>
      </c>
    </row>
    <row r="239" spans="1:16" ht="60">
      <c r="A239" s="403"/>
      <c r="B239" s="413">
        <v>12</v>
      </c>
      <c r="C239" s="414" t="s">
        <v>280</v>
      </c>
      <c r="D239" s="415" t="s">
        <v>45</v>
      </c>
      <c r="E239" s="416" t="s">
        <v>261</v>
      </c>
      <c r="F239" s="418">
        <v>107300</v>
      </c>
      <c r="G239" s="418">
        <v>119500</v>
      </c>
      <c r="H239" s="419"/>
      <c r="I239" s="411">
        <f t="shared" si="21"/>
        <v>119500</v>
      </c>
      <c r="J239" s="428">
        <f t="shared" si="17"/>
        <v>0</v>
      </c>
      <c r="K239" s="384">
        <f t="shared" si="18"/>
        <v>1</v>
      </c>
      <c r="L239" s="384">
        <f>IF(J239=1,SUM($J$6:J239),0)</f>
        <v>0</v>
      </c>
      <c r="M239" s="384">
        <f>IF(K239=1,SUM($K$6:K239),0)</f>
        <v>201227120.79893059</v>
      </c>
      <c r="N239" s="430">
        <f t="shared" si="19"/>
        <v>201227120.79893059</v>
      </c>
      <c r="O239" s="384">
        <f t="shared" si="20"/>
        <v>0</v>
      </c>
      <c r="P239" s="384">
        <f>IF(O239=1,SUM($O$6:O239),0)</f>
        <v>0</v>
      </c>
    </row>
    <row r="240" spans="1:16" ht="60">
      <c r="A240" s="403"/>
      <c r="B240" s="413">
        <v>13</v>
      </c>
      <c r="C240" s="414" t="s">
        <v>281</v>
      </c>
      <c r="D240" s="415" t="s">
        <v>45</v>
      </c>
      <c r="E240" s="416" t="s">
        <v>261</v>
      </c>
      <c r="F240" s="418">
        <v>468300</v>
      </c>
      <c r="G240" s="418">
        <v>521600</v>
      </c>
      <c r="H240" s="419"/>
      <c r="I240" s="411">
        <f t="shared" si="21"/>
        <v>521600</v>
      </c>
      <c r="J240" s="428">
        <f t="shared" si="17"/>
        <v>0</v>
      </c>
      <c r="K240" s="384">
        <f t="shared" si="18"/>
        <v>1</v>
      </c>
      <c r="L240" s="384">
        <f>IF(J240=1,SUM($J$6:J240),0)</f>
        <v>0</v>
      </c>
      <c r="M240" s="384">
        <f>IF(K240=1,SUM($K$6:K240),0)</f>
        <v>201227121.79893059</v>
      </c>
      <c r="N240" s="430">
        <f t="shared" si="19"/>
        <v>201227121.79893059</v>
      </c>
      <c r="O240" s="384">
        <f t="shared" si="20"/>
        <v>0</v>
      </c>
      <c r="P240" s="384">
        <f>IF(O240=1,SUM($O$6:O240),0)</f>
        <v>0</v>
      </c>
    </row>
    <row r="241" spans="1:16" ht="60">
      <c r="A241" s="403"/>
      <c r="B241" s="413">
        <v>14</v>
      </c>
      <c r="C241" s="414" t="s">
        <v>282</v>
      </c>
      <c r="D241" s="415" t="s">
        <v>45</v>
      </c>
      <c r="E241" s="416" t="s">
        <v>261</v>
      </c>
      <c r="F241" s="418">
        <v>633500</v>
      </c>
      <c r="G241" s="418">
        <v>705700</v>
      </c>
      <c r="H241" s="419"/>
      <c r="I241" s="411">
        <f t="shared" si="21"/>
        <v>705700</v>
      </c>
      <c r="J241" s="428">
        <f t="shared" si="17"/>
        <v>0</v>
      </c>
      <c r="K241" s="384">
        <f t="shared" si="18"/>
        <v>1</v>
      </c>
      <c r="L241" s="384">
        <f>IF(J241=1,SUM($J$6:J241),0)</f>
        <v>0</v>
      </c>
      <c r="M241" s="384">
        <f>IF(K241=1,SUM($K$6:K241),0)</f>
        <v>201227122.79893059</v>
      </c>
      <c r="N241" s="430">
        <f t="shared" si="19"/>
        <v>201227122.79893059</v>
      </c>
      <c r="O241" s="384">
        <f t="shared" si="20"/>
        <v>0</v>
      </c>
      <c r="P241" s="384">
        <f>IF(O241=1,SUM($O$6:O241),0)</f>
        <v>0</v>
      </c>
    </row>
    <row r="242" spans="1:16" ht="60">
      <c r="A242" s="403"/>
      <c r="B242" s="413">
        <v>15</v>
      </c>
      <c r="C242" s="414" t="s">
        <v>283</v>
      </c>
      <c r="D242" s="415" t="s">
        <v>45</v>
      </c>
      <c r="E242" s="416" t="s">
        <v>261</v>
      </c>
      <c r="F242" s="418">
        <v>983500</v>
      </c>
      <c r="G242" s="418">
        <v>1095500</v>
      </c>
      <c r="H242" s="419"/>
      <c r="I242" s="411">
        <f t="shared" si="21"/>
        <v>1095500</v>
      </c>
      <c r="J242" s="428">
        <f t="shared" si="17"/>
        <v>0</v>
      </c>
      <c r="K242" s="384">
        <f t="shared" si="18"/>
        <v>1</v>
      </c>
      <c r="L242" s="384">
        <f>IF(J242=1,SUM($J$6:J242),0)</f>
        <v>0</v>
      </c>
      <c r="M242" s="384">
        <f>IF(K242=1,SUM($K$6:K242),0)</f>
        <v>201227123.79893059</v>
      </c>
      <c r="N242" s="430">
        <f t="shared" si="19"/>
        <v>201227123.79893059</v>
      </c>
      <c r="O242" s="384">
        <f t="shared" si="20"/>
        <v>0</v>
      </c>
      <c r="P242" s="384">
        <f>IF(O242=1,SUM($O$6:O242),0)</f>
        <v>0</v>
      </c>
    </row>
    <row r="243" spans="1:16" ht="45">
      <c r="A243" s="403"/>
      <c r="B243" s="413">
        <v>16</v>
      </c>
      <c r="C243" s="414" t="s">
        <v>284</v>
      </c>
      <c r="D243" s="415" t="s">
        <v>42</v>
      </c>
      <c r="E243" s="416" t="s">
        <v>261</v>
      </c>
      <c r="F243" s="418">
        <v>84991</v>
      </c>
      <c r="G243" s="418">
        <v>94700</v>
      </c>
      <c r="H243" s="419"/>
      <c r="I243" s="411">
        <f t="shared" si="21"/>
        <v>94700</v>
      </c>
      <c r="J243" s="428">
        <f t="shared" si="17"/>
        <v>1</v>
      </c>
      <c r="K243" s="384">
        <f t="shared" si="18"/>
        <v>0</v>
      </c>
      <c r="L243" s="384">
        <f>IF(J243=1,SUM($J$6:J243),0)</f>
        <v>128</v>
      </c>
      <c r="M243" s="384">
        <f>IF(K243=1,SUM($K$6:K243),0)</f>
        <v>0</v>
      </c>
      <c r="N243" s="430">
        <f t="shared" si="19"/>
        <v>128</v>
      </c>
      <c r="O243" s="384">
        <f t="shared" si="20"/>
        <v>0</v>
      </c>
      <c r="P243" s="384">
        <f>IF(O243=1,SUM($O$6:O243),0)</f>
        <v>0</v>
      </c>
    </row>
    <row r="244" spans="1:16" ht="45">
      <c r="A244" s="403"/>
      <c r="B244" s="413">
        <v>17</v>
      </c>
      <c r="C244" s="414" t="s">
        <v>285</v>
      </c>
      <c r="D244" s="415" t="s">
        <v>42</v>
      </c>
      <c r="E244" s="416" t="s">
        <v>261</v>
      </c>
      <c r="F244" s="418">
        <v>125850</v>
      </c>
      <c r="G244" s="418">
        <v>140200</v>
      </c>
      <c r="H244" s="419"/>
      <c r="I244" s="411">
        <f t="shared" si="21"/>
        <v>140200</v>
      </c>
      <c r="J244" s="428">
        <f t="shared" si="17"/>
        <v>1</v>
      </c>
      <c r="K244" s="384">
        <f t="shared" si="18"/>
        <v>0</v>
      </c>
      <c r="L244" s="384">
        <f>IF(J244=1,SUM($J$6:J244),0)</f>
        <v>129</v>
      </c>
      <c r="M244" s="384">
        <f>IF(K244=1,SUM($K$6:K244),0)</f>
        <v>0</v>
      </c>
      <c r="N244" s="430">
        <f t="shared" si="19"/>
        <v>129</v>
      </c>
      <c r="O244" s="384">
        <f t="shared" si="20"/>
        <v>0</v>
      </c>
      <c r="P244" s="384">
        <f>IF(O244=1,SUM($O$6:O244),0)</f>
        <v>0</v>
      </c>
    </row>
    <row r="245" spans="1:16" ht="45">
      <c r="A245" s="403"/>
      <c r="B245" s="413">
        <v>18</v>
      </c>
      <c r="C245" s="414" t="s">
        <v>286</v>
      </c>
      <c r="D245" s="415" t="s">
        <v>42</v>
      </c>
      <c r="E245" s="416" t="s">
        <v>261</v>
      </c>
      <c r="F245" s="418">
        <v>196270</v>
      </c>
      <c r="G245" s="418">
        <v>218600</v>
      </c>
      <c r="H245" s="419"/>
      <c r="I245" s="411">
        <f t="shared" si="21"/>
        <v>218600</v>
      </c>
      <c r="J245" s="428">
        <f t="shared" si="17"/>
        <v>1</v>
      </c>
      <c r="K245" s="384">
        <f t="shared" si="18"/>
        <v>0</v>
      </c>
      <c r="L245" s="384">
        <f>IF(J245=1,SUM($J$6:J245),0)</f>
        <v>130</v>
      </c>
      <c r="M245" s="384">
        <f>IF(K245=1,SUM($K$6:K245),0)</f>
        <v>0</v>
      </c>
      <c r="N245" s="430">
        <f t="shared" si="19"/>
        <v>130</v>
      </c>
      <c r="O245" s="384">
        <f t="shared" si="20"/>
        <v>0</v>
      </c>
      <c r="P245" s="384">
        <f>IF(O245=1,SUM($O$6:O245),0)</f>
        <v>0</v>
      </c>
    </row>
    <row r="246" spans="1:16" ht="45">
      <c r="A246" s="403"/>
      <c r="B246" s="413">
        <v>19</v>
      </c>
      <c r="C246" s="414" t="s">
        <v>287</v>
      </c>
      <c r="D246" s="415" t="s">
        <v>42</v>
      </c>
      <c r="E246" s="416" t="s">
        <v>261</v>
      </c>
      <c r="F246" s="418">
        <v>318390</v>
      </c>
      <c r="G246" s="418">
        <v>354700</v>
      </c>
      <c r="H246" s="419"/>
      <c r="I246" s="411">
        <f t="shared" si="21"/>
        <v>354700</v>
      </c>
      <c r="J246" s="428">
        <f t="shared" si="17"/>
        <v>1</v>
      </c>
      <c r="K246" s="384">
        <f t="shared" si="18"/>
        <v>0</v>
      </c>
      <c r="L246" s="384">
        <f>IF(J246=1,SUM($J$6:J246),0)</f>
        <v>131</v>
      </c>
      <c r="M246" s="384">
        <f>IF(K246=1,SUM($K$6:K246),0)</f>
        <v>0</v>
      </c>
      <c r="N246" s="430">
        <f t="shared" si="19"/>
        <v>131</v>
      </c>
      <c r="O246" s="384">
        <f t="shared" si="20"/>
        <v>0</v>
      </c>
      <c r="P246" s="384">
        <f>IF(O246=1,SUM($O$6:O246),0)</f>
        <v>0</v>
      </c>
    </row>
    <row r="247" spans="1:16" ht="45">
      <c r="A247" s="403"/>
      <c r="B247" s="413">
        <v>20</v>
      </c>
      <c r="C247" s="414" t="s">
        <v>288</v>
      </c>
      <c r="D247" s="415" t="s">
        <v>45</v>
      </c>
      <c r="E247" s="416" t="s">
        <v>261</v>
      </c>
      <c r="F247" s="418">
        <v>121560.8</v>
      </c>
      <c r="G247" s="418">
        <v>121560.8</v>
      </c>
      <c r="H247" s="419"/>
      <c r="I247" s="411">
        <f t="shared" si="21"/>
        <v>121560.8</v>
      </c>
      <c r="J247" s="428">
        <f t="shared" si="17"/>
        <v>0</v>
      </c>
      <c r="K247" s="384">
        <f t="shared" si="18"/>
        <v>1</v>
      </c>
      <c r="L247" s="384">
        <f>IF(J247=1,SUM($J$6:J247),0)</f>
        <v>0</v>
      </c>
      <c r="M247" s="384">
        <f>IF(K247=1,SUM($K$6:K247),0)</f>
        <v>201227124.79893059</v>
      </c>
      <c r="N247" s="430">
        <f t="shared" si="19"/>
        <v>201227124.79893059</v>
      </c>
      <c r="O247" s="384">
        <f t="shared" si="20"/>
        <v>0</v>
      </c>
      <c r="P247" s="384">
        <f>IF(O247=1,SUM($O$6:O247),0)</f>
        <v>0</v>
      </c>
    </row>
    <row r="248" spans="1:16" ht="45">
      <c r="A248" s="403"/>
      <c r="B248" s="413">
        <v>21</v>
      </c>
      <c r="C248" s="414" t="s">
        <v>289</v>
      </c>
      <c r="D248" s="415" t="s">
        <v>45</v>
      </c>
      <c r="E248" s="416" t="s">
        <v>261</v>
      </c>
      <c r="F248" s="418">
        <v>164883</v>
      </c>
      <c r="G248" s="418">
        <v>164883</v>
      </c>
      <c r="H248" s="419"/>
      <c r="I248" s="411">
        <f t="shared" si="21"/>
        <v>164883</v>
      </c>
      <c r="J248" s="428">
        <f t="shared" si="17"/>
        <v>0</v>
      </c>
      <c r="K248" s="384">
        <f t="shared" si="18"/>
        <v>1</v>
      </c>
      <c r="L248" s="384">
        <f>IF(J248=1,SUM($J$6:J248),0)</f>
        <v>0</v>
      </c>
      <c r="M248" s="384">
        <f>IF(K248=1,SUM($K$6:K248),0)</f>
        <v>201227125.79893059</v>
      </c>
      <c r="N248" s="430">
        <f t="shared" si="19"/>
        <v>201227125.79893059</v>
      </c>
      <c r="O248" s="384">
        <f t="shared" si="20"/>
        <v>0</v>
      </c>
      <c r="P248" s="384">
        <f>IF(O248=1,SUM($O$6:O248),0)</f>
        <v>0</v>
      </c>
    </row>
    <row r="249" spans="1:16" ht="45">
      <c r="A249" s="403"/>
      <c r="B249" s="413">
        <v>22</v>
      </c>
      <c r="C249" s="414" t="s">
        <v>290</v>
      </c>
      <c r="D249" s="415" t="s">
        <v>42</v>
      </c>
      <c r="E249" s="416" t="s">
        <v>261</v>
      </c>
      <c r="F249" s="418">
        <v>378330</v>
      </c>
      <c r="G249" s="418">
        <v>421400</v>
      </c>
      <c r="H249" s="419"/>
      <c r="I249" s="411">
        <f t="shared" si="21"/>
        <v>421400</v>
      </c>
      <c r="J249" s="428">
        <f t="shared" si="17"/>
        <v>1</v>
      </c>
      <c r="K249" s="384">
        <f t="shared" si="18"/>
        <v>0</v>
      </c>
      <c r="L249" s="384">
        <f>IF(J249=1,SUM($J$6:J249),0)</f>
        <v>132</v>
      </c>
      <c r="M249" s="384">
        <f>IF(K249=1,SUM($K$6:K249),0)</f>
        <v>0</v>
      </c>
      <c r="N249" s="430">
        <f t="shared" si="19"/>
        <v>132</v>
      </c>
      <c r="O249" s="384">
        <f t="shared" si="20"/>
        <v>0</v>
      </c>
      <c r="P249" s="384">
        <f>IF(O249=1,SUM($O$6:O249),0)</f>
        <v>0</v>
      </c>
    </row>
    <row r="250" spans="1:16" ht="45">
      <c r="A250" s="403"/>
      <c r="B250" s="413">
        <v>23</v>
      </c>
      <c r="C250" s="414" t="s">
        <v>291</v>
      </c>
      <c r="D250" s="415" t="s">
        <v>45</v>
      </c>
      <c r="E250" s="416" t="s">
        <v>261</v>
      </c>
      <c r="F250" s="418">
        <v>417044.06800000003</v>
      </c>
      <c r="G250" s="418">
        <v>417044.06800000003</v>
      </c>
      <c r="H250" s="419"/>
      <c r="I250" s="411">
        <f t="shared" si="21"/>
        <v>417044.06800000003</v>
      </c>
      <c r="J250" s="428">
        <f t="shared" si="17"/>
        <v>0</v>
      </c>
      <c r="K250" s="384">
        <f t="shared" si="18"/>
        <v>1</v>
      </c>
      <c r="L250" s="384">
        <f>IF(J250=1,SUM($J$6:J250),0)</f>
        <v>0</v>
      </c>
      <c r="M250" s="384">
        <f>IF(K250=1,SUM($K$6:K250),0)</f>
        <v>201227126.79893059</v>
      </c>
      <c r="N250" s="430">
        <f t="shared" si="19"/>
        <v>201227126.79893059</v>
      </c>
      <c r="O250" s="384">
        <f t="shared" si="20"/>
        <v>0</v>
      </c>
      <c r="P250" s="384">
        <f>IF(O250=1,SUM($O$6:O250),0)</f>
        <v>0</v>
      </c>
    </row>
    <row r="251" spans="1:16" ht="60">
      <c r="A251" s="403"/>
      <c r="B251" s="413">
        <v>24</v>
      </c>
      <c r="C251" s="414" t="s">
        <v>292</v>
      </c>
      <c r="D251" s="415" t="s">
        <v>45</v>
      </c>
      <c r="E251" s="416" t="s">
        <v>261</v>
      </c>
      <c r="F251" s="418">
        <v>82600</v>
      </c>
      <c r="G251" s="418">
        <v>82600</v>
      </c>
      <c r="H251" s="419"/>
      <c r="I251" s="411">
        <f t="shared" si="21"/>
        <v>82600</v>
      </c>
      <c r="J251" s="428">
        <f t="shared" si="17"/>
        <v>0</v>
      </c>
      <c r="K251" s="384">
        <f t="shared" si="18"/>
        <v>1</v>
      </c>
      <c r="L251" s="384">
        <f>IF(J251=1,SUM($J$6:J251),0)</f>
        <v>0</v>
      </c>
      <c r="M251" s="384">
        <f>IF(K251=1,SUM($K$6:K251),0)</f>
        <v>201227127.79893059</v>
      </c>
      <c r="N251" s="430">
        <f t="shared" si="19"/>
        <v>201227127.79893059</v>
      </c>
      <c r="O251" s="384">
        <f t="shared" si="20"/>
        <v>0</v>
      </c>
      <c r="P251" s="384">
        <f>IF(O251=1,SUM($O$6:O251),0)</f>
        <v>0</v>
      </c>
    </row>
    <row r="252" spans="1:16" ht="75">
      <c r="A252" s="403"/>
      <c r="B252" s="413">
        <v>25</v>
      </c>
      <c r="C252" s="414" t="s">
        <v>293</v>
      </c>
      <c r="D252" s="415" t="s">
        <v>45</v>
      </c>
      <c r="E252" s="416" t="s">
        <v>261</v>
      </c>
      <c r="F252" s="418">
        <v>116300</v>
      </c>
      <c r="G252" s="418">
        <v>116300</v>
      </c>
      <c r="H252" s="419"/>
      <c r="I252" s="411">
        <f t="shared" si="21"/>
        <v>116300</v>
      </c>
      <c r="J252" s="428">
        <f t="shared" si="17"/>
        <v>0</v>
      </c>
      <c r="K252" s="384">
        <f t="shared" si="18"/>
        <v>1</v>
      </c>
      <c r="L252" s="384">
        <f>IF(J252=1,SUM($J$6:J252),0)</f>
        <v>0</v>
      </c>
      <c r="M252" s="384">
        <f>IF(K252=1,SUM($K$6:K252),0)</f>
        <v>201227128.79893059</v>
      </c>
      <c r="N252" s="430">
        <f t="shared" si="19"/>
        <v>201227128.79893059</v>
      </c>
      <c r="O252" s="384">
        <f t="shared" si="20"/>
        <v>0</v>
      </c>
      <c r="P252" s="384">
        <f>IF(O252=1,SUM($O$6:O252),0)</f>
        <v>0</v>
      </c>
    </row>
    <row r="253" spans="1:16" ht="75">
      <c r="A253" s="403"/>
      <c r="B253" s="413">
        <v>26</v>
      </c>
      <c r="C253" s="414" t="s">
        <v>294</v>
      </c>
      <c r="D253" s="415" t="s">
        <v>45</v>
      </c>
      <c r="E253" s="416" t="s">
        <v>261</v>
      </c>
      <c r="F253" s="418">
        <v>139900</v>
      </c>
      <c r="G253" s="418">
        <v>139900</v>
      </c>
      <c r="H253" s="419"/>
      <c r="I253" s="411">
        <f t="shared" si="21"/>
        <v>139900</v>
      </c>
      <c r="J253" s="428">
        <f t="shared" si="17"/>
        <v>0</v>
      </c>
      <c r="K253" s="384">
        <f t="shared" si="18"/>
        <v>1</v>
      </c>
      <c r="L253" s="384">
        <f>IF(J253=1,SUM($J$6:J253),0)</f>
        <v>0</v>
      </c>
      <c r="M253" s="384">
        <f>IF(K253=1,SUM($K$6:K253),0)</f>
        <v>201227129.79893059</v>
      </c>
      <c r="N253" s="430">
        <f t="shared" si="19"/>
        <v>201227129.79893059</v>
      </c>
      <c r="O253" s="384">
        <f t="shared" si="20"/>
        <v>0</v>
      </c>
      <c r="P253" s="384">
        <f>IF(O253=1,SUM($O$6:O253),0)</f>
        <v>0</v>
      </c>
    </row>
    <row r="254" spans="1:16" ht="75">
      <c r="A254" s="403"/>
      <c r="B254" s="413">
        <v>27</v>
      </c>
      <c r="C254" s="414" t="s">
        <v>295</v>
      </c>
      <c r="D254" s="415" t="s">
        <v>45</v>
      </c>
      <c r="E254" s="416" t="s">
        <v>261</v>
      </c>
      <c r="F254" s="418">
        <v>154600</v>
      </c>
      <c r="G254" s="418">
        <v>154600</v>
      </c>
      <c r="H254" s="419"/>
      <c r="I254" s="411">
        <f t="shared" si="21"/>
        <v>154600</v>
      </c>
      <c r="J254" s="428">
        <f t="shared" si="17"/>
        <v>0</v>
      </c>
      <c r="K254" s="384">
        <f t="shared" si="18"/>
        <v>1</v>
      </c>
      <c r="L254" s="384">
        <f>IF(J254=1,SUM($J$6:J254),0)</f>
        <v>0</v>
      </c>
      <c r="M254" s="384">
        <f>IF(K254=1,SUM($K$6:K254),0)</f>
        <v>201227130.79893059</v>
      </c>
      <c r="N254" s="430">
        <f t="shared" si="19"/>
        <v>201227130.79893059</v>
      </c>
      <c r="O254" s="384">
        <f t="shared" si="20"/>
        <v>0</v>
      </c>
      <c r="P254" s="384">
        <f>IF(O254=1,SUM($O$6:O254),0)</f>
        <v>0</v>
      </c>
    </row>
    <row r="255" spans="1:16" ht="60">
      <c r="A255" s="403"/>
      <c r="B255" s="413">
        <v>28</v>
      </c>
      <c r="C255" s="414" t="s">
        <v>296</v>
      </c>
      <c r="D255" s="415" t="s">
        <v>45</v>
      </c>
      <c r="E255" s="416" t="s">
        <v>261</v>
      </c>
      <c r="F255" s="418">
        <v>103500</v>
      </c>
      <c r="G255" s="418">
        <v>103500</v>
      </c>
      <c r="H255" s="419"/>
      <c r="I255" s="411">
        <f t="shared" si="21"/>
        <v>103500</v>
      </c>
      <c r="J255" s="428">
        <f t="shared" si="17"/>
        <v>0</v>
      </c>
      <c r="K255" s="384">
        <f t="shared" si="18"/>
        <v>1</v>
      </c>
      <c r="L255" s="384">
        <f>IF(J255=1,SUM($J$6:J255),0)</f>
        <v>0</v>
      </c>
      <c r="M255" s="384">
        <f>IF(K255=1,SUM($K$6:K255),0)</f>
        <v>201227131.79893059</v>
      </c>
      <c r="N255" s="430">
        <f t="shared" si="19"/>
        <v>201227131.79893059</v>
      </c>
      <c r="O255" s="384">
        <f t="shared" si="20"/>
        <v>0</v>
      </c>
      <c r="P255" s="384">
        <f>IF(O255=1,SUM($O$6:O255),0)</f>
        <v>0</v>
      </c>
    </row>
    <row r="256" spans="1:16" ht="75">
      <c r="A256" s="403"/>
      <c r="B256" s="413">
        <v>29</v>
      </c>
      <c r="C256" s="414" t="s">
        <v>297</v>
      </c>
      <c r="D256" s="415" t="s">
        <v>45</v>
      </c>
      <c r="E256" s="416" t="s">
        <v>261</v>
      </c>
      <c r="F256" s="418">
        <v>106000</v>
      </c>
      <c r="G256" s="418">
        <v>106000</v>
      </c>
      <c r="H256" s="419"/>
      <c r="I256" s="411">
        <f t="shared" ref="I256:I321" si="22">IF($I$5=$G$4,G256,(IF($I$5=$F$4,F256,0)))</f>
        <v>106000</v>
      </c>
      <c r="J256" s="428">
        <f t="shared" si="17"/>
        <v>0</v>
      </c>
      <c r="K256" s="384">
        <f t="shared" si="18"/>
        <v>1</v>
      </c>
      <c r="L256" s="384">
        <f>IF(J256=1,SUM($J$6:J256),0)</f>
        <v>0</v>
      </c>
      <c r="M256" s="384">
        <f>IF(K256=1,SUM($K$6:K256),0)</f>
        <v>201227132.79893059</v>
      </c>
      <c r="N256" s="430">
        <f t="shared" si="19"/>
        <v>201227132.79893059</v>
      </c>
      <c r="O256" s="384">
        <f t="shared" si="20"/>
        <v>0</v>
      </c>
      <c r="P256" s="384">
        <f>IF(O256=1,SUM($O$6:O256),0)</f>
        <v>0</v>
      </c>
    </row>
    <row r="257" spans="1:16" ht="75">
      <c r="A257" s="403"/>
      <c r="B257" s="413">
        <v>30</v>
      </c>
      <c r="C257" s="414" t="s">
        <v>298</v>
      </c>
      <c r="D257" s="415" t="s">
        <v>45</v>
      </c>
      <c r="E257" s="416" t="s">
        <v>261</v>
      </c>
      <c r="F257" s="418">
        <v>135900</v>
      </c>
      <c r="G257" s="418">
        <v>135900</v>
      </c>
      <c r="H257" s="419"/>
      <c r="I257" s="411">
        <f t="shared" si="22"/>
        <v>135900</v>
      </c>
      <c r="J257" s="428">
        <f t="shared" si="17"/>
        <v>0</v>
      </c>
      <c r="K257" s="384">
        <f t="shared" si="18"/>
        <v>1</v>
      </c>
      <c r="L257" s="384">
        <f>IF(J257=1,SUM($J$6:J257),0)</f>
        <v>0</v>
      </c>
      <c r="M257" s="384">
        <f>IF(K257=1,SUM($K$6:K257),0)</f>
        <v>201227133.79893059</v>
      </c>
      <c r="N257" s="430">
        <f t="shared" si="19"/>
        <v>201227133.79893059</v>
      </c>
      <c r="O257" s="384">
        <f t="shared" si="20"/>
        <v>0</v>
      </c>
      <c r="P257" s="384">
        <f>IF(O257=1,SUM($O$6:O257),0)</f>
        <v>0</v>
      </c>
    </row>
    <row r="258" spans="1:16" ht="75">
      <c r="A258" s="403"/>
      <c r="B258" s="413">
        <v>31</v>
      </c>
      <c r="C258" s="414" t="s">
        <v>299</v>
      </c>
      <c r="D258" s="415" t="s">
        <v>45</v>
      </c>
      <c r="E258" s="416" t="s">
        <v>261</v>
      </c>
      <c r="F258" s="418">
        <v>160100</v>
      </c>
      <c r="G258" s="418">
        <v>160100</v>
      </c>
      <c r="H258" s="419"/>
      <c r="I258" s="411">
        <f t="shared" si="22"/>
        <v>160100</v>
      </c>
      <c r="J258" s="428">
        <f t="shared" si="17"/>
        <v>0</v>
      </c>
      <c r="K258" s="384">
        <f t="shared" si="18"/>
        <v>1</v>
      </c>
      <c r="L258" s="384">
        <f>IF(J258=1,SUM($J$6:J258),0)</f>
        <v>0</v>
      </c>
      <c r="M258" s="384">
        <f>IF(K258=1,SUM($K$6:K258),0)</f>
        <v>201227134.79893059</v>
      </c>
      <c r="N258" s="430">
        <f t="shared" si="19"/>
        <v>201227134.79893059</v>
      </c>
      <c r="O258" s="384">
        <f t="shared" si="20"/>
        <v>0</v>
      </c>
      <c r="P258" s="384">
        <f>IF(O258=1,SUM($O$6:O258),0)</f>
        <v>0</v>
      </c>
    </row>
    <row r="259" spans="1:16" ht="75">
      <c r="A259" s="403"/>
      <c r="B259" s="413">
        <v>32</v>
      </c>
      <c r="C259" s="414" t="s">
        <v>300</v>
      </c>
      <c r="D259" s="415" t="s">
        <v>42</v>
      </c>
      <c r="E259" s="416" t="s">
        <v>261</v>
      </c>
      <c r="F259" s="418">
        <v>362130</v>
      </c>
      <c r="G259" s="418">
        <v>403400</v>
      </c>
      <c r="H259" s="419"/>
      <c r="I259" s="411">
        <f t="shared" si="22"/>
        <v>403400</v>
      </c>
      <c r="J259" s="428">
        <f t="shared" si="17"/>
        <v>1</v>
      </c>
      <c r="K259" s="384">
        <f t="shared" si="18"/>
        <v>0</v>
      </c>
      <c r="L259" s="384">
        <f>IF(J259=1,SUM($J$6:J259),0)</f>
        <v>133</v>
      </c>
      <c r="M259" s="384">
        <f>IF(K259=1,SUM($K$6:K259),0)</f>
        <v>0</v>
      </c>
      <c r="N259" s="430">
        <f t="shared" si="19"/>
        <v>133</v>
      </c>
      <c r="O259" s="384">
        <f t="shared" si="20"/>
        <v>0</v>
      </c>
      <c r="P259" s="384">
        <f>IF(O259=1,SUM($O$6:O259),0)</f>
        <v>0</v>
      </c>
    </row>
    <row r="260" spans="1:16" ht="75">
      <c r="A260" s="403"/>
      <c r="B260" s="413">
        <v>33</v>
      </c>
      <c r="C260" s="414" t="s">
        <v>301</v>
      </c>
      <c r="D260" s="415" t="s">
        <v>42</v>
      </c>
      <c r="E260" s="416" t="s">
        <v>261</v>
      </c>
      <c r="F260" s="418">
        <v>418580</v>
      </c>
      <c r="G260" s="418">
        <v>466300</v>
      </c>
      <c r="H260" s="419"/>
      <c r="I260" s="411">
        <f t="shared" si="22"/>
        <v>466300</v>
      </c>
      <c r="J260" s="428">
        <f t="shared" si="17"/>
        <v>1</v>
      </c>
      <c r="K260" s="384">
        <f t="shared" si="18"/>
        <v>0</v>
      </c>
      <c r="L260" s="384">
        <f>IF(J260=1,SUM($J$6:J260),0)</f>
        <v>134</v>
      </c>
      <c r="M260" s="384">
        <f>IF(K260=1,SUM($K$6:K260),0)</f>
        <v>0</v>
      </c>
      <c r="N260" s="430">
        <f t="shared" si="19"/>
        <v>134</v>
      </c>
      <c r="O260" s="384">
        <f t="shared" si="20"/>
        <v>0</v>
      </c>
      <c r="P260" s="384">
        <f>IF(O260=1,SUM($O$6:O260),0)</f>
        <v>0</v>
      </c>
    </row>
    <row r="261" spans="1:16" ht="75">
      <c r="A261" s="403"/>
      <c r="B261" s="413">
        <v>34</v>
      </c>
      <c r="C261" s="414" t="s">
        <v>302</v>
      </c>
      <c r="D261" s="415" t="s">
        <v>42</v>
      </c>
      <c r="E261" s="416" t="s">
        <v>261</v>
      </c>
      <c r="F261" s="418">
        <v>447280</v>
      </c>
      <c r="G261" s="418">
        <v>585500</v>
      </c>
      <c r="H261" s="419"/>
      <c r="I261" s="411">
        <f t="shared" si="22"/>
        <v>585500</v>
      </c>
      <c r="J261" s="428">
        <f t="shared" si="17"/>
        <v>1</v>
      </c>
      <c r="K261" s="384">
        <f t="shared" si="18"/>
        <v>0</v>
      </c>
      <c r="L261" s="384">
        <f>IF(J261=1,SUM($J$6:J261),0)</f>
        <v>135</v>
      </c>
      <c r="M261" s="384">
        <f>IF(K261=1,SUM($K$6:K261),0)</f>
        <v>0</v>
      </c>
      <c r="N261" s="430">
        <f t="shared" si="19"/>
        <v>135</v>
      </c>
      <c r="O261" s="384">
        <f t="shared" si="20"/>
        <v>0</v>
      </c>
      <c r="P261" s="384">
        <f>IF(O261=1,SUM($O$6:O261),0)</f>
        <v>0</v>
      </c>
    </row>
    <row r="262" spans="1:16" ht="60">
      <c r="A262" s="403"/>
      <c r="B262" s="413">
        <v>35</v>
      </c>
      <c r="C262" s="414" t="s">
        <v>303</v>
      </c>
      <c r="D262" s="415" t="s">
        <v>45</v>
      </c>
      <c r="E262" s="416" t="s">
        <v>261</v>
      </c>
      <c r="F262" s="418">
        <v>3200</v>
      </c>
      <c r="G262" s="418">
        <v>3600</v>
      </c>
      <c r="H262" s="419"/>
      <c r="I262" s="411">
        <f t="shared" si="22"/>
        <v>3600</v>
      </c>
      <c r="J262" s="428">
        <f t="shared" si="17"/>
        <v>0</v>
      </c>
      <c r="K262" s="384">
        <f t="shared" si="18"/>
        <v>1</v>
      </c>
      <c r="L262" s="384">
        <f>IF(J262=1,SUM($J$6:J262),0)</f>
        <v>0</v>
      </c>
      <c r="M262" s="384">
        <f>IF(K262=1,SUM($K$6:K262),0)</f>
        <v>201227135.79893059</v>
      </c>
      <c r="N262" s="430">
        <f t="shared" si="19"/>
        <v>201227135.79893059</v>
      </c>
      <c r="O262" s="384">
        <f t="shared" si="20"/>
        <v>0</v>
      </c>
      <c r="P262" s="384">
        <f>IF(O262=1,SUM($O$6:O262),0)</f>
        <v>0</v>
      </c>
    </row>
    <row r="263" spans="1:16" ht="60">
      <c r="A263" s="403"/>
      <c r="B263" s="413">
        <v>36</v>
      </c>
      <c r="C263" s="414" t="s">
        <v>304</v>
      </c>
      <c r="D263" s="415" t="s">
        <v>45</v>
      </c>
      <c r="E263" s="416" t="s">
        <v>261</v>
      </c>
      <c r="F263" s="418">
        <v>4100</v>
      </c>
      <c r="G263" s="418">
        <v>4600</v>
      </c>
      <c r="H263" s="419"/>
      <c r="I263" s="411">
        <f t="shared" si="22"/>
        <v>4600</v>
      </c>
      <c r="J263" s="428">
        <f t="shared" si="17"/>
        <v>0</v>
      </c>
      <c r="K263" s="384">
        <f t="shared" si="18"/>
        <v>1</v>
      </c>
      <c r="L263" s="384">
        <f>IF(J263=1,SUM($J$6:J263),0)</f>
        <v>0</v>
      </c>
      <c r="M263" s="384">
        <f>IF(K263=1,SUM($K$6:K263),0)</f>
        <v>201227136.79893059</v>
      </c>
      <c r="N263" s="430">
        <f t="shared" si="19"/>
        <v>201227136.79893059</v>
      </c>
      <c r="O263" s="384">
        <f t="shared" si="20"/>
        <v>0</v>
      </c>
      <c r="P263" s="384">
        <f>IF(O263=1,SUM($O$6:O263),0)</f>
        <v>0</v>
      </c>
    </row>
    <row r="264" spans="1:16" ht="60">
      <c r="A264" s="403"/>
      <c r="B264" s="413">
        <v>37</v>
      </c>
      <c r="C264" s="414" t="s">
        <v>305</v>
      </c>
      <c r="D264" s="415" t="s">
        <v>45</v>
      </c>
      <c r="E264" s="416" t="s">
        <v>261</v>
      </c>
      <c r="F264" s="418">
        <v>6500</v>
      </c>
      <c r="G264" s="418">
        <v>7200</v>
      </c>
      <c r="H264" s="419"/>
      <c r="I264" s="411">
        <f t="shared" si="22"/>
        <v>7200</v>
      </c>
      <c r="J264" s="428">
        <f t="shared" si="17"/>
        <v>0</v>
      </c>
      <c r="K264" s="384">
        <f t="shared" si="18"/>
        <v>1</v>
      </c>
      <c r="L264" s="384">
        <f>IF(J264=1,SUM($J$6:J264),0)</f>
        <v>0</v>
      </c>
      <c r="M264" s="384">
        <f>IF(K264=1,SUM($K$6:K264),0)</f>
        <v>201227137.79893059</v>
      </c>
      <c r="N264" s="430">
        <f t="shared" si="19"/>
        <v>201227137.79893059</v>
      </c>
      <c r="O264" s="384">
        <f t="shared" si="20"/>
        <v>0</v>
      </c>
      <c r="P264" s="384">
        <f>IF(O264=1,SUM($O$6:O264),0)</f>
        <v>0</v>
      </c>
    </row>
    <row r="265" spans="1:16" ht="60">
      <c r="A265" s="403"/>
      <c r="B265" s="413">
        <v>38</v>
      </c>
      <c r="C265" s="414" t="s">
        <v>306</v>
      </c>
      <c r="D265" s="415" t="s">
        <v>45</v>
      </c>
      <c r="E265" s="416" t="s">
        <v>261</v>
      </c>
      <c r="F265" s="418">
        <v>11400</v>
      </c>
      <c r="G265" s="418">
        <v>12700</v>
      </c>
      <c r="H265" s="419"/>
      <c r="I265" s="411">
        <f t="shared" si="22"/>
        <v>12700</v>
      </c>
      <c r="J265" s="428">
        <f t="shared" ref="J265:J328" si="23">IF(D265="MDU-KD",1,0)</f>
        <v>0</v>
      </c>
      <c r="K265" s="384">
        <f t="shared" ref="K265:K328" si="24">IF(D265="HDW",1,0)</f>
        <v>1</v>
      </c>
      <c r="L265" s="384">
        <f>IF(J265=1,SUM($J$6:J265),0)</f>
        <v>0</v>
      </c>
      <c r="M265" s="384">
        <f>IF(K265=1,SUM($K$6:K265),0)</f>
        <v>201227138.79893059</v>
      </c>
      <c r="N265" s="430">
        <f t="shared" ref="N265:N328" si="25">IF(L265=0,M265,L265)</f>
        <v>201227138.79893059</v>
      </c>
      <c r="O265" s="384">
        <f t="shared" ref="O265:O328" si="26">IF(E265=0,0,IF(LEFT(C265,11)="Tiang Beton",1,0))</f>
        <v>0</v>
      </c>
      <c r="P265" s="384">
        <f>IF(O265=1,SUM($O$6:O265),0)</f>
        <v>0</v>
      </c>
    </row>
    <row r="266" spans="1:16" ht="60">
      <c r="A266" s="403"/>
      <c r="B266" s="413">
        <v>39</v>
      </c>
      <c r="C266" s="414" t="s">
        <v>307</v>
      </c>
      <c r="D266" s="415" t="s">
        <v>45</v>
      </c>
      <c r="E266" s="416" t="s">
        <v>261</v>
      </c>
      <c r="F266" s="418">
        <v>16700</v>
      </c>
      <c r="G266" s="418">
        <v>31544.5</v>
      </c>
      <c r="H266" s="419"/>
      <c r="I266" s="411">
        <f t="shared" si="22"/>
        <v>31544.5</v>
      </c>
      <c r="J266" s="428">
        <f t="shared" si="23"/>
        <v>0</v>
      </c>
      <c r="K266" s="384">
        <f t="shared" si="24"/>
        <v>1</v>
      </c>
      <c r="L266" s="384">
        <f>IF(J266=1,SUM($J$6:J266),0)</f>
        <v>0</v>
      </c>
      <c r="M266" s="384">
        <f>IF(K266=1,SUM($K$6:K266),0)</f>
        <v>201227139.79893059</v>
      </c>
      <c r="N266" s="430">
        <f t="shared" si="25"/>
        <v>201227139.79893059</v>
      </c>
      <c r="O266" s="384">
        <f t="shared" si="26"/>
        <v>0</v>
      </c>
      <c r="P266" s="384">
        <f>IF(O266=1,SUM($O$6:O266),0)</f>
        <v>0</v>
      </c>
    </row>
    <row r="267" spans="1:16" ht="45">
      <c r="A267" s="403"/>
      <c r="B267" s="413">
        <v>40</v>
      </c>
      <c r="C267" s="414" t="s">
        <v>308</v>
      </c>
      <c r="D267" s="415" t="s">
        <v>45</v>
      </c>
      <c r="E267" s="416" t="s">
        <v>261</v>
      </c>
      <c r="F267" s="418">
        <v>9600</v>
      </c>
      <c r="G267" s="418">
        <v>10700</v>
      </c>
      <c r="H267" s="419"/>
      <c r="I267" s="411">
        <f t="shared" si="22"/>
        <v>10700</v>
      </c>
      <c r="J267" s="428">
        <f t="shared" si="23"/>
        <v>0</v>
      </c>
      <c r="K267" s="384">
        <f t="shared" si="24"/>
        <v>1</v>
      </c>
      <c r="L267" s="384">
        <f>IF(J267=1,SUM($J$6:J267),0)</f>
        <v>0</v>
      </c>
      <c r="M267" s="384">
        <f>IF(K267=1,SUM($K$6:K267),0)</f>
        <v>201227140.79893059</v>
      </c>
      <c r="N267" s="430">
        <f t="shared" si="25"/>
        <v>201227140.79893059</v>
      </c>
      <c r="O267" s="384">
        <f t="shared" si="26"/>
        <v>0</v>
      </c>
      <c r="P267" s="384">
        <f>IF(O267=1,SUM($O$6:O267),0)</f>
        <v>0</v>
      </c>
    </row>
    <row r="268" spans="1:16" ht="45">
      <c r="A268" s="403"/>
      <c r="B268" s="413">
        <v>41</v>
      </c>
      <c r="C268" s="414" t="s">
        <v>309</v>
      </c>
      <c r="D268" s="415" t="s">
        <v>45</v>
      </c>
      <c r="E268" s="416" t="s">
        <v>261</v>
      </c>
      <c r="F268" s="418">
        <v>11700</v>
      </c>
      <c r="G268" s="418">
        <v>13000</v>
      </c>
      <c r="H268" s="419"/>
      <c r="I268" s="411">
        <f t="shared" si="22"/>
        <v>13000</v>
      </c>
      <c r="J268" s="428">
        <f t="shared" si="23"/>
        <v>0</v>
      </c>
      <c r="K268" s="384">
        <f t="shared" si="24"/>
        <v>1</v>
      </c>
      <c r="L268" s="384">
        <f>IF(J268=1,SUM($J$6:J268),0)</f>
        <v>0</v>
      </c>
      <c r="M268" s="384">
        <f>IF(K268=1,SUM($K$6:K268),0)</f>
        <v>201227141.79893059</v>
      </c>
      <c r="N268" s="430">
        <f t="shared" si="25"/>
        <v>201227141.79893059</v>
      </c>
      <c r="O268" s="384">
        <f t="shared" si="26"/>
        <v>0</v>
      </c>
      <c r="P268" s="384">
        <f>IF(O268=1,SUM($O$6:O268),0)</f>
        <v>0</v>
      </c>
    </row>
    <row r="269" spans="1:16" ht="45">
      <c r="A269" s="403"/>
      <c r="B269" s="413">
        <v>42</v>
      </c>
      <c r="C269" s="414" t="s">
        <v>310</v>
      </c>
      <c r="D269" s="415" t="s">
        <v>45</v>
      </c>
      <c r="E269" s="416" t="s">
        <v>261</v>
      </c>
      <c r="F269" s="418">
        <v>13300</v>
      </c>
      <c r="G269" s="418">
        <v>14800</v>
      </c>
      <c r="H269" s="419"/>
      <c r="I269" s="411">
        <f t="shared" si="22"/>
        <v>14800</v>
      </c>
      <c r="J269" s="428">
        <f t="shared" si="23"/>
        <v>0</v>
      </c>
      <c r="K269" s="384">
        <f t="shared" si="24"/>
        <v>1</v>
      </c>
      <c r="L269" s="384">
        <f>IF(J269=1,SUM($J$6:J269),0)</f>
        <v>0</v>
      </c>
      <c r="M269" s="384">
        <f>IF(K269=1,SUM($K$6:K269),0)</f>
        <v>201227142.79893059</v>
      </c>
      <c r="N269" s="430">
        <f t="shared" si="25"/>
        <v>201227142.79893059</v>
      </c>
      <c r="O269" s="384">
        <f t="shared" si="26"/>
        <v>0</v>
      </c>
      <c r="P269" s="384">
        <f>IF(O269=1,SUM($O$6:O269),0)</f>
        <v>0</v>
      </c>
    </row>
    <row r="270" spans="1:16" ht="45">
      <c r="A270" s="403"/>
      <c r="B270" s="413">
        <v>43</v>
      </c>
      <c r="C270" s="414" t="s">
        <v>311</v>
      </c>
      <c r="D270" s="415" t="s">
        <v>45</v>
      </c>
      <c r="E270" s="416" t="s">
        <v>261</v>
      </c>
      <c r="F270" s="418">
        <v>17000</v>
      </c>
      <c r="G270" s="418">
        <v>18900</v>
      </c>
      <c r="H270" s="419"/>
      <c r="I270" s="411">
        <f t="shared" si="22"/>
        <v>18900</v>
      </c>
      <c r="J270" s="428">
        <f t="shared" si="23"/>
        <v>0</v>
      </c>
      <c r="K270" s="384">
        <f t="shared" si="24"/>
        <v>1</v>
      </c>
      <c r="L270" s="384">
        <f>IF(J270=1,SUM($J$6:J270),0)</f>
        <v>0</v>
      </c>
      <c r="M270" s="384">
        <f>IF(K270=1,SUM($K$6:K270),0)</f>
        <v>201227143.79893059</v>
      </c>
      <c r="N270" s="430">
        <f t="shared" si="25"/>
        <v>201227143.79893059</v>
      </c>
      <c r="O270" s="384">
        <f t="shared" si="26"/>
        <v>0</v>
      </c>
      <c r="P270" s="384">
        <f>IF(O270=1,SUM($O$6:O270),0)</f>
        <v>0</v>
      </c>
    </row>
    <row r="271" spans="1:16" ht="45">
      <c r="A271" s="403"/>
      <c r="B271" s="413">
        <v>44</v>
      </c>
      <c r="C271" s="414" t="s">
        <v>312</v>
      </c>
      <c r="D271" s="415" t="s">
        <v>42</v>
      </c>
      <c r="E271" s="416" t="s">
        <v>261</v>
      </c>
      <c r="F271" s="418">
        <v>297630</v>
      </c>
      <c r="G271" s="418">
        <v>331500</v>
      </c>
      <c r="H271" s="419"/>
      <c r="I271" s="411">
        <f t="shared" si="22"/>
        <v>331500</v>
      </c>
      <c r="J271" s="428">
        <f t="shared" si="23"/>
        <v>1</v>
      </c>
      <c r="K271" s="384">
        <f t="shared" si="24"/>
        <v>0</v>
      </c>
      <c r="L271" s="384">
        <f>IF(J271=1,SUM($J$6:J271),0)</f>
        <v>136</v>
      </c>
      <c r="M271" s="384">
        <f>IF(K271=1,SUM($K$6:K271),0)</f>
        <v>0</v>
      </c>
      <c r="N271" s="430">
        <f t="shared" si="25"/>
        <v>136</v>
      </c>
      <c r="O271" s="384">
        <f t="shared" si="26"/>
        <v>0</v>
      </c>
      <c r="P271" s="384">
        <f>IF(O271=1,SUM($O$6:O271),0)</f>
        <v>0</v>
      </c>
    </row>
    <row r="272" spans="1:16" ht="45">
      <c r="A272" s="403"/>
      <c r="B272" s="413">
        <v>45</v>
      </c>
      <c r="C272" s="414" t="s">
        <v>313</v>
      </c>
      <c r="D272" s="415" t="s">
        <v>42</v>
      </c>
      <c r="E272" s="416" t="s">
        <v>261</v>
      </c>
      <c r="F272" s="418">
        <v>361430</v>
      </c>
      <c r="G272" s="418">
        <v>402600</v>
      </c>
      <c r="H272" s="419"/>
      <c r="I272" s="411">
        <f t="shared" si="22"/>
        <v>402600</v>
      </c>
      <c r="J272" s="428">
        <f t="shared" si="23"/>
        <v>1</v>
      </c>
      <c r="K272" s="384">
        <f t="shared" si="24"/>
        <v>0</v>
      </c>
      <c r="L272" s="384">
        <f>IF(J272=1,SUM($J$6:J272),0)</f>
        <v>137</v>
      </c>
      <c r="M272" s="384">
        <f>IF(K272=1,SUM($K$6:K272),0)</f>
        <v>0</v>
      </c>
      <c r="N272" s="430">
        <f t="shared" si="25"/>
        <v>137</v>
      </c>
      <c r="O272" s="384">
        <f t="shared" si="26"/>
        <v>0</v>
      </c>
      <c r="P272" s="384">
        <f>IF(O272=1,SUM($O$6:O272),0)</f>
        <v>0</v>
      </c>
    </row>
    <row r="273" spans="1:16">
      <c r="A273" s="403"/>
      <c r="B273" s="413"/>
      <c r="C273" s="414"/>
      <c r="D273" s="415" t="s">
        <v>122</v>
      </c>
      <c r="E273" s="416"/>
      <c r="F273" s="418"/>
      <c r="G273" s="418"/>
      <c r="H273" s="419"/>
      <c r="I273" s="411">
        <f t="shared" si="22"/>
        <v>0</v>
      </c>
      <c r="J273" s="428">
        <f t="shared" si="23"/>
        <v>0</v>
      </c>
      <c r="K273" s="384">
        <f t="shared" si="24"/>
        <v>0</v>
      </c>
      <c r="L273" s="384">
        <f>IF(J273=1,SUM($J$6:J273),0)</f>
        <v>0</v>
      </c>
      <c r="M273" s="384">
        <f>IF(K273=1,SUM($K$6:K273),0)</f>
        <v>0</v>
      </c>
      <c r="N273" s="430">
        <f t="shared" si="25"/>
        <v>0</v>
      </c>
      <c r="O273" s="384">
        <f t="shared" si="26"/>
        <v>0</v>
      </c>
      <c r="P273" s="384">
        <f>IF(O273=1,SUM($O$6:O273),0)</f>
        <v>0</v>
      </c>
    </row>
    <row r="274" spans="1:16" ht="30">
      <c r="A274" s="403"/>
      <c r="B274" s="413" t="s">
        <v>314</v>
      </c>
      <c r="C274" s="414" t="s">
        <v>315</v>
      </c>
      <c r="D274" s="415" t="s">
        <v>122</v>
      </c>
      <c r="E274" s="416"/>
      <c r="F274" s="418"/>
      <c r="G274" s="418"/>
      <c r="H274" s="419"/>
      <c r="I274" s="411">
        <f t="shared" si="22"/>
        <v>0</v>
      </c>
      <c r="J274" s="428">
        <f t="shared" si="23"/>
        <v>0</v>
      </c>
      <c r="K274" s="384">
        <f t="shared" si="24"/>
        <v>0</v>
      </c>
      <c r="L274" s="384">
        <f>IF(J274=1,SUM($J$6:J274),0)</f>
        <v>0</v>
      </c>
      <c r="M274" s="384">
        <f>IF(K274=1,SUM($K$6:K274),0)</f>
        <v>0</v>
      </c>
      <c r="N274" s="430">
        <f t="shared" si="25"/>
        <v>0</v>
      </c>
      <c r="O274" s="384">
        <f t="shared" si="26"/>
        <v>0</v>
      </c>
      <c r="P274" s="384">
        <f>IF(O274=1,SUM($O$6:O274),0)</f>
        <v>0</v>
      </c>
    </row>
    <row r="275" spans="1:16" ht="60">
      <c r="A275" s="403"/>
      <c r="B275" s="413">
        <v>1</v>
      </c>
      <c r="C275" s="414" t="s">
        <v>316</v>
      </c>
      <c r="D275" s="415" t="s">
        <v>45</v>
      </c>
      <c r="E275" s="416" t="s">
        <v>43</v>
      </c>
      <c r="F275" s="418">
        <v>34700</v>
      </c>
      <c r="G275" s="418">
        <v>38700</v>
      </c>
      <c r="H275" s="419"/>
      <c r="I275" s="411">
        <f t="shared" si="22"/>
        <v>38700</v>
      </c>
      <c r="J275" s="428">
        <f t="shared" si="23"/>
        <v>0</v>
      </c>
      <c r="K275" s="384">
        <f t="shared" si="24"/>
        <v>1</v>
      </c>
      <c r="L275" s="384">
        <f>IF(J275=1,SUM($J$6:J275),0)</f>
        <v>0</v>
      </c>
      <c r="M275" s="384">
        <f>IF(K275=1,SUM($K$6:K275),0)</f>
        <v>201227144.79893059</v>
      </c>
      <c r="N275" s="430">
        <f t="shared" si="25"/>
        <v>201227144.79893059</v>
      </c>
      <c r="O275" s="384">
        <f t="shared" si="26"/>
        <v>0</v>
      </c>
      <c r="P275" s="384">
        <f>IF(O275=1,SUM($O$6:O275),0)</f>
        <v>0</v>
      </c>
    </row>
    <row r="276" spans="1:16" ht="60">
      <c r="A276" s="403"/>
      <c r="B276" s="413">
        <v>2</v>
      </c>
      <c r="C276" s="414" t="s">
        <v>317</v>
      </c>
      <c r="D276" s="415" t="s">
        <v>45</v>
      </c>
      <c r="E276" s="416" t="s">
        <v>43</v>
      </c>
      <c r="F276" s="418">
        <v>40300</v>
      </c>
      <c r="G276" s="418">
        <v>44900</v>
      </c>
      <c r="H276" s="419"/>
      <c r="I276" s="411">
        <f t="shared" si="22"/>
        <v>44900</v>
      </c>
      <c r="J276" s="428">
        <f t="shared" si="23"/>
        <v>0</v>
      </c>
      <c r="K276" s="384">
        <f t="shared" si="24"/>
        <v>1</v>
      </c>
      <c r="L276" s="384">
        <f>IF(J276=1,SUM($J$6:J276),0)</f>
        <v>0</v>
      </c>
      <c r="M276" s="384">
        <f>IF(K276=1,SUM($K$6:K276),0)</f>
        <v>201227145.79893059</v>
      </c>
      <c r="N276" s="430">
        <f t="shared" si="25"/>
        <v>201227145.79893059</v>
      </c>
      <c r="O276" s="384">
        <f t="shared" si="26"/>
        <v>0</v>
      </c>
      <c r="P276" s="384">
        <f>IF(O276=1,SUM($O$6:O276),0)</f>
        <v>0</v>
      </c>
    </row>
    <row r="277" spans="1:16" ht="60">
      <c r="A277" s="403"/>
      <c r="B277" s="413">
        <v>3</v>
      </c>
      <c r="C277" s="414" t="s">
        <v>318</v>
      </c>
      <c r="D277" s="415" t="s">
        <v>45</v>
      </c>
      <c r="E277" s="416" t="s">
        <v>43</v>
      </c>
      <c r="F277" s="418">
        <v>44000</v>
      </c>
      <c r="G277" s="418">
        <v>49000</v>
      </c>
      <c r="H277" s="419"/>
      <c r="I277" s="411">
        <f t="shared" si="22"/>
        <v>49000</v>
      </c>
      <c r="J277" s="428">
        <f t="shared" si="23"/>
        <v>0</v>
      </c>
      <c r="K277" s="384">
        <f t="shared" si="24"/>
        <v>1</v>
      </c>
      <c r="L277" s="384">
        <f>IF(J277=1,SUM($J$6:J277),0)</f>
        <v>0</v>
      </c>
      <c r="M277" s="384">
        <f>IF(K277=1,SUM($K$6:K277),0)</f>
        <v>201227146.79893059</v>
      </c>
      <c r="N277" s="430">
        <f t="shared" si="25"/>
        <v>201227146.79893059</v>
      </c>
      <c r="O277" s="384">
        <f t="shared" si="26"/>
        <v>0</v>
      </c>
      <c r="P277" s="384">
        <f>IF(O277=1,SUM($O$6:O277),0)</f>
        <v>0</v>
      </c>
    </row>
    <row r="278" spans="1:16" ht="60">
      <c r="A278" s="403"/>
      <c r="B278" s="413">
        <v>4</v>
      </c>
      <c r="C278" s="414" t="s">
        <v>319</v>
      </c>
      <c r="D278" s="415" t="s">
        <v>45</v>
      </c>
      <c r="E278" s="416" t="s">
        <v>43</v>
      </c>
      <c r="F278" s="418">
        <v>57700</v>
      </c>
      <c r="G278" s="418">
        <v>64300</v>
      </c>
      <c r="H278" s="419"/>
      <c r="I278" s="411">
        <f t="shared" si="22"/>
        <v>64300</v>
      </c>
      <c r="J278" s="428">
        <f t="shared" si="23"/>
        <v>0</v>
      </c>
      <c r="K278" s="384">
        <f t="shared" si="24"/>
        <v>1</v>
      </c>
      <c r="L278" s="384">
        <f>IF(J278=1,SUM($J$6:J278),0)</f>
        <v>0</v>
      </c>
      <c r="M278" s="384">
        <f>IF(K278=1,SUM($K$6:K278),0)</f>
        <v>201227147.79893059</v>
      </c>
      <c r="N278" s="430">
        <f t="shared" si="25"/>
        <v>201227147.79893059</v>
      </c>
      <c r="O278" s="384">
        <f t="shared" si="26"/>
        <v>0</v>
      </c>
      <c r="P278" s="384">
        <f>IF(O278=1,SUM($O$6:O278),0)</f>
        <v>0</v>
      </c>
    </row>
    <row r="279" spans="1:16" ht="60">
      <c r="A279" s="403"/>
      <c r="B279" s="413">
        <v>5</v>
      </c>
      <c r="C279" s="414" t="s">
        <v>320</v>
      </c>
      <c r="D279" s="415" t="s">
        <v>45</v>
      </c>
      <c r="E279" s="416" t="s">
        <v>43</v>
      </c>
      <c r="F279" s="418">
        <v>83000</v>
      </c>
      <c r="G279" s="418">
        <v>92500</v>
      </c>
      <c r="H279" s="419"/>
      <c r="I279" s="411">
        <f t="shared" si="22"/>
        <v>92500</v>
      </c>
      <c r="J279" s="428">
        <f t="shared" si="23"/>
        <v>0</v>
      </c>
      <c r="K279" s="384">
        <f t="shared" si="24"/>
        <v>1</v>
      </c>
      <c r="L279" s="384">
        <f>IF(J279=1,SUM($J$6:J279),0)</f>
        <v>0</v>
      </c>
      <c r="M279" s="384">
        <f>IF(K279=1,SUM($K$6:K279),0)</f>
        <v>201227148.79893059</v>
      </c>
      <c r="N279" s="430">
        <f t="shared" si="25"/>
        <v>201227148.79893059</v>
      </c>
      <c r="O279" s="384">
        <f t="shared" si="26"/>
        <v>0</v>
      </c>
      <c r="P279" s="384">
        <f>IF(O279=1,SUM($O$6:O279),0)</f>
        <v>0</v>
      </c>
    </row>
    <row r="280" spans="1:16" ht="60">
      <c r="A280" s="403"/>
      <c r="B280" s="413">
        <v>6</v>
      </c>
      <c r="C280" s="414" t="s">
        <v>321</v>
      </c>
      <c r="D280" s="415" t="s">
        <v>45</v>
      </c>
      <c r="E280" s="416" t="s">
        <v>43</v>
      </c>
      <c r="F280" s="418">
        <v>90450</v>
      </c>
      <c r="G280" s="418">
        <v>100800</v>
      </c>
      <c r="H280" s="419"/>
      <c r="I280" s="411">
        <f t="shared" si="22"/>
        <v>100800</v>
      </c>
      <c r="J280" s="428">
        <f t="shared" si="23"/>
        <v>0</v>
      </c>
      <c r="K280" s="384">
        <f t="shared" si="24"/>
        <v>1</v>
      </c>
      <c r="L280" s="384">
        <f>IF(J280=1,SUM($J$6:J280),0)</f>
        <v>0</v>
      </c>
      <c r="M280" s="384">
        <f>IF(K280=1,SUM($K$6:K280),0)</f>
        <v>201227149.79893059</v>
      </c>
      <c r="N280" s="430">
        <f t="shared" si="25"/>
        <v>201227149.79893059</v>
      </c>
      <c r="O280" s="384">
        <f t="shared" si="26"/>
        <v>0</v>
      </c>
      <c r="P280" s="384">
        <f>IF(O280=1,SUM($O$6:O280),0)</f>
        <v>0</v>
      </c>
    </row>
    <row r="281" spans="1:16" ht="60">
      <c r="A281" s="403"/>
      <c r="B281" s="413">
        <v>7</v>
      </c>
      <c r="C281" s="414" t="s">
        <v>322</v>
      </c>
      <c r="D281" s="415" t="s">
        <v>45</v>
      </c>
      <c r="E281" s="416" t="s">
        <v>43</v>
      </c>
      <c r="F281" s="418">
        <v>106000</v>
      </c>
      <c r="G281" s="418">
        <v>118100</v>
      </c>
      <c r="H281" s="419"/>
      <c r="I281" s="411">
        <f t="shared" si="22"/>
        <v>118100</v>
      </c>
      <c r="J281" s="428">
        <f t="shared" si="23"/>
        <v>0</v>
      </c>
      <c r="K281" s="384">
        <f t="shared" si="24"/>
        <v>1</v>
      </c>
      <c r="L281" s="384">
        <f>IF(J281=1,SUM($J$6:J281),0)</f>
        <v>0</v>
      </c>
      <c r="M281" s="384">
        <f>IF(K281=1,SUM($K$6:K281),0)</f>
        <v>201227150.79893059</v>
      </c>
      <c r="N281" s="430">
        <f t="shared" si="25"/>
        <v>201227150.79893059</v>
      </c>
      <c r="O281" s="384">
        <f t="shared" si="26"/>
        <v>0</v>
      </c>
      <c r="P281" s="384">
        <f>IF(O281=1,SUM($O$6:O281),0)</f>
        <v>0</v>
      </c>
    </row>
    <row r="282" spans="1:16" ht="60">
      <c r="A282" s="403"/>
      <c r="B282" s="413">
        <v>8</v>
      </c>
      <c r="C282" s="414" t="s">
        <v>323</v>
      </c>
      <c r="D282" s="415" t="s">
        <v>45</v>
      </c>
      <c r="E282" s="416" t="s">
        <v>43</v>
      </c>
      <c r="F282" s="418">
        <v>115650</v>
      </c>
      <c r="G282" s="418">
        <v>128800</v>
      </c>
      <c r="H282" s="419"/>
      <c r="I282" s="411">
        <f t="shared" si="22"/>
        <v>128800</v>
      </c>
      <c r="J282" s="428">
        <f t="shared" si="23"/>
        <v>0</v>
      </c>
      <c r="K282" s="384">
        <f t="shared" si="24"/>
        <v>1</v>
      </c>
      <c r="L282" s="384">
        <f>IF(J282=1,SUM($J$6:J282),0)</f>
        <v>0</v>
      </c>
      <c r="M282" s="384">
        <f>IF(K282=1,SUM($K$6:K282),0)</f>
        <v>201227151.79893059</v>
      </c>
      <c r="N282" s="430">
        <f t="shared" si="25"/>
        <v>201227151.79893059</v>
      </c>
      <c r="O282" s="384">
        <f t="shared" si="26"/>
        <v>0</v>
      </c>
      <c r="P282" s="384">
        <f>IF(O282=1,SUM($O$6:O282),0)</f>
        <v>0</v>
      </c>
    </row>
    <row r="283" spans="1:16" ht="60">
      <c r="A283" s="403"/>
      <c r="B283" s="413">
        <v>9</v>
      </c>
      <c r="C283" s="414" t="s">
        <v>324</v>
      </c>
      <c r="D283" s="415" t="s">
        <v>45</v>
      </c>
      <c r="E283" s="416" t="s">
        <v>43</v>
      </c>
      <c r="F283" s="418">
        <v>159200</v>
      </c>
      <c r="G283" s="418">
        <v>177300</v>
      </c>
      <c r="H283" s="419"/>
      <c r="I283" s="411">
        <f t="shared" si="22"/>
        <v>177300</v>
      </c>
      <c r="J283" s="428">
        <f t="shared" si="23"/>
        <v>0</v>
      </c>
      <c r="K283" s="384">
        <f t="shared" si="24"/>
        <v>1</v>
      </c>
      <c r="L283" s="384">
        <f>IF(J283=1,SUM($J$6:J283),0)</f>
        <v>0</v>
      </c>
      <c r="M283" s="384">
        <f>IF(K283=1,SUM($K$6:K283),0)</f>
        <v>201227152.79893059</v>
      </c>
      <c r="N283" s="430">
        <f t="shared" si="25"/>
        <v>201227152.79893059</v>
      </c>
      <c r="O283" s="384">
        <f t="shared" si="26"/>
        <v>0</v>
      </c>
      <c r="P283" s="384">
        <f>IF(O283=1,SUM($O$6:O283),0)</f>
        <v>0</v>
      </c>
    </row>
    <row r="284" spans="1:16" ht="75">
      <c r="A284" s="403"/>
      <c r="B284" s="413">
        <v>10</v>
      </c>
      <c r="C284" s="414" t="s">
        <v>325</v>
      </c>
      <c r="D284" s="415" t="s">
        <v>45</v>
      </c>
      <c r="E284" s="416" t="s">
        <v>43</v>
      </c>
      <c r="F284" s="418">
        <v>49900</v>
      </c>
      <c r="G284" s="418">
        <v>55600</v>
      </c>
      <c r="H284" s="419"/>
      <c r="I284" s="411">
        <f t="shared" si="22"/>
        <v>55600</v>
      </c>
      <c r="J284" s="428">
        <f t="shared" si="23"/>
        <v>0</v>
      </c>
      <c r="K284" s="384">
        <f t="shared" si="24"/>
        <v>1</v>
      </c>
      <c r="L284" s="384">
        <f>IF(J284=1,SUM($J$6:J284),0)</f>
        <v>0</v>
      </c>
      <c r="M284" s="384">
        <f>IF(K284=1,SUM($K$6:K284),0)</f>
        <v>201227153.79893059</v>
      </c>
      <c r="N284" s="430">
        <f t="shared" si="25"/>
        <v>201227153.79893059</v>
      </c>
      <c r="O284" s="384">
        <f t="shared" si="26"/>
        <v>0</v>
      </c>
      <c r="P284" s="384">
        <f>IF(O284=1,SUM($O$6:O284),0)</f>
        <v>0</v>
      </c>
    </row>
    <row r="285" spans="1:16" ht="75">
      <c r="A285" s="403"/>
      <c r="B285" s="413">
        <v>11</v>
      </c>
      <c r="C285" s="414" t="s">
        <v>326</v>
      </c>
      <c r="D285" s="415" t="s">
        <v>45</v>
      </c>
      <c r="E285" s="416" t="s">
        <v>43</v>
      </c>
      <c r="F285" s="418">
        <v>62200</v>
      </c>
      <c r="G285" s="418">
        <v>69300</v>
      </c>
      <c r="H285" s="419"/>
      <c r="I285" s="411">
        <f t="shared" si="22"/>
        <v>69300</v>
      </c>
      <c r="J285" s="428">
        <f t="shared" si="23"/>
        <v>0</v>
      </c>
      <c r="K285" s="384">
        <f t="shared" si="24"/>
        <v>1</v>
      </c>
      <c r="L285" s="384">
        <f>IF(J285=1,SUM($J$6:J285),0)</f>
        <v>0</v>
      </c>
      <c r="M285" s="384">
        <f>IF(K285=1,SUM($K$6:K285),0)</f>
        <v>201227154.79893059</v>
      </c>
      <c r="N285" s="430">
        <f t="shared" si="25"/>
        <v>201227154.79893059</v>
      </c>
      <c r="O285" s="384">
        <f t="shared" si="26"/>
        <v>0</v>
      </c>
      <c r="P285" s="384">
        <f>IF(O285=1,SUM($O$6:O285),0)</f>
        <v>0</v>
      </c>
    </row>
    <row r="286" spans="1:16" ht="75">
      <c r="A286" s="403"/>
      <c r="B286" s="413">
        <v>12</v>
      </c>
      <c r="C286" s="414" t="s">
        <v>327</v>
      </c>
      <c r="D286" s="415" t="s">
        <v>45</v>
      </c>
      <c r="E286" s="416" t="s">
        <v>43</v>
      </c>
      <c r="F286" s="418">
        <v>65800</v>
      </c>
      <c r="G286" s="418">
        <v>73300</v>
      </c>
      <c r="H286" s="419"/>
      <c r="I286" s="411">
        <f t="shared" si="22"/>
        <v>73300</v>
      </c>
      <c r="J286" s="428">
        <f t="shared" si="23"/>
        <v>0</v>
      </c>
      <c r="K286" s="384">
        <f t="shared" si="24"/>
        <v>1</v>
      </c>
      <c r="L286" s="384">
        <f>IF(J286=1,SUM($J$6:J286),0)</f>
        <v>0</v>
      </c>
      <c r="M286" s="384">
        <f>IF(K286=1,SUM($K$6:K286),0)</f>
        <v>201227155.79893059</v>
      </c>
      <c r="N286" s="430">
        <f t="shared" si="25"/>
        <v>201227155.79893059</v>
      </c>
      <c r="O286" s="384">
        <f t="shared" si="26"/>
        <v>0</v>
      </c>
      <c r="P286" s="384">
        <f>IF(O286=1,SUM($O$6:O286),0)</f>
        <v>0</v>
      </c>
    </row>
    <row r="287" spans="1:16" ht="75">
      <c r="A287" s="403"/>
      <c r="B287" s="413">
        <v>13</v>
      </c>
      <c r="C287" s="414" t="s">
        <v>328</v>
      </c>
      <c r="D287" s="415" t="s">
        <v>45</v>
      </c>
      <c r="E287" s="416" t="s">
        <v>43</v>
      </c>
      <c r="F287" s="418">
        <v>69100</v>
      </c>
      <c r="G287" s="418">
        <v>77000</v>
      </c>
      <c r="H287" s="419"/>
      <c r="I287" s="411">
        <f t="shared" si="22"/>
        <v>77000</v>
      </c>
      <c r="J287" s="428">
        <f t="shared" si="23"/>
        <v>0</v>
      </c>
      <c r="K287" s="384">
        <f t="shared" si="24"/>
        <v>1</v>
      </c>
      <c r="L287" s="384">
        <f>IF(J287=1,SUM($J$6:J287),0)</f>
        <v>0</v>
      </c>
      <c r="M287" s="384">
        <f>IF(K287=1,SUM($K$6:K287),0)</f>
        <v>201227156.79893059</v>
      </c>
      <c r="N287" s="430">
        <f t="shared" si="25"/>
        <v>201227156.79893059</v>
      </c>
      <c r="O287" s="384">
        <f t="shared" si="26"/>
        <v>0</v>
      </c>
      <c r="P287" s="384">
        <f>IF(O287=1,SUM($O$6:O287),0)</f>
        <v>0</v>
      </c>
    </row>
    <row r="288" spans="1:16" ht="75">
      <c r="A288" s="403"/>
      <c r="B288" s="413">
        <v>14</v>
      </c>
      <c r="C288" s="414" t="s">
        <v>329</v>
      </c>
      <c r="D288" s="415" t="s">
        <v>45</v>
      </c>
      <c r="E288" s="416" t="s">
        <v>43</v>
      </c>
      <c r="F288" s="418">
        <v>87100</v>
      </c>
      <c r="G288" s="418">
        <v>97000</v>
      </c>
      <c r="H288" s="419"/>
      <c r="I288" s="411">
        <f t="shared" si="22"/>
        <v>97000</v>
      </c>
      <c r="J288" s="428">
        <f t="shared" si="23"/>
        <v>0</v>
      </c>
      <c r="K288" s="384">
        <f t="shared" si="24"/>
        <v>1</v>
      </c>
      <c r="L288" s="384">
        <f>IF(J288=1,SUM($J$6:J288),0)</f>
        <v>0</v>
      </c>
      <c r="M288" s="384">
        <f>IF(K288=1,SUM($K$6:K288),0)</f>
        <v>201227157.79893059</v>
      </c>
      <c r="N288" s="430">
        <f t="shared" si="25"/>
        <v>201227157.79893059</v>
      </c>
      <c r="O288" s="384">
        <f t="shared" si="26"/>
        <v>0</v>
      </c>
      <c r="P288" s="384">
        <f>IF(O288=1,SUM($O$6:O288),0)</f>
        <v>0</v>
      </c>
    </row>
    <row r="289" spans="1:16" ht="75">
      <c r="A289" s="403"/>
      <c r="B289" s="413">
        <v>15</v>
      </c>
      <c r="C289" s="414" t="s">
        <v>330</v>
      </c>
      <c r="D289" s="415" t="s">
        <v>45</v>
      </c>
      <c r="E289" s="416" t="s">
        <v>43</v>
      </c>
      <c r="F289" s="418">
        <v>98500</v>
      </c>
      <c r="G289" s="418">
        <v>109700</v>
      </c>
      <c r="H289" s="419"/>
      <c r="I289" s="411">
        <f t="shared" si="22"/>
        <v>109700</v>
      </c>
      <c r="J289" s="428">
        <f t="shared" si="23"/>
        <v>0</v>
      </c>
      <c r="K289" s="384">
        <f t="shared" si="24"/>
        <v>1</v>
      </c>
      <c r="L289" s="384">
        <f>IF(J289=1,SUM($J$6:J289),0)</f>
        <v>0</v>
      </c>
      <c r="M289" s="384">
        <f>IF(K289=1,SUM($K$6:K289),0)</f>
        <v>201227158.79893059</v>
      </c>
      <c r="N289" s="430">
        <f t="shared" si="25"/>
        <v>201227158.79893059</v>
      </c>
      <c r="O289" s="384">
        <f t="shared" si="26"/>
        <v>0</v>
      </c>
      <c r="P289" s="384">
        <f>IF(O289=1,SUM($O$6:O289),0)</f>
        <v>0</v>
      </c>
    </row>
    <row r="290" spans="1:16" ht="75">
      <c r="A290" s="403"/>
      <c r="B290" s="413">
        <v>16</v>
      </c>
      <c r="C290" s="414" t="s">
        <v>331</v>
      </c>
      <c r="D290" s="415" t="s">
        <v>45</v>
      </c>
      <c r="E290" s="416" t="s">
        <v>43</v>
      </c>
      <c r="F290" s="418">
        <v>137700</v>
      </c>
      <c r="G290" s="418">
        <v>153400</v>
      </c>
      <c r="H290" s="419"/>
      <c r="I290" s="411">
        <f t="shared" si="22"/>
        <v>153400</v>
      </c>
      <c r="J290" s="428">
        <f t="shared" si="23"/>
        <v>0</v>
      </c>
      <c r="K290" s="384">
        <f t="shared" si="24"/>
        <v>1</v>
      </c>
      <c r="L290" s="384">
        <f>IF(J290=1,SUM($J$6:J290),0)</f>
        <v>0</v>
      </c>
      <c r="M290" s="384">
        <f>IF(K290=1,SUM($K$6:K290),0)</f>
        <v>201227159.79893059</v>
      </c>
      <c r="N290" s="430">
        <f t="shared" si="25"/>
        <v>201227159.79893059</v>
      </c>
      <c r="O290" s="384">
        <f t="shared" si="26"/>
        <v>0</v>
      </c>
      <c r="P290" s="384">
        <f>IF(O290=1,SUM($O$6:O290),0)</f>
        <v>0</v>
      </c>
    </row>
    <row r="291" spans="1:16" ht="75">
      <c r="A291" s="403"/>
      <c r="B291" s="413">
        <v>17</v>
      </c>
      <c r="C291" s="414" t="s">
        <v>332</v>
      </c>
      <c r="D291" s="415" t="s">
        <v>45</v>
      </c>
      <c r="E291" s="416" t="s">
        <v>43</v>
      </c>
      <c r="F291" s="418">
        <v>124300</v>
      </c>
      <c r="G291" s="418">
        <v>138500</v>
      </c>
      <c r="H291" s="419"/>
      <c r="I291" s="411">
        <f t="shared" si="22"/>
        <v>138500</v>
      </c>
      <c r="J291" s="428">
        <f t="shared" si="23"/>
        <v>0</v>
      </c>
      <c r="K291" s="384">
        <f t="shared" si="24"/>
        <v>1</v>
      </c>
      <c r="L291" s="384">
        <f>IF(J291=1,SUM($J$6:J291),0)</f>
        <v>0</v>
      </c>
      <c r="M291" s="384">
        <f>IF(K291=1,SUM($K$6:K291),0)</f>
        <v>201227160.79893059</v>
      </c>
      <c r="N291" s="430">
        <f t="shared" si="25"/>
        <v>201227160.79893059</v>
      </c>
      <c r="O291" s="384">
        <f t="shared" si="26"/>
        <v>0</v>
      </c>
      <c r="P291" s="384">
        <f>IF(O291=1,SUM($O$6:O291),0)</f>
        <v>0</v>
      </c>
    </row>
    <row r="292" spans="1:16" ht="60">
      <c r="A292" s="403"/>
      <c r="B292" s="413">
        <v>18</v>
      </c>
      <c r="C292" s="414" t="s">
        <v>333</v>
      </c>
      <c r="D292" s="415" t="s">
        <v>45</v>
      </c>
      <c r="E292" s="416" t="s">
        <v>43</v>
      </c>
      <c r="F292" s="418">
        <v>114000</v>
      </c>
      <c r="G292" s="418">
        <v>127000</v>
      </c>
      <c r="H292" s="419"/>
      <c r="I292" s="411">
        <f t="shared" si="22"/>
        <v>127000</v>
      </c>
      <c r="J292" s="428">
        <f t="shared" si="23"/>
        <v>0</v>
      </c>
      <c r="K292" s="384">
        <f t="shared" si="24"/>
        <v>1</v>
      </c>
      <c r="L292" s="384">
        <f>IF(J292=1,SUM($J$6:J292),0)</f>
        <v>0</v>
      </c>
      <c r="M292" s="384">
        <f>IF(K292=1,SUM($K$6:K292),0)</f>
        <v>201227161.79893059</v>
      </c>
      <c r="N292" s="430">
        <f t="shared" si="25"/>
        <v>201227161.79893059</v>
      </c>
      <c r="O292" s="384">
        <f t="shared" si="26"/>
        <v>0</v>
      </c>
      <c r="P292" s="384">
        <f>IF(O292=1,SUM($O$6:O292),0)</f>
        <v>0</v>
      </c>
    </row>
    <row r="293" spans="1:16" ht="60">
      <c r="A293" s="403"/>
      <c r="B293" s="413">
        <v>19</v>
      </c>
      <c r="C293" s="414" t="s">
        <v>334</v>
      </c>
      <c r="D293" s="415" t="s">
        <v>45</v>
      </c>
      <c r="E293" s="416" t="s">
        <v>43</v>
      </c>
      <c r="F293" s="418">
        <v>146000</v>
      </c>
      <c r="G293" s="418">
        <v>162600</v>
      </c>
      <c r="H293" s="419"/>
      <c r="I293" s="411">
        <f t="shared" si="22"/>
        <v>162600</v>
      </c>
      <c r="J293" s="428">
        <f t="shared" si="23"/>
        <v>0</v>
      </c>
      <c r="K293" s="384">
        <f t="shared" si="24"/>
        <v>1</v>
      </c>
      <c r="L293" s="384">
        <f>IF(J293=1,SUM($J$6:J293),0)</f>
        <v>0</v>
      </c>
      <c r="M293" s="384">
        <f>IF(K293=1,SUM($K$6:K293),0)</f>
        <v>201227162.79893059</v>
      </c>
      <c r="N293" s="430">
        <f t="shared" si="25"/>
        <v>201227162.79893059</v>
      </c>
      <c r="O293" s="384">
        <f t="shared" si="26"/>
        <v>0</v>
      </c>
      <c r="P293" s="384">
        <f>IF(O293=1,SUM($O$6:O293),0)</f>
        <v>0</v>
      </c>
    </row>
    <row r="294" spans="1:16" ht="60">
      <c r="A294" s="403"/>
      <c r="B294" s="413">
        <v>20</v>
      </c>
      <c r="C294" s="414" t="s">
        <v>335</v>
      </c>
      <c r="D294" s="415" t="s">
        <v>45</v>
      </c>
      <c r="E294" s="416" t="s">
        <v>43</v>
      </c>
      <c r="F294" s="418">
        <v>156000</v>
      </c>
      <c r="G294" s="418">
        <v>173800</v>
      </c>
      <c r="H294" s="419"/>
      <c r="I294" s="411">
        <f t="shared" si="22"/>
        <v>173800</v>
      </c>
      <c r="J294" s="428">
        <f t="shared" si="23"/>
        <v>0</v>
      </c>
      <c r="K294" s="384">
        <f t="shared" si="24"/>
        <v>1</v>
      </c>
      <c r="L294" s="384">
        <f>IF(J294=1,SUM($J$6:J294),0)</f>
        <v>0</v>
      </c>
      <c r="M294" s="384">
        <f>IF(K294=1,SUM($K$6:K294),0)</f>
        <v>201227163.79893059</v>
      </c>
      <c r="N294" s="430">
        <f t="shared" si="25"/>
        <v>201227163.79893059</v>
      </c>
      <c r="O294" s="384">
        <f t="shared" si="26"/>
        <v>0</v>
      </c>
      <c r="P294" s="384">
        <f>IF(O294=1,SUM($O$6:O294),0)</f>
        <v>0</v>
      </c>
    </row>
    <row r="295" spans="1:16" ht="45">
      <c r="A295" s="403"/>
      <c r="B295" s="413">
        <v>21</v>
      </c>
      <c r="C295" s="414" t="s">
        <v>336</v>
      </c>
      <c r="D295" s="415" t="s">
        <v>45</v>
      </c>
      <c r="E295" s="416" t="s">
        <v>43</v>
      </c>
      <c r="F295" s="418">
        <v>17200</v>
      </c>
      <c r="G295" s="418">
        <v>19200</v>
      </c>
      <c r="H295" s="419"/>
      <c r="I295" s="411">
        <f t="shared" si="22"/>
        <v>19200</v>
      </c>
      <c r="J295" s="428">
        <f t="shared" si="23"/>
        <v>0</v>
      </c>
      <c r="K295" s="384">
        <f t="shared" si="24"/>
        <v>1</v>
      </c>
      <c r="L295" s="384">
        <f>IF(J295=1,SUM($J$6:J295),0)</f>
        <v>0</v>
      </c>
      <c r="M295" s="384">
        <f>IF(K295=1,SUM($K$6:K295),0)</f>
        <v>201227164.79893059</v>
      </c>
      <c r="N295" s="430">
        <f t="shared" si="25"/>
        <v>201227164.79893059</v>
      </c>
      <c r="O295" s="384">
        <f t="shared" si="26"/>
        <v>0</v>
      </c>
      <c r="P295" s="384">
        <f>IF(O295=1,SUM($O$6:O295),0)</f>
        <v>0</v>
      </c>
    </row>
    <row r="296" spans="1:16" ht="45">
      <c r="A296" s="403"/>
      <c r="B296" s="413">
        <v>22</v>
      </c>
      <c r="C296" s="414" t="s">
        <v>337</v>
      </c>
      <c r="D296" s="415" t="s">
        <v>45</v>
      </c>
      <c r="E296" s="416" t="s">
        <v>43</v>
      </c>
      <c r="F296" s="418">
        <v>21900</v>
      </c>
      <c r="G296" s="418">
        <v>24400</v>
      </c>
      <c r="H296" s="419"/>
      <c r="I296" s="411">
        <f t="shared" si="22"/>
        <v>24400</v>
      </c>
      <c r="J296" s="428">
        <f t="shared" si="23"/>
        <v>0</v>
      </c>
      <c r="K296" s="384">
        <f t="shared" si="24"/>
        <v>1</v>
      </c>
      <c r="L296" s="384">
        <f>IF(J296=1,SUM($J$6:J296),0)</f>
        <v>0</v>
      </c>
      <c r="M296" s="384">
        <f>IF(K296=1,SUM($K$6:K296),0)</f>
        <v>201227165.79893059</v>
      </c>
      <c r="N296" s="430">
        <f t="shared" si="25"/>
        <v>201227165.79893059</v>
      </c>
      <c r="O296" s="384">
        <f t="shared" si="26"/>
        <v>0</v>
      </c>
      <c r="P296" s="384">
        <f>IF(O296=1,SUM($O$6:O296),0)</f>
        <v>0</v>
      </c>
    </row>
    <row r="297" spans="1:16" ht="45">
      <c r="A297" s="403"/>
      <c r="B297" s="413">
        <v>23</v>
      </c>
      <c r="C297" s="414" t="s">
        <v>338</v>
      </c>
      <c r="D297" s="415" t="s">
        <v>45</v>
      </c>
      <c r="E297" s="416" t="s">
        <v>43</v>
      </c>
      <c r="F297" s="418">
        <v>21900</v>
      </c>
      <c r="G297" s="418">
        <v>24400</v>
      </c>
      <c r="H297" s="419"/>
      <c r="I297" s="411">
        <f t="shared" si="22"/>
        <v>24400</v>
      </c>
      <c r="J297" s="428">
        <f t="shared" si="23"/>
        <v>0</v>
      </c>
      <c r="K297" s="384">
        <f t="shared" si="24"/>
        <v>1</v>
      </c>
      <c r="L297" s="384">
        <f>IF(J297=1,SUM($J$6:J297),0)</f>
        <v>0</v>
      </c>
      <c r="M297" s="384">
        <f>IF(K297=1,SUM($K$6:K297),0)</f>
        <v>201227166.79893059</v>
      </c>
      <c r="N297" s="430">
        <f t="shared" si="25"/>
        <v>201227166.79893059</v>
      </c>
      <c r="O297" s="384">
        <f t="shared" si="26"/>
        <v>0</v>
      </c>
      <c r="P297" s="384">
        <f>IF(O297=1,SUM($O$6:O297),0)</f>
        <v>0</v>
      </c>
    </row>
    <row r="298" spans="1:16" ht="60">
      <c r="A298" s="403"/>
      <c r="B298" s="413">
        <v>24</v>
      </c>
      <c r="C298" s="414" t="s">
        <v>339</v>
      </c>
      <c r="D298" s="415" t="s">
        <v>45</v>
      </c>
      <c r="E298" s="416" t="s">
        <v>43</v>
      </c>
      <c r="F298" s="418">
        <v>23500</v>
      </c>
      <c r="G298" s="418">
        <v>26200</v>
      </c>
      <c r="H298" s="419"/>
      <c r="I298" s="411">
        <f t="shared" si="22"/>
        <v>26200</v>
      </c>
      <c r="J298" s="428">
        <f t="shared" si="23"/>
        <v>0</v>
      </c>
      <c r="K298" s="384">
        <f t="shared" si="24"/>
        <v>1</v>
      </c>
      <c r="L298" s="384">
        <f>IF(J298=1,SUM($J$6:J298),0)</f>
        <v>0</v>
      </c>
      <c r="M298" s="384">
        <f>IF(K298=1,SUM($K$6:K298),0)</f>
        <v>201227167.79893059</v>
      </c>
      <c r="N298" s="430">
        <f t="shared" si="25"/>
        <v>201227167.79893059</v>
      </c>
      <c r="O298" s="384">
        <f t="shared" si="26"/>
        <v>0</v>
      </c>
      <c r="P298" s="384">
        <f>IF(O298=1,SUM($O$6:O298),0)</f>
        <v>0</v>
      </c>
    </row>
    <row r="299" spans="1:16" ht="45">
      <c r="A299" s="403"/>
      <c r="B299" s="413">
        <v>25</v>
      </c>
      <c r="C299" s="414" t="s">
        <v>340</v>
      </c>
      <c r="D299" s="415" t="s">
        <v>45</v>
      </c>
      <c r="E299" s="416" t="s">
        <v>43</v>
      </c>
      <c r="F299" s="418">
        <v>26100</v>
      </c>
      <c r="G299" s="418">
        <v>29100</v>
      </c>
      <c r="H299" s="419"/>
      <c r="I299" s="411">
        <f t="shared" si="22"/>
        <v>29100</v>
      </c>
      <c r="J299" s="428">
        <f t="shared" si="23"/>
        <v>0</v>
      </c>
      <c r="K299" s="384">
        <f t="shared" si="24"/>
        <v>1</v>
      </c>
      <c r="L299" s="384">
        <f>IF(J299=1,SUM($J$6:J299),0)</f>
        <v>0</v>
      </c>
      <c r="M299" s="384">
        <f>IF(K299=1,SUM($K$6:K299),0)</f>
        <v>201227168.79893059</v>
      </c>
      <c r="N299" s="430">
        <f t="shared" si="25"/>
        <v>201227168.79893059</v>
      </c>
      <c r="O299" s="384">
        <f t="shared" si="26"/>
        <v>0</v>
      </c>
      <c r="P299" s="384">
        <f>IF(O299=1,SUM($O$6:O299),0)</f>
        <v>0</v>
      </c>
    </row>
    <row r="300" spans="1:16" ht="60">
      <c r="A300" s="403"/>
      <c r="B300" s="413">
        <v>26</v>
      </c>
      <c r="C300" s="414" t="s">
        <v>341</v>
      </c>
      <c r="D300" s="415" t="s">
        <v>45</v>
      </c>
      <c r="E300" s="416" t="s">
        <v>43</v>
      </c>
      <c r="F300" s="418">
        <v>35500</v>
      </c>
      <c r="G300" s="418">
        <v>39500</v>
      </c>
      <c r="H300" s="419"/>
      <c r="I300" s="411">
        <f t="shared" si="22"/>
        <v>39500</v>
      </c>
      <c r="J300" s="428">
        <f t="shared" si="23"/>
        <v>0</v>
      </c>
      <c r="K300" s="384">
        <f t="shared" si="24"/>
        <v>1</v>
      </c>
      <c r="L300" s="384">
        <f>IF(J300=1,SUM($J$6:J300),0)</f>
        <v>0</v>
      </c>
      <c r="M300" s="384">
        <f>IF(K300=1,SUM($K$6:K300),0)</f>
        <v>201227169.79893059</v>
      </c>
      <c r="N300" s="430">
        <f t="shared" si="25"/>
        <v>201227169.79893059</v>
      </c>
      <c r="O300" s="384">
        <f t="shared" si="26"/>
        <v>0</v>
      </c>
      <c r="P300" s="384">
        <f>IF(O300=1,SUM($O$6:O300),0)</f>
        <v>0</v>
      </c>
    </row>
    <row r="301" spans="1:16" ht="60">
      <c r="A301" s="403"/>
      <c r="B301" s="413">
        <v>27</v>
      </c>
      <c r="C301" s="414" t="s">
        <v>342</v>
      </c>
      <c r="D301" s="415" t="s">
        <v>45</v>
      </c>
      <c r="E301" s="416" t="s">
        <v>43</v>
      </c>
      <c r="F301" s="418">
        <v>46200</v>
      </c>
      <c r="G301" s="418">
        <v>51500</v>
      </c>
      <c r="H301" s="419"/>
      <c r="I301" s="411">
        <f t="shared" si="22"/>
        <v>51500</v>
      </c>
      <c r="J301" s="428">
        <f t="shared" si="23"/>
        <v>0</v>
      </c>
      <c r="K301" s="384">
        <f t="shared" si="24"/>
        <v>1</v>
      </c>
      <c r="L301" s="384">
        <f>IF(J301=1,SUM($J$6:J301),0)</f>
        <v>0</v>
      </c>
      <c r="M301" s="384">
        <f>IF(K301=1,SUM($K$6:K301),0)</f>
        <v>201227170.79893059</v>
      </c>
      <c r="N301" s="430">
        <f t="shared" si="25"/>
        <v>201227170.79893059</v>
      </c>
      <c r="O301" s="384">
        <f t="shared" si="26"/>
        <v>0</v>
      </c>
      <c r="P301" s="384">
        <f>IF(O301=1,SUM($O$6:O301),0)</f>
        <v>0</v>
      </c>
    </row>
    <row r="302" spans="1:16" ht="60">
      <c r="A302" s="403"/>
      <c r="B302" s="413">
        <v>28</v>
      </c>
      <c r="C302" s="414" t="s">
        <v>343</v>
      </c>
      <c r="D302" s="415" t="s">
        <v>45</v>
      </c>
      <c r="E302" s="416" t="s">
        <v>43</v>
      </c>
      <c r="F302" s="418">
        <v>68700</v>
      </c>
      <c r="G302" s="418">
        <v>76500</v>
      </c>
      <c r="H302" s="419"/>
      <c r="I302" s="411">
        <f t="shared" si="22"/>
        <v>76500</v>
      </c>
      <c r="J302" s="428">
        <f t="shared" si="23"/>
        <v>0</v>
      </c>
      <c r="K302" s="384">
        <f t="shared" si="24"/>
        <v>1</v>
      </c>
      <c r="L302" s="384">
        <f>IF(J302=1,SUM($J$6:J302),0)</f>
        <v>0</v>
      </c>
      <c r="M302" s="384">
        <f>IF(K302=1,SUM($K$6:K302),0)</f>
        <v>201227171.79893059</v>
      </c>
      <c r="N302" s="430">
        <f t="shared" si="25"/>
        <v>201227171.79893059</v>
      </c>
      <c r="O302" s="384">
        <f t="shared" si="26"/>
        <v>0</v>
      </c>
      <c r="P302" s="384">
        <f>IF(O302=1,SUM($O$6:O302),0)</f>
        <v>0</v>
      </c>
    </row>
    <row r="303" spans="1:16" ht="60">
      <c r="A303" s="403"/>
      <c r="B303" s="413">
        <v>29</v>
      </c>
      <c r="C303" s="414" t="s">
        <v>344</v>
      </c>
      <c r="D303" s="415" t="s">
        <v>45</v>
      </c>
      <c r="E303" s="416" t="s">
        <v>43</v>
      </c>
      <c r="F303" s="418">
        <v>76800</v>
      </c>
      <c r="G303" s="418">
        <v>85500</v>
      </c>
      <c r="H303" s="419"/>
      <c r="I303" s="411">
        <f t="shared" si="22"/>
        <v>85500</v>
      </c>
      <c r="J303" s="428">
        <f t="shared" si="23"/>
        <v>0</v>
      </c>
      <c r="K303" s="384">
        <f t="shared" si="24"/>
        <v>1</v>
      </c>
      <c r="L303" s="384">
        <f>IF(J303=1,SUM($J$6:J303),0)</f>
        <v>0</v>
      </c>
      <c r="M303" s="384">
        <f>IF(K303=1,SUM($K$6:K303),0)</f>
        <v>201227172.79893059</v>
      </c>
      <c r="N303" s="430">
        <f t="shared" si="25"/>
        <v>201227172.79893059</v>
      </c>
      <c r="O303" s="384">
        <f t="shared" si="26"/>
        <v>0</v>
      </c>
      <c r="P303" s="384">
        <f>IF(O303=1,SUM($O$6:O303),0)</f>
        <v>0</v>
      </c>
    </row>
    <row r="304" spans="1:16" ht="45">
      <c r="A304" s="403"/>
      <c r="B304" s="413">
        <v>30</v>
      </c>
      <c r="C304" s="414" t="s">
        <v>345</v>
      </c>
      <c r="D304" s="415" t="s">
        <v>45</v>
      </c>
      <c r="E304" s="416" t="s">
        <v>43</v>
      </c>
      <c r="F304" s="418">
        <v>23000</v>
      </c>
      <c r="G304" s="418">
        <v>25600</v>
      </c>
      <c r="H304" s="419"/>
      <c r="I304" s="411">
        <f t="shared" si="22"/>
        <v>25600</v>
      </c>
      <c r="J304" s="428">
        <f t="shared" si="23"/>
        <v>0</v>
      </c>
      <c r="K304" s="384">
        <f t="shared" si="24"/>
        <v>1</v>
      </c>
      <c r="L304" s="384">
        <f>IF(J304=1,SUM($J$6:J304),0)</f>
        <v>0</v>
      </c>
      <c r="M304" s="384">
        <f>IF(K304=1,SUM($K$6:K304),0)</f>
        <v>201227173.79893059</v>
      </c>
      <c r="N304" s="430">
        <f t="shared" si="25"/>
        <v>201227173.79893059</v>
      </c>
      <c r="O304" s="384">
        <f t="shared" si="26"/>
        <v>0</v>
      </c>
      <c r="P304" s="384">
        <f>IF(O304=1,SUM($O$6:O304),0)</f>
        <v>0</v>
      </c>
    </row>
    <row r="305" spans="1:16" ht="45">
      <c r="A305" s="403"/>
      <c r="B305" s="413">
        <v>31</v>
      </c>
      <c r="C305" s="414" t="s">
        <v>346</v>
      </c>
      <c r="D305" s="415" t="s">
        <v>45</v>
      </c>
      <c r="E305" s="416" t="s">
        <v>43</v>
      </c>
      <c r="F305" s="418">
        <v>25700</v>
      </c>
      <c r="G305" s="418">
        <v>28600</v>
      </c>
      <c r="H305" s="419"/>
      <c r="I305" s="411">
        <f t="shared" si="22"/>
        <v>28600</v>
      </c>
      <c r="J305" s="428">
        <f t="shared" si="23"/>
        <v>0</v>
      </c>
      <c r="K305" s="384">
        <f t="shared" si="24"/>
        <v>1</v>
      </c>
      <c r="L305" s="384">
        <f>IF(J305=1,SUM($J$6:J305),0)</f>
        <v>0</v>
      </c>
      <c r="M305" s="384">
        <f>IF(K305=1,SUM($K$6:K305),0)</f>
        <v>201227174.79893059</v>
      </c>
      <c r="N305" s="430">
        <f t="shared" si="25"/>
        <v>201227174.79893059</v>
      </c>
      <c r="O305" s="384">
        <f t="shared" si="26"/>
        <v>0</v>
      </c>
      <c r="P305" s="384">
        <f>IF(O305=1,SUM($O$6:O305),0)</f>
        <v>0</v>
      </c>
    </row>
    <row r="306" spans="1:16" ht="45">
      <c r="A306" s="403"/>
      <c r="B306" s="413">
        <v>32</v>
      </c>
      <c r="C306" s="414" t="s">
        <v>347</v>
      </c>
      <c r="D306" s="415" t="s">
        <v>45</v>
      </c>
      <c r="E306" s="416" t="s">
        <v>43</v>
      </c>
      <c r="F306" s="418">
        <v>38100</v>
      </c>
      <c r="G306" s="418">
        <v>42400</v>
      </c>
      <c r="H306" s="419"/>
      <c r="I306" s="411">
        <f t="shared" si="22"/>
        <v>42400</v>
      </c>
      <c r="J306" s="428">
        <f t="shared" si="23"/>
        <v>0</v>
      </c>
      <c r="K306" s="384">
        <f t="shared" si="24"/>
        <v>1</v>
      </c>
      <c r="L306" s="384">
        <f>IF(J306=1,SUM($J$6:J306),0)</f>
        <v>0</v>
      </c>
      <c r="M306" s="384">
        <f>IF(K306=1,SUM($K$6:K306),0)</f>
        <v>201227175.79893059</v>
      </c>
      <c r="N306" s="430">
        <f t="shared" si="25"/>
        <v>201227175.79893059</v>
      </c>
      <c r="O306" s="384">
        <f t="shared" si="26"/>
        <v>0</v>
      </c>
      <c r="P306" s="384">
        <f>IF(O306=1,SUM($O$6:O306),0)</f>
        <v>0</v>
      </c>
    </row>
    <row r="307" spans="1:16" ht="75">
      <c r="A307" s="403"/>
      <c r="B307" s="413">
        <v>33</v>
      </c>
      <c r="C307" s="414" t="s">
        <v>348</v>
      </c>
      <c r="D307" s="415" t="s">
        <v>45</v>
      </c>
      <c r="E307" s="416" t="s">
        <v>43</v>
      </c>
      <c r="F307" s="418">
        <v>48000</v>
      </c>
      <c r="G307" s="418">
        <v>53500</v>
      </c>
      <c r="H307" s="419"/>
      <c r="I307" s="411">
        <f t="shared" si="22"/>
        <v>53500</v>
      </c>
      <c r="J307" s="428">
        <f t="shared" si="23"/>
        <v>0</v>
      </c>
      <c r="K307" s="384">
        <f t="shared" si="24"/>
        <v>1</v>
      </c>
      <c r="L307" s="384">
        <f>IF(J307=1,SUM($J$6:J307),0)</f>
        <v>0</v>
      </c>
      <c r="M307" s="384">
        <f>IF(K307=1,SUM($K$6:K307),0)</f>
        <v>201227176.79893059</v>
      </c>
      <c r="N307" s="430">
        <f t="shared" si="25"/>
        <v>201227176.79893059</v>
      </c>
      <c r="O307" s="384">
        <f t="shared" si="26"/>
        <v>0</v>
      </c>
      <c r="P307" s="384">
        <f>IF(O307=1,SUM($O$6:O307),0)</f>
        <v>0</v>
      </c>
    </row>
    <row r="308" spans="1:16" ht="75">
      <c r="A308" s="403"/>
      <c r="B308" s="413">
        <v>34</v>
      </c>
      <c r="C308" s="414" t="s">
        <v>349</v>
      </c>
      <c r="D308" s="415" t="s">
        <v>45</v>
      </c>
      <c r="E308" s="416" t="s">
        <v>43</v>
      </c>
      <c r="F308" s="418">
        <v>60000</v>
      </c>
      <c r="G308" s="418">
        <v>66800</v>
      </c>
      <c r="H308" s="419"/>
      <c r="I308" s="411">
        <f t="shared" si="22"/>
        <v>66800</v>
      </c>
      <c r="J308" s="428">
        <f t="shared" si="23"/>
        <v>0</v>
      </c>
      <c r="K308" s="384">
        <f t="shared" si="24"/>
        <v>1</v>
      </c>
      <c r="L308" s="384">
        <f>IF(J308=1,SUM($J$6:J308),0)</f>
        <v>0</v>
      </c>
      <c r="M308" s="384">
        <f>IF(K308=1,SUM($K$6:K308),0)</f>
        <v>201227177.79893059</v>
      </c>
      <c r="N308" s="430">
        <f t="shared" si="25"/>
        <v>201227177.79893059</v>
      </c>
      <c r="O308" s="384">
        <f t="shared" si="26"/>
        <v>0</v>
      </c>
      <c r="P308" s="384">
        <f>IF(O308=1,SUM($O$6:O308),0)</f>
        <v>0</v>
      </c>
    </row>
    <row r="309" spans="1:16" ht="60">
      <c r="A309" s="403"/>
      <c r="B309" s="413">
        <v>35</v>
      </c>
      <c r="C309" s="414" t="s">
        <v>350</v>
      </c>
      <c r="D309" s="415" t="s">
        <v>45</v>
      </c>
      <c r="E309" s="416" t="s">
        <v>43</v>
      </c>
      <c r="F309" s="418">
        <v>79000</v>
      </c>
      <c r="G309" s="418">
        <v>88000</v>
      </c>
      <c r="H309" s="419"/>
      <c r="I309" s="411">
        <f t="shared" si="22"/>
        <v>88000</v>
      </c>
      <c r="J309" s="428">
        <f t="shared" si="23"/>
        <v>0</v>
      </c>
      <c r="K309" s="384">
        <f t="shared" si="24"/>
        <v>1</v>
      </c>
      <c r="L309" s="384">
        <f>IF(J309=1,SUM($J$6:J309),0)</f>
        <v>0</v>
      </c>
      <c r="M309" s="384">
        <f>IF(K309=1,SUM($K$6:K309),0)</f>
        <v>201227178.79893059</v>
      </c>
      <c r="N309" s="430">
        <f t="shared" si="25"/>
        <v>201227178.79893059</v>
      </c>
      <c r="O309" s="384">
        <f t="shared" si="26"/>
        <v>0</v>
      </c>
      <c r="P309" s="384">
        <f>IF(O309=1,SUM($O$6:O309),0)</f>
        <v>0</v>
      </c>
    </row>
    <row r="310" spans="1:16" ht="75">
      <c r="A310" s="403"/>
      <c r="B310" s="413">
        <v>36</v>
      </c>
      <c r="C310" s="414" t="s">
        <v>351</v>
      </c>
      <c r="D310" s="415" t="s">
        <v>45</v>
      </c>
      <c r="E310" s="416" t="s">
        <v>43</v>
      </c>
      <c r="F310" s="418">
        <v>99600</v>
      </c>
      <c r="G310" s="418">
        <v>110900</v>
      </c>
      <c r="H310" s="419"/>
      <c r="I310" s="411">
        <f t="shared" si="22"/>
        <v>110900</v>
      </c>
      <c r="J310" s="428">
        <f t="shared" si="23"/>
        <v>0</v>
      </c>
      <c r="K310" s="384">
        <f t="shared" si="24"/>
        <v>1</v>
      </c>
      <c r="L310" s="384">
        <f>IF(J310=1,SUM($J$6:J310),0)</f>
        <v>0</v>
      </c>
      <c r="M310" s="384">
        <f>IF(K310=1,SUM($K$6:K310),0)</f>
        <v>201227179.79893059</v>
      </c>
      <c r="N310" s="430">
        <f t="shared" si="25"/>
        <v>201227179.79893059</v>
      </c>
      <c r="O310" s="384">
        <f t="shared" si="26"/>
        <v>0</v>
      </c>
      <c r="P310" s="384">
        <f>IF(O310=1,SUM($O$6:O310),0)</f>
        <v>0</v>
      </c>
    </row>
    <row r="311" spans="1:16" ht="60">
      <c r="A311" s="403"/>
      <c r="B311" s="413">
        <v>37</v>
      </c>
      <c r="C311" s="414" t="s">
        <v>352</v>
      </c>
      <c r="D311" s="415" t="s">
        <v>45</v>
      </c>
      <c r="E311" s="416" t="s">
        <v>43</v>
      </c>
      <c r="F311" s="418">
        <v>170800</v>
      </c>
      <c r="G311" s="418">
        <v>190300</v>
      </c>
      <c r="H311" s="419"/>
      <c r="I311" s="411">
        <f t="shared" si="22"/>
        <v>190300</v>
      </c>
      <c r="J311" s="428">
        <f t="shared" si="23"/>
        <v>0</v>
      </c>
      <c r="K311" s="384">
        <f t="shared" si="24"/>
        <v>1</v>
      </c>
      <c r="L311" s="384">
        <f>IF(J311=1,SUM($J$6:J311),0)</f>
        <v>0</v>
      </c>
      <c r="M311" s="384">
        <f>IF(K311=1,SUM($K$6:K311),0)</f>
        <v>201227180.79893059</v>
      </c>
      <c r="N311" s="430">
        <f t="shared" si="25"/>
        <v>201227180.79893059</v>
      </c>
      <c r="O311" s="384">
        <f t="shared" si="26"/>
        <v>0</v>
      </c>
      <c r="P311" s="384">
        <f>IF(O311=1,SUM($O$6:O311),0)</f>
        <v>0</v>
      </c>
    </row>
    <row r="312" spans="1:16" ht="75">
      <c r="A312" s="403"/>
      <c r="B312" s="413">
        <v>38</v>
      </c>
      <c r="C312" s="414" t="s">
        <v>353</v>
      </c>
      <c r="D312" s="415" t="s">
        <v>45</v>
      </c>
      <c r="E312" s="416" t="s">
        <v>43</v>
      </c>
      <c r="F312" s="418">
        <v>197400</v>
      </c>
      <c r="G312" s="418">
        <v>219900</v>
      </c>
      <c r="H312" s="419"/>
      <c r="I312" s="411">
        <f t="shared" si="22"/>
        <v>219900</v>
      </c>
      <c r="J312" s="428">
        <f t="shared" si="23"/>
        <v>0</v>
      </c>
      <c r="K312" s="384">
        <f t="shared" si="24"/>
        <v>1</v>
      </c>
      <c r="L312" s="384">
        <f>IF(J312=1,SUM($J$6:J312),0)</f>
        <v>0</v>
      </c>
      <c r="M312" s="384">
        <f>IF(K312=1,SUM($K$6:K312),0)</f>
        <v>201227181.79893059</v>
      </c>
      <c r="N312" s="430">
        <f t="shared" si="25"/>
        <v>201227181.79893059</v>
      </c>
      <c r="O312" s="384">
        <f t="shared" si="26"/>
        <v>0</v>
      </c>
      <c r="P312" s="384">
        <f>IF(O312=1,SUM($O$6:O312),0)</f>
        <v>0</v>
      </c>
    </row>
    <row r="313" spans="1:16" ht="75">
      <c r="A313" s="403"/>
      <c r="B313" s="413">
        <v>39</v>
      </c>
      <c r="C313" s="414" t="s">
        <v>354</v>
      </c>
      <c r="D313" s="415" t="s">
        <v>45</v>
      </c>
      <c r="E313" s="416" t="s">
        <v>43</v>
      </c>
      <c r="F313" s="418">
        <v>158100</v>
      </c>
      <c r="G313" s="418">
        <v>176100</v>
      </c>
      <c r="H313" s="419"/>
      <c r="I313" s="411">
        <f t="shared" si="22"/>
        <v>176100</v>
      </c>
      <c r="J313" s="428">
        <f t="shared" si="23"/>
        <v>0</v>
      </c>
      <c r="K313" s="384">
        <f t="shared" si="24"/>
        <v>1</v>
      </c>
      <c r="L313" s="384">
        <f>IF(J313=1,SUM($J$6:J313),0)</f>
        <v>0</v>
      </c>
      <c r="M313" s="384">
        <f>IF(K313=1,SUM($K$6:K313),0)</f>
        <v>201227182.79893059</v>
      </c>
      <c r="N313" s="430">
        <f t="shared" si="25"/>
        <v>201227182.79893059</v>
      </c>
      <c r="O313" s="384">
        <f t="shared" si="26"/>
        <v>0</v>
      </c>
      <c r="P313" s="384">
        <f>IF(O313=1,SUM($O$6:O313),0)</f>
        <v>0</v>
      </c>
    </row>
    <row r="314" spans="1:16">
      <c r="A314" s="403"/>
      <c r="B314" s="413"/>
      <c r="C314" s="414" t="s">
        <v>122</v>
      </c>
      <c r="D314" s="415" t="s">
        <v>122</v>
      </c>
      <c r="E314" s="416"/>
      <c r="F314" s="418"/>
      <c r="G314" s="418"/>
      <c r="H314" s="419"/>
      <c r="I314" s="411">
        <f t="shared" si="22"/>
        <v>0</v>
      </c>
      <c r="J314" s="428">
        <f t="shared" si="23"/>
        <v>0</v>
      </c>
      <c r="K314" s="384">
        <f t="shared" si="24"/>
        <v>0</v>
      </c>
      <c r="L314" s="384">
        <f>IF(J314=1,SUM($J$6:J314),0)</f>
        <v>0</v>
      </c>
      <c r="M314" s="384">
        <f>IF(K314=1,SUM($K$6:K314),0)</f>
        <v>0</v>
      </c>
      <c r="N314" s="430">
        <f t="shared" si="25"/>
        <v>0</v>
      </c>
      <c r="O314" s="384">
        <f t="shared" si="26"/>
        <v>0</v>
      </c>
      <c r="P314" s="384">
        <f>IF(O314=1,SUM($O$6:O314),0)</f>
        <v>0</v>
      </c>
    </row>
    <row r="315" spans="1:16" ht="30">
      <c r="A315" s="403"/>
      <c r="B315" s="413" t="s">
        <v>355</v>
      </c>
      <c r="C315" s="414" t="s">
        <v>356</v>
      </c>
      <c r="D315" s="415" t="s">
        <v>122</v>
      </c>
      <c r="E315" s="416"/>
      <c r="F315" s="418"/>
      <c r="G315" s="418"/>
      <c r="H315" s="419"/>
      <c r="I315" s="411">
        <f t="shared" si="22"/>
        <v>0</v>
      </c>
      <c r="J315" s="428">
        <f t="shared" si="23"/>
        <v>0</v>
      </c>
      <c r="K315" s="384">
        <f t="shared" si="24"/>
        <v>0</v>
      </c>
      <c r="L315" s="384">
        <f>IF(J315=1,SUM($J$6:J315),0)</f>
        <v>0</v>
      </c>
      <c r="M315" s="384">
        <f>IF(K315=1,SUM($K$6:K315),0)</f>
        <v>0</v>
      </c>
      <c r="N315" s="430">
        <f t="shared" si="25"/>
        <v>0</v>
      </c>
      <c r="O315" s="384">
        <f t="shared" si="26"/>
        <v>0</v>
      </c>
      <c r="P315" s="384">
        <f>IF(O315=1,SUM($O$6:O315),0)</f>
        <v>0</v>
      </c>
    </row>
    <row r="316" spans="1:16" ht="30">
      <c r="A316" s="403"/>
      <c r="B316" s="431">
        <v>1</v>
      </c>
      <c r="C316" s="414" t="s">
        <v>357</v>
      </c>
      <c r="D316" s="415" t="s">
        <v>45</v>
      </c>
      <c r="E316" s="416" t="s">
        <v>358</v>
      </c>
      <c r="F316" s="418">
        <v>125000</v>
      </c>
      <c r="G316" s="418">
        <v>125000</v>
      </c>
      <c r="H316" s="419"/>
      <c r="I316" s="411">
        <f t="shared" si="22"/>
        <v>125000</v>
      </c>
      <c r="J316" s="428">
        <f t="shared" si="23"/>
        <v>0</v>
      </c>
      <c r="K316" s="384">
        <f t="shared" si="24"/>
        <v>1</v>
      </c>
      <c r="L316" s="384">
        <f>IF(J316=1,SUM($J$6:J316),0)</f>
        <v>0</v>
      </c>
      <c r="M316" s="384">
        <f>IF(K316=1,SUM($K$6:K316),0)</f>
        <v>201227183.79893059</v>
      </c>
      <c r="N316" s="430">
        <f t="shared" si="25"/>
        <v>201227183.79893059</v>
      </c>
      <c r="O316" s="384">
        <f t="shared" si="26"/>
        <v>0</v>
      </c>
      <c r="P316" s="384">
        <f>IF(O316=1,SUM($O$6:O316),0)</f>
        <v>0</v>
      </c>
    </row>
    <row r="317" spans="1:16" ht="30">
      <c r="A317" s="403"/>
      <c r="B317" s="431">
        <v>2</v>
      </c>
      <c r="C317" s="414" t="s">
        <v>359</v>
      </c>
      <c r="D317" s="415" t="s">
        <v>45</v>
      </c>
      <c r="E317" s="416" t="s">
        <v>360</v>
      </c>
      <c r="F317" s="418">
        <v>74000</v>
      </c>
      <c r="G317" s="418">
        <v>74000</v>
      </c>
      <c r="H317" s="419"/>
      <c r="I317" s="411">
        <f t="shared" si="22"/>
        <v>74000</v>
      </c>
      <c r="J317" s="428">
        <f t="shared" si="23"/>
        <v>0</v>
      </c>
      <c r="K317" s="384">
        <f t="shared" si="24"/>
        <v>1</v>
      </c>
      <c r="L317" s="384">
        <f>IF(J317=1,SUM($J$6:J317),0)</f>
        <v>0</v>
      </c>
      <c r="M317" s="384">
        <f>IF(K317=1,SUM($K$6:K317),0)</f>
        <v>201227184.79893059</v>
      </c>
      <c r="N317" s="430">
        <f t="shared" si="25"/>
        <v>201227184.79893059</v>
      </c>
      <c r="O317" s="384">
        <f t="shared" si="26"/>
        <v>0</v>
      </c>
      <c r="P317" s="384">
        <f>IF(O317=1,SUM($O$6:O317),0)</f>
        <v>0</v>
      </c>
    </row>
    <row r="318" spans="1:16" ht="45">
      <c r="A318" s="403"/>
      <c r="B318" s="431">
        <v>3</v>
      </c>
      <c r="C318" s="414" t="s">
        <v>361</v>
      </c>
      <c r="D318" s="415" t="s">
        <v>45</v>
      </c>
      <c r="E318" s="416" t="s">
        <v>43</v>
      </c>
      <c r="F318" s="418">
        <v>4500</v>
      </c>
      <c r="G318" s="418">
        <v>4500</v>
      </c>
      <c r="H318" s="419"/>
      <c r="I318" s="411">
        <f t="shared" si="22"/>
        <v>4500</v>
      </c>
      <c r="J318" s="428">
        <f t="shared" si="23"/>
        <v>0</v>
      </c>
      <c r="K318" s="384">
        <f t="shared" si="24"/>
        <v>1</v>
      </c>
      <c r="L318" s="384">
        <f>IF(J318=1,SUM($J$6:J318),0)</f>
        <v>0</v>
      </c>
      <c r="M318" s="384">
        <f>IF(K318=1,SUM($K$6:K318),0)</f>
        <v>201227185.79893059</v>
      </c>
      <c r="N318" s="430">
        <f t="shared" si="25"/>
        <v>201227185.79893059</v>
      </c>
      <c r="O318" s="384">
        <f t="shared" si="26"/>
        <v>0</v>
      </c>
      <c r="P318" s="384">
        <f>IF(O318=1,SUM($O$6:O318),0)</f>
        <v>0</v>
      </c>
    </row>
    <row r="319" spans="1:16" ht="90">
      <c r="A319" s="403"/>
      <c r="B319" s="431">
        <v>4</v>
      </c>
      <c r="C319" s="414" t="s">
        <v>362</v>
      </c>
      <c r="D319" s="415" t="s">
        <v>45</v>
      </c>
      <c r="E319" s="416" t="s">
        <v>143</v>
      </c>
      <c r="F319" s="418">
        <v>3888</v>
      </c>
      <c r="G319" s="418">
        <v>3888</v>
      </c>
      <c r="H319" s="419"/>
      <c r="I319" s="411">
        <f t="shared" si="22"/>
        <v>3888</v>
      </c>
      <c r="J319" s="428">
        <f t="shared" si="23"/>
        <v>0</v>
      </c>
      <c r="K319" s="384">
        <f t="shared" si="24"/>
        <v>1</v>
      </c>
      <c r="L319" s="384">
        <f>IF(J319=1,SUM($J$6:J319),0)</f>
        <v>0</v>
      </c>
      <c r="M319" s="384">
        <f>IF(K319=1,SUM($K$6:K319),0)</f>
        <v>201227186.79893059</v>
      </c>
      <c r="N319" s="430">
        <f t="shared" si="25"/>
        <v>201227186.79893059</v>
      </c>
      <c r="O319" s="384">
        <f t="shared" si="26"/>
        <v>0</v>
      </c>
      <c r="P319" s="384">
        <f>IF(O319=1,SUM($O$6:O319),0)</f>
        <v>0</v>
      </c>
    </row>
    <row r="320" spans="1:16" ht="90">
      <c r="A320" s="403"/>
      <c r="B320" s="431">
        <v>5</v>
      </c>
      <c r="C320" s="414" t="s">
        <v>363</v>
      </c>
      <c r="D320" s="415" t="s">
        <v>45</v>
      </c>
      <c r="E320" s="416" t="s">
        <v>143</v>
      </c>
      <c r="F320" s="418">
        <v>2900</v>
      </c>
      <c r="G320" s="418">
        <v>2900</v>
      </c>
      <c r="H320" s="419"/>
      <c r="I320" s="411">
        <f t="shared" si="22"/>
        <v>2900</v>
      </c>
      <c r="J320" s="428">
        <f t="shared" si="23"/>
        <v>0</v>
      </c>
      <c r="K320" s="384">
        <f t="shared" si="24"/>
        <v>1</v>
      </c>
      <c r="L320" s="384">
        <f>IF(J320=1,SUM($J$6:J320),0)</f>
        <v>0</v>
      </c>
      <c r="M320" s="384">
        <f>IF(K320=1,SUM($K$6:K320),0)</f>
        <v>201227187.79893059</v>
      </c>
      <c r="N320" s="430">
        <f t="shared" si="25"/>
        <v>201227187.79893059</v>
      </c>
      <c r="O320" s="384">
        <f t="shared" si="26"/>
        <v>0</v>
      </c>
      <c r="P320" s="384">
        <f>IF(O320=1,SUM($O$6:O320),0)</f>
        <v>0</v>
      </c>
    </row>
    <row r="321" spans="1:16" ht="60">
      <c r="A321" s="403"/>
      <c r="B321" s="431">
        <v>6</v>
      </c>
      <c r="C321" s="414" t="s">
        <v>364</v>
      </c>
      <c r="D321" s="415" t="s">
        <v>45</v>
      </c>
      <c r="E321" s="416" t="s">
        <v>143</v>
      </c>
      <c r="F321" s="418">
        <v>11500</v>
      </c>
      <c r="G321" s="418">
        <v>11500</v>
      </c>
      <c r="H321" s="419"/>
      <c r="I321" s="411">
        <f t="shared" si="22"/>
        <v>11500</v>
      </c>
      <c r="J321" s="428">
        <f t="shared" si="23"/>
        <v>0</v>
      </c>
      <c r="K321" s="384">
        <f t="shared" si="24"/>
        <v>1</v>
      </c>
      <c r="L321" s="384">
        <f>IF(J321=1,SUM($J$6:J321),0)</f>
        <v>0</v>
      </c>
      <c r="M321" s="384">
        <f>IF(K321=1,SUM($K$6:K321),0)</f>
        <v>201227188.79893059</v>
      </c>
      <c r="N321" s="430">
        <f t="shared" si="25"/>
        <v>201227188.79893059</v>
      </c>
      <c r="O321" s="384">
        <f t="shared" si="26"/>
        <v>0</v>
      </c>
      <c r="P321" s="384">
        <f>IF(O321=1,SUM($O$6:O321),0)</f>
        <v>0</v>
      </c>
    </row>
    <row r="322" spans="1:16" ht="45">
      <c r="A322" s="403"/>
      <c r="B322" s="431">
        <v>7</v>
      </c>
      <c r="C322" s="414" t="s">
        <v>365</v>
      </c>
      <c r="D322" s="415" t="s">
        <v>45</v>
      </c>
      <c r="E322" s="416" t="s">
        <v>143</v>
      </c>
      <c r="F322" s="418">
        <v>6100</v>
      </c>
      <c r="G322" s="418">
        <v>6100</v>
      </c>
      <c r="H322" s="419"/>
      <c r="I322" s="411">
        <f t="shared" ref="I322:I386" si="27">IF($I$5=$G$4,G322,(IF($I$5=$F$4,F322,0)))</f>
        <v>6100</v>
      </c>
      <c r="J322" s="428">
        <f t="shared" si="23"/>
        <v>0</v>
      </c>
      <c r="K322" s="384">
        <f t="shared" si="24"/>
        <v>1</v>
      </c>
      <c r="L322" s="384">
        <f>IF(J322=1,SUM($J$6:J322),0)</f>
        <v>0</v>
      </c>
      <c r="M322" s="384">
        <f>IF(K322=1,SUM($K$6:K322),0)</f>
        <v>201227189.79893059</v>
      </c>
      <c r="N322" s="430">
        <f t="shared" si="25"/>
        <v>201227189.79893059</v>
      </c>
      <c r="O322" s="384">
        <f t="shared" si="26"/>
        <v>0</v>
      </c>
      <c r="P322" s="384">
        <f>IF(O322=1,SUM($O$6:O322),0)</f>
        <v>0</v>
      </c>
    </row>
    <row r="323" spans="1:16" ht="45">
      <c r="A323" s="403"/>
      <c r="B323" s="431">
        <v>8</v>
      </c>
      <c r="C323" s="414" t="s">
        <v>366</v>
      </c>
      <c r="D323" s="415" t="s">
        <v>45</v>
      </c>
      <c r="E323" s="416" t="s">
        <v>43</v>
      </c>
      <c r="F323" s="418">
        <v>58600</v>
      </c>
      <c r="G323" s="418">
        <v>58600</v>
      </c>
      <c r="H323" s="419"/>
      <c r="I323" s="411">
        <f t="shared" si="27"/>
        <v>58600</v>
      </c>
      <c r="J323" s="428">
        <f t="shared" si="23"/>
        <v>0</v>
      </c>
      <c r="K323" s="384">
        <f t="shared" si="24"/>
        <v>1</v>
      </c>
      <c r="L323" s="384">
        <f>IF(J323=1,SUM($J$6:J323),0)</f>
        <v>0</v>
      </c>
      <c r="M323" s="384">
        <f>IF(K323=1,SUM($K$6:K323),0)</f>
        <v>201227190.79893059</v>
      </c>
      <c r="N323" s="430">
        <f t="shared" si="25"/>
        <v>201227190.79893059</v>
      </c>
      <c r="O323" s="384">
        <f t="shared" si="26"/>
        <v>0</v>
      </c>
      <c r="P323" s="384">
        <f>IF(O323=1,SUM($O$6:O323),0)</f>
        <v>0</v>
      </c>
    </row>
    <row r="324" spans="1:16" ht="45">
      <c r="A324" s="403"/>
      <c r="B324" s="431">
        <v>9</v>
      </c>
      <c r="C324" s="414" t="s">
        <v>367</v>
      </c>
      <c r="D324" s="415" t="s">
        <v>45</v>
      </c>
      <c r="E324" s="416" t="s">
        <v>143</v>
      </c>
      <c r="F324" s="418">
        <v>15400</v>
      </c>
      <c r="G324" s="418">
        <v>15400</v>
      </c>
      <c r="H324" s="419"/>
      <c r="I324" s="411">
        <f t="shared" si="27"/>
        <v>15400</v>
      </c>
      <c r="J324" s="428">
        <f t="shared" si="23"/>
        <v>0</v>
      </c>
      <c r="K324" s="384">
        <f t="shared" si="24"/>
        <v>1</v>
      </c>
      <c r="L324" s="384">
        <f>IF(J324=1,SUM($J$6:J324),0)</f>
        <v>0</v>
      </c>
      <c r="M324" s="384">
        <f>IF(K324=1,SUM($K$6:K324),0)</f>
        <v>201227191.79893059</v>
      </c>
      <c r="N324" s="430">
        <f t="shared" si="25"/>
        <v>201227191.79893059</v>
      </c>
      <c r="O324" s="384">
        <f t="shared" si="26"/>
        <v>0</v>
      </c>
      <c r="P324" s="384">
        <f>IF(O324=1,SUM($O$6:O324),0)</f>
        <v>0</v>
      </c>
    </row>
    <row r="325" spans="1:16" ht="60">
      <c r="A325" s="403"/>
      <c r="B325" s="431">
        <v>10</v>
      </c>
      <c r="C325" s="414" t="s">
        <v>368</v>
      </c>
      <c r="D325" s="415" t="s">
        <v>45</v>
      </c>
      <c r="E325" s="416" t="s">
        <v>143</v>
      </c>
      <c r="F325" s="418">
        <v>5300</v>
      </c>
      <c r="G325" s="418">
        <v>5300</v>
      </c>
      <c r="H325" s="419"/>
      <c r="I325" s="411">
        <f t="shared" si="27"/>
        <v>5300</v>
      </c>
      <c r="J325" s="428">
        <f t="shared" si="23"/>
        <v>0</v>
      </c>
      <c r="K325" s="384">
        <f t="shared" si="24"/>
        <v>1</v>
      </c>
      <c r="L325" s="384">
        <f>IF(J325=1,SUM($J$6:J325),0)</f>
        <v>0</v>
      </c>
      <c r="M325" s="384">
        <f>IF(K325=1,SUM($K$6:K325),0)</f>
        <v>201227192.79893059</v>
      </c>
      <c r="N325" s="430">
        <f t="shared" si="25"/>
        <v>201227192.79893059</v>
      </c>
      <c r="O325" s="384">
        <f t="shared" si="26"/>
        <v>0</v>
      </c>
      <c r="P325" s="384">
        <f>IF(O325=1,SUM($O$6:O325),0)</f>
        <v>0</v>
      </c>
    </row>
    <row r="326" spans="1:16" ht="90">
      <c r="A326" s="403"/>
      <c r="B326" s="431">
        <v>11</v>
      </c>
      <c r="C326" s="414" t="s">
        <v>369</v>
      </c>
      <c r="D326" s="415" t="s">
        <v>45</v>
      </c>
      <c r="E326" s="416" t="s">
        <v>143</v>
      </c>
      <c r="F326" s="418">
        <v>8900</v>
      </c>
      <c r="G326" s="418">
        <v>8900</v>
      </c>
      <c r="H326" s="419"/>
      <c r="I326" s="411">
        <f t="shared" si="27"/>
        <v>8900</v>
      </c>
      <c r="J326" s="428">
        <f t="shared" si="23"/>
        <v>0</v>
      </c>
      <c r="K326" s="384">
        <f t="shared" si="24"/>
        <v>1</v>
      </c>
      <c r="L326" s="384">
        <f>IF(J326=1,SUM($J$6:J326),0)</f>
        <v>0</v>
      </c>
      <c r="M326" s="384">
        <f>IF(K326=1,SUM($K$6:K326),0)</f>
        <v>201227193.79893059</v>
      </c>
      <c r="N326" s="430">
        <f t="shared" si="25"/>
        <v>201227193.79893059</v>
      </c>
      <c r="O326" s="384">
        <f t="shared" si="26"/>
        <v>0</v>
      </c>
      <c r="P326" s="384">
        <f>IF(O326=1,SUM($O$6:O326),0)</f>
        <v>0</v>
      </c>
    </row>
    <row r="327" spans="1:16" ht="90">
      <c r="A327" s="403"/>
      <c r="B327" s="431">
        <v>12</v>
      </c>
      <c r="C327" s="414" t="s">
        <v>370</v>
      </c>
      <c r="D327" s="415" t="s">
        <v>45</v>
      </c>
      <c r="E327" s="416" t="s">
        <v>143</v>
      </c>
      <c r="F327" s="418">
        <v>15800</v>
      </c>
      <c r="G327" s="418">
        <v>15800</v>
      </c>
      <c r="H327" s="419"/>
      <c r="I327" s="411">
        <f t="shared" si="27"/>
        <v>15800</v>
      </c>
      <c r="J327" s="428">
        <f t="shared" si="23"/>
        <v>0</v>
      </c>
      <c r="K327" s="384">
        <f t="shared" si="24"/>
        <v>1</v>
      </c>
      <c r="L327" s="384">
        <f>IF(J327=1,SUM($J$6:J327),0)</f>
        <v>0</v>
      </c>
      <c r="M327" s="384">
        <f>IF(K327=1,SUM($K$6:K327),0)</f>
        <v>201227194.79893059</v>
      </c>
      <c r="N327" s="430">
        <f t="shared" si="25"/>
        <v>201227194.79893059</v>
      </c>
      <c r="O327" s="384">
        <f t="shared" si="26"/>
        <v>0</v>
      </c>
      <c r="P327" s="384">
        <f>IF(O327=1,SUM($O$6:O327),0)</f>
        <v>0</v>
      </c>
    </row>
    <row r="328" spans="1:16" ht="90">
      <c r="A328" s="403"/>
      <c r="B328" s="431">
        <v>13</v>
      </c>
      <c r="C328" s="414" t="s">
        <v>371</v>
      </c>
      <c r="D328" s="415" t="s">
        <v>45</v>
      </c>
      <c r="E328" s="416" t="s">
        <v>143</v>
      </c>
      <c r="F328" s="418">
        <v>13800</v>
      </c>
      <c r="G328" s="418">
        <v>13800</v>
      </c>
      <c r="H328" s="419"/>
      <c r="I328" s="411">
        <f t="shared" si="27"/>
        <v>13800</v>
      </c>
      <c r="J328" s="428">
        <f t="shared" si="23"/>
        <v>0</v>
      </c>
      <c r="K328" s="384">
        <f t="shared" si="24"/>
        <v>1</v>
      </c>
      <c r="L328" s="384">
        <f>IF(J328=1,SUM($J$6:J328),0)</f>
        <v>0</v>
      </c>
      <c r="M328" s="384">
        <f>IF(K328=1,SUM($K$6:K328),0)</f>
        <v>201227195.79893059</v>
      </c>
      <c r="N328" s="430">
        <f t="shared" si="25"/>
        <v>201227195.79893059</v>
      </c>
      <c r="O328" s="384">
        <f t="shared" si="26"/>
        <v>0</v>
      </c>
      <c r="P328" s="384">
        <f>IF(O328=1,SUM($O$6:O328),0)</f>
        <v>0</v>
      </c>
    </row>
    <row r="329" spans="1:16" ht="90">
      <c r="A329" s="403"/>
      <c r="B329" s="431">
        <v>14</v>
      </c>
      <c r="C329" s="414" t="s">
        <v>372</v>
      </c>
      <c r="D329" s="415" t="s">
        <v>45</v>
      </c>
      <c r="E329" s="416" t="s">
        <v>143</v>
      </c>
      <c r="F329" s="418">
        <v>18080</v>
      </c>
      <c r="G329" s="418">
        <v>18100</v>
      </c>
      <c r="H329" s="419"/>
      <c r="I329" s="411">
        <f t="shared" si="27"/>
        <v>18100</v>
      </c>
      <c r="J329" s="428">
        <f t="shared" ref="J329:J392" si="28">IF(D329="MDU-KD",1,0)</f>
        <v>0</v>
      </c>
      <c r="K329" s="384">
        <f t="shared" ref="K329:K392" si="29">IF(D329="HDW",1,0)</f>
        <v>1</v>
      </c>
      <c r="L329" s="384">
        <f>IF(J329=1,SUM($J$6:J329),0)</f>
        <v>0</v>
      </c>
      <c r="M329" s="384">
        <f>IF(K329=1,SUM($K$6:K329),0)</f>
        <v>201227196.79893059</v>
      </c>
      <c r="N329" s="430">
        <f t="shared" ref="N329:N392" si="30">IF(L329=0,M329,L329)</f>
        <v>201227196.79893059</v>
      </c>
      <c r="O329" s="384">
        <f t="shared" ref="O329:O392" si="31">IF(E329=0,0,IF(LEFT(C329,11)="Tiang Beton",1,0))</f>
        <v>0</v>
      </c>
      <c r="P329" s="384">
        <f>IF(O329=1,SUM($O$6:O329),0)</f>
        <v>0</v>
      </c>
    </row>
    <row r="330" spans="1:16" ht="90">
      <c r="A330" s="403"/>
      <c r="B330" s="431">
        <v>15</v>
      </c>
      <c r="C330" s="414" t="s">
        <v>373</v>
      </c>
      <c r="D330" s="415" t="s">
        <v>45</v>
      </c>
      <c r="E330" s="416" t="s">
        <v>143</v>
      </c>
      <c r="F330" s="418">
        <v>19700</v>
      </c>
      <c r="G330" s="418">
        <v>19800</v>
      </c>
      <c r="H330" s="419"/>
      <c r="I330" s="411">
        <f t="shared" si="27"/>
        <v>19800</v>
      </c>
      <c r="J330" s="428">
        <f t="shared" si="28"/>
        <v>0</v>
      </c>
      <c r="K330" s="384">
        <f t="shared" si="29"/>
        <v>1</v>
      </c>
      <c r="L330" s="384">
        <f>IF(J330=1,SUM($J$6:J330),0)</f>
        <v>0</v>
      </c>
      <c r="M330" s="384">
        <f>IF(K330=1,SUM($K$6:K330),0)</f>
        <v>201227197.79893059</v>
      </c>
      <c r="N330" s="430">
        <f t="shared" si="30"/>
        <v>201227197.79893059</v>
      </c>
      <c r="O330" s="384">
        <f t="shared" si="31"/>
        <v>0</v>
      </c>
      <c r="P330" s="384">
        <f>IF(O330=1,SUM($O$6:O330),0)</f>
        <v>0</v>
      </c>
    </row>
    <row r="331" spans="1:16" ht="90">
      <c r="A331" s="403"/>
      <c r="B331" s="431">
        <v>16</v>
      </c>
      <c r="C331" s="414" t="s">
        <v>374</v>
      </c>
      <c r="D331" s="415" t="s">
        <v>45</v>
      </c>
      <c r="E331" s="416" t="s">
        <v>143</v>
      </c>
      <c r="F331" s="418">
        <v>23000</v>
      </c>
      <c r="G331" s="418">
        <v>23100</v>
      </c>
      <c r="H331" s="419"/>
      <c r="I331" s="411">
        <f t="shared" si="27"/>
        <v>23100</v>
      </c>
      <c r="J331" s="428">
        <f t="shared" si="28"/>
        <v>0</v>
      </c>
      <c r="K331" s="384">
        <f t="shared" si="29"/>
        <v>1</v>
      </c>
      <c r="L331" s="384">
        <f>IF(J331=1,SUM($J$6:J331),0)</f>
        <v>0</v>
      </c>
      <c r="M331" s="384">
        <f>IF(K331=1,SUM($K$6:K331),0)</f>
        <v>201227198.79893059</v>
      </c>
      <c r="N331" s="430">
        <f t="shared" si="30"/>
        <v>201227198.79893059</v>
      </c>
      <c r="O331" s="384">
        <f t="shared" si="31"/>
        <v>0</v>
      </c>
      <c r="P331" s="384">
        <f>IF(O331=1,SUM($O$6:O331),0)</f>
        <v>0</v>
      </c>
    </row>
    <row r="332" spans="1:16" ht="90">
      <c r="A332" s="403"/>
      <c r="B332" s="431">
        <v>17</v>
      </c>
      <c r="C332" s="414" t="s">
        <v>375</v>
      </c>
      <c r="D332" s="415" t="s">
        <v>45</v>
      </c>
      <c r="E332" s="416" t="s">
        <v>143</v>
      </c>
      <c r="F332" s="418">
        <v>38400</v>
      </c>
      <c r="G332" s="418">
        <v>38500</v>
      </c>
      <c r="H332" s="419"/>
      <c r="I332" s="411">
        <f t="shared" si="27"/>
        <v>38500</v>
      </c>
      <c r="J332" s="428">
        <f t="shared" si="28"/>
        <v>0</v>
      </c>
      <c r="K332" s="384">
        <f t="shared" si="29"/>
        <v>1</v>
      </c>
      <c r="L332" s="384">
        <f>IF(J332=1,SUM($J$6:J332),0)</f>
        <v>0</v>
      </c>
      <c r="M332" s="384">
        <f>IF(K332=1,SUM($K$6:K332),0)</f>
        <v>201227199.79893059</v>
      </c>
      <c r="N332" s="430">
        <f t="shared" si="30"/>
        <v>201227199.79893059</v>
      </c>
      <c r="O332" s="384">
        <f t="shared" si="31"/>
        <v>0</v>
      </c>
      <c r="P332" s="384">
        <f>IF(O332=1,SUM($O$6:O332),0)</f>
        <v>0</v>
      </c>
    </row>
    <row r="333" spans="1:16" ht="105">
      <c r="A333" s="403"/>
      <c r="B333" s="431">
        <v>18</v>
      </c>
      <c r="C333" s="414" t="s">
        <v>376</v>
      </c>
      <c r="D333" s="415" t="s">
        <v>45</v>
      </c>
      <c r="E333" s="416" t="s">
        <v>143</v>
      </c>
      <c r="F333" s="418">
        <v>22900</v>
      </c>
      <c r="G333" s="418">
        <v>22900</v>
      </c>
      <c r="H333" s="419"/>
      <c r="I333" s="411">
        <f t="shared" si="27"/>
        <v>22900</v>
      </c>
      <c r="J333" s="428">
        <f t="shared" si="28"/>
        <v>0</v>
      </c>
      <c r="K333" s="384">
        <f t="shared" si="29"/>
        <v>1</v>
      </c>
      <c r="L333" s="384">
        <f>IF(J333=1,SUM($J$6:J333),0)</f>
        <v>0</v>
      </c>
      <c r="M333" s="384">
        <f>IF(K333=1,SUM($K$6:K333),0)</f>
        <v>201227200.79893059</v>
      </c>
      <c r="N333" s="430">
        <f t="shared" si="30"/>
        <v>201227200.79893059</v>
      </c>
      <c r="O333" s="384">
        <f t="shared" si="31"/>
        <v>0</v>
      </c>
      <c r="P333" s="384">
        <f>IF(O333=1,SUM($O$6:O333),0)</f>
        <v>0</v>
      </c>
    </row>
    <row r="334" spans="1:16" ht="120">
      <c r="A334" s="403"/>
      <c r="B334" s="431">
        <v>19</v>
      </c>
      <c r="C334" s="414" t="s">
        <v>377</v>
      </c>
      <c r="D334" s="415" t="s">
        <v>45</v>
      </c>
      <c r="E334" s="416" t="s">
        <v>143</v>
      </c>
      <c r="F334" s="418">
        <v>25000</v>
      </c>
      <c r="G334" s="418">
        <v>25000</v>
      </c>
      <c r="H334" s="419"/>
      <c r="I334" s="411">
        <f t="shared" si="27"/>
        <v>25000</v>
      </c>
      <c r="J334" s="428">
        <f t="shared" si="28"/>
        <v>0</v>
      </c>
      <c r="K334" s="384">
        <f t="shared" si="29"/>
        <v>1</v>
      </c>
      <c r="L334" s="384">
        <f>IF(J334=1,SUM($J$6:J334),0)</f>
        <v>0</v>
      </c>
      <c r="M334" s="384">
        <f>IF(K334=1,SUM($K$6:K334),0)</f>
        <v>201227201.79893059</v>
      </c>
      <c r="N334" s="430">
        <f t="shared" si="30"/>
        <v>201227201.79893059</v>
      </c>
      <c r="O334" s="384">
        <f t="shared" si="31"/>
        <v>0</v>
      </c>
      <c r="P334" s="384">
        <f>IF(O334=1,SUM($O$6:O334),0)</f>
        <v>0</v>
      </c>
    </row>
    <row r="335" spans="1:16" ht="120">
      <c r="A335" s="443"/>
      <c r="B335" s="431">
        <v>20</v>
      </c>
      <c r="C335" s="414" t="s">
        <v>378</v>
      </c>
      <c r="D335" s="415" t="s">
        <v>45</v>
      </c>
      <c r="E335" s="416" t="s">
        <v>143</v>
      </c>
      <c r="F335" s="418">
        <v>25000</v>
      </c>
      <c r="G335" s="418">
        <v>25000</v>
      </c>
      <c r="H335" s="419"/>
      <c r="I335" s="411">
        <f t="shared" si="27"/>
        <v>25000</v>
      </c>
      <c r="J335" s="428">
        <f t="shared" si="28"/>
        <v>0</v>
      </c>
      <c r="K335" s="384">
        <f t="shared" si="29"/>
        <v>1</v>
      </c>
      <c r="L335" s="384">
        <f>IF(J335=1,SUM($J$6:J335),0)</f>
        <v>0</v>
      </c>
      <c r="M335" s="384">
        <f>IF(K335=1,SUM($K$6:K335),0)</f>
        <v>201227202.79893059</v>
      </c>
      <c r="N335" s="430">
        <f t="shared" si="30"/>
        <v>201227202.79893059</v>
      </c>
      <c r="O335" s="384">
        <f t="shared" si="31"/>
        <v>0</v>
      </c>
      <c r="P335" s="384">
        <f>IF(O335=1,SUM($O$6:O335),0)</f>
        <v>0</v>
      </c>
    </row>
    <row r="336" spans="1:16" ht="75">
      <c r="A336" s="403"/>
      <c r="B336" s="431">
        <v>21</v>
      </c>
      <c r="C336" s="414" t="s">
        <v>379</v>
      </c>
      <c r="D336" s="415" t="s">
        <v>45</v>
      </c>
      <c r="E336" s="416" t="s">
        <v>143</v>
      </c>
      <c r="F336" s="418">
        <v>18400</v>
      </c>
      <c r="G336" s="418">
        <v>18400</v>
      </c>
      <c r="H336" s="419"/>
      <c r="I336" s="411">
        <f t="shared" si="27"/>
        <v>18400</v>
      </c>
      <c r="J336" s="428">
        <f t="shared" si="28"/>
        <v>0</v>
      </c>
      <c r="K336" s="384">
        <f t="shared" si="29"/>
        <v>1</v>
      </c>
      <c r="L336" s="384">
        <f>IF(J336=1,SUM($J$6:J336),0)</f>
        <v>0</v>
      </c>
      <c r="M336" s="384">
        <f>IF(K336=1,SUM($K$6:K336),0)</f>
        <v>201227203.79893059</v>
      </c>
      <c r="N336" s="430">
        <f t="shared" si="30"/>
        <v>201227203.79893059</v>
      </c>
      <c r="O336" s="384">
        <f t="shared" si="31"/>
        <v>0</v>
      </c>
      <c r="P336" s="384">
        <f>IF(O336=1,SUM($O$6:O336),0)</f>
        <v>0</v>
      </c>
    </row>
    <row r="337" spans="1:16" ht="75">
      <c r="A337" s="403"/>
      <c r="B337" s="431">
        <v>22</v>
      </c>
      <c r="C337" s="414" t="s">
        <v>380</v>
      </c>
      <c r="D337" s="415" t="s">
        <v>45</v>
      </c>
      <c r="E337" s="416" t="s">
        <v>143</v>
      </c>
      <c r="F337" s="418">
        <v>18400</v>
      </c>
      <c r="G337" s="418">
        <v>18400</v>
      </c>
      <c r="H337" s="419"/>
      <c r="I337" s="411">
        <f t="shared" si="27"/>
        <v>18400</v>
      </c>
      <c r="J337" s="428">
        <f t="shared" si="28"/>
        <v>0</v>
      </c>
      <c r="K337" s="384">
        <f t="shared" si="29"/>
        <v>1</v>
      </c>
      <c r="L337" s="384">
        <f>IF(J337=1,SUM($J$6:J337),0)</f>
        <v>0</v>
      </c>
      <c r="M337" s="384">
        <f>IF(K337=1,SUM($K$6:K337),0)</f>
        <v>201227204.79893059</v>
      </c>
      <c r="N337" s="430">
        <f t="shared" si="30"/>
        <v>201227204.79893059</v>
      </c>
      <c r="O337" s="384">
        <f t="shared" si="31"/>
        <v>0</v>
      </c>
      <c r="P337" s="384">
        <f>IF(O337=1,SUM($O$6:O337),0)</f>
        <v>0</v>
      </c>
    </row>
    <row r="338" spans="1:16" ht="75">
      <c r="A338" s="403"/>
      <c r="B338" s="431">
        <v>23</v>
      </c>
      <c r="C338" s="414" t="s">
        <v>381</v>
      </c>
      <c r="D338" s="415" t="s">
        <v>45</v>
      </c>
      <c r="E338" s="416" t="s">
        <v>143</v>
      </c>
      <c r="F338" s="418">
        <v>18400</v>
      </c>
      <c r="G338" s="418">
        <v>18400</v>
      </c>
      <c r="H338" s="419"/>
      <c r="I338" s="411">
        <f t="shared" si="27"/>
        <v>18400</v>
      </c>
      <c r="J338" s="428">
        <f t="shared" si="28"/>
        <v>0</v>
      </c>
      <c r="K338" s="384">
        <f t="shared" si="29"/>
        <v>1</v>
      </c>
      <c r="L338" s="384">
        <f>IF(J338=1,SUM($J$6:J338),0)</f>
        <v>0</v>
      </c>
      <c r="M338" s="384">
        <f>IF(K338=1,SUM($K$6:K338),0)</f>
        <v>201227205.79893059</v>
      </c>
      <c r="N338" s="430">
        <f t="shared" si="30"/>
        <v>201227205.79893059</v>
      </c>
      <c r="O338" s="384">
        <f t="shared" si="31"/>
        <v>0</v>
      </c>
      <c r="P338" s="384">
        <f>IF(O338=1,SUM($O$6:O338),0)</f>
        <v>0</v>
      </c>
    </row>
    <row r="339" spans="1:16" ht="75">
      <c r="A339" s="403"/>
      <c r="B339" s="431">
        <v>24</v>
      </c>
      <c r="C339" s="414" t="s">
        <v>382</v>
      </c>
      <c r="D339" s="415" t="s">
        <v>45</v>
      </c>
      <c r="E339" s="416" t="s">
        <v>143</v>
      </c>
      <c r="F339" s="418">
        <v>61300</v>
      </c>
      <c r="G339" s="418">
        <v>61300</v>
      </c>
      <c r="H339" s="419"/>
      <c r="I339" s="411">
        <f t="shared" si="27"/>
        <v>61300</v>
      </c>
      <c r="J339" s="428">
        <f t="shared" si="28"/>
        <v>0</v>
      </c>
      <c r="K339" s="384">
        <f t="shared" si="29"/>
        <v>1</v>
      </c>
      <c r="L339" s="384">
        <f>IF(J339=1,SUM($J$6:J339),0)</f>
        <v>0</v>
      </c>
      <c r="M339" s="384">
        <f>IF(K339=1,SUM($K$6:K339),0)</f>
        <v>201227206.79893059</v>
      </c>
      <c r="N339" s="430">
        <f t="shared" si="30"/>
        <v>201227206.79893059</v>
      </c>
      <c r="O339" s="384">
        <f t="shared" si="31"/>
        <v>0</v>
      </c>
      <c r="P339" s="384">
        <f>IF(O339=1,SUM($O$6:O339),0)</f>
        <v>0</v>
      </c>
    </row>
    <row r="340" spans="1:16" ht="75">
      <c r="A340" s="403"/>
      <c r="B340" s="431">
        <v>25</v>
      </c>
      <c r="C340" s="414" t="s">
        <v>383</v>
      </c>
      <c r="D340" s="415" t="s">
        <v>45</v>
      </c>
      <c r="E340" s="416" t="s">
        <v>143</v>
      </c>
      <c r="F340" s="418">
        <v>61300</v>
      </c>
      <c r="G340" s="418">
        <v>61300</v>
      </c>
      <c r="H340" s="419"/>
      <c r="I340" s="411">
        <f t="shared" si="27"/>
        <v>61300</v>
      </c>
      <c r="J340" s="428">
        <f t="shared" si="28"/>
        <v>0</v>
      </c>
      <c r="K340" s="384">
        <f t="shared" si="29"/>
        <v>1</v>
      </c>
      <c r="L340" s="384">
        <f>IF(J340=1,SUM($J$6:J340),0)</f>
        <v>0</v>
      </c>
      <c r="M340" s="384">
        <f>IF(K340=1,SUM($K$6:K340),0)</f>
        <v>201227207.79893059</v>
      </c>
      <c r="N340" s="430">
        <f t="shared" si="30"/>
        <v>201227207.79893059</v>
      </c>
      <c r="O340" s="384">
        <f t="shared" si="31"/>
        <v>0</v>
      </c>
      <c r="P340" s="384">
        <f>IF(O340=1,SUM($O$6:O340),0)</f>
        <v>0</v>
      </c>
    </row>
    <row r="341" spans="1:16" ht="75">
      <c r="A341" s="403"/>
      <c r="B341" s="431">
        <v>26</v>
      </c>
      <c r="C341" s="414" t="s">
        <v>384</v>
      </c>
      <c r="D341" s="415" t="s">
        <v>45</v>
      </c>
      <c r="E341" s="416" t="s">
        <v>143</v>
      </c>
      <c r="F341" s="418">
        <v>61300</v>
      </c>
      <c r="G341" s="418">
        <v>61300</v>
      </c>
      <c r="H341" s="419"/>
      <c r="I341" s="411">
        <f t="shared" si="27"/>
        <v>61300</v>
      </c>
      <c r="J341" s="428">
        <f t="shared" si="28"/>
        <v>0</v>
      </c>
      <c r="K341" s="384">
        <f t="shared" si="29"/>
        <v>1</v>
      </c>
      <c r="L341" s="384">
        <f>IF(J341=1,SUM($J$6:J341),0)</f>
        <v>0</v>
      </c>
      <c r="M341" s="384">
        <f>IF(K341=1,SUM($K$6:K341),0)</f>
        <v>201227208.79893059</v>
      </c>
      <c r="N341" s="430">
        <f t="shared" si="30"/>
        <v>201227208.79893059</v>
      </c>
      <c r="O341" s="384">
        <f t="shared" si="31"/>
        <v>0</v>
      </c>
      <c r="P341" s="384">
        <f>IF(O341=1,SUM($O$6:O341),0)</f>
        <v>0</v>
      </c>
    </row>
    <row r="342" spans="1:16" ht="75">
      <c r="A342" s="403"/>
      <c r="B342" s="431">
        <v>27</v>
      </c>
      <c r="C342" s="414" t="s">
        <v>385</v>
      </c>
      <c r="D342" s="415" t="s">
        <v>45</v>
      </c>
      <c r="E342" s="416" t="s">
        <v>143</v>
      </c>
      <c r="F342" s="418">
        <v>64500</v>
      </c>
      <c r="G342" s="418">
        <v>64500</v>
      </c>
      <c r="H342" s="419"/>
      <c r="I342" s="411">
        <f t="shared" si="27"/>
        <v>64500</v>
      </c>
      <c r="J342" s="428">
        <f t="shared" si="28"/>
        <v>0</v>
      </c>
      <c r="K342" s="384">
        <f t="shared" si="29"/>
        <v>1</v>
      </c>
      <c r="L342" s="384">
        <f>IF(J342=1,SUM($J$6:J342),0)</f>
        <v>0</v>
      </c>
      <c r="M342" s="384">
        <f>IF(K342=1,SUM($K$6:K342),0)</f>
        <v>201227209.79893059</v>
      </c>
      <c r="N342" s="430">
        <f t="shared" si="30"/>
        <v>201227209.79893059</v>
      </c>
      <c r="O342" s="384">
        <f t="shared" si="31"/>
        <v>0</v>
      </c>
      <c r="P342" s="384">
        <f>IF(O342=1,SUM($O$6:O342),0)</f>
        <v>0</v>
      </c>
    </row>
    <row r="343" spans="1:16" ht="75">
      <c r="A343" s="403"/>
      <c r="B343" s="431">
        <v>28</v>
      </c>
      <c r="C343" s="414" t="s">
        <v>386</v>
      </c>
      <c r="D343" s="415" t="s">
        <v>45</v>
      </c>
      <c r="E343" s="416" t="s">
        <v>143</v>
      </c>
      <c r="F343" s="418">
        <v>69000</v>
      </c>
      <c r="G343" s="418">
        <v>69000</v>
      </c>
      <c r="H343" s="419"/>
      <c r="I343" s="411">
        <f t="shared" si="27"/>
        <v>69000</v>
      </c>
      <c r="J343" s="428">
        <f t="shared" si="28"/>
        <v>0</v>
      </c>
      <c r="K343" s="384">
        <f t="shared" si="29"/>
        <v>1</v>
      </c>
      <c r="L343" s="384">
        <f>IF(J343=1,SUM($J$6:J343),0)</f>
        <v>0</v>
      </c>
      <c r="M343" s="384">
        <f>IF(K343=1,SUM($K$6:K343),0)</f>
        <v>201227210.79893059</v>
      </c>
      <c r="N343" s="430">
        <f t="shared" si="30"/>
        <v>201227210.79893059</v>
      </c>
      <c r="O343" s="384">
        <f t="shared" si="31"/>
        <v>0</v>
      </c>
      <c r="P343" s="384">
        <f>IF(O343=1,SUM($O$6:O343),0)</f>
        <v>0</v>
      </c>
    </row>
    <row r="344" spans="1:16" ht="75">
      <c r="A344" s="403"/>
      <c r="B344" s="431">
        <v>29</v>
      </c>
      <c r="C344" s="414" t="s">
        <v>387</v>
      </c>
      <c r="D344" s="415" t="s">
        <v>45</v>
      </c>
      <c r="E344" s="416" t="s">
        <v>143</v>
      </c>
      <c r="F344" s="418">
        <v>82500</v>
      </c>
      <c r="G344" s="418">
        <v>82500</v>
      </c>
      <c r="H344" s="419"/>
      <c r="I344" s="411">
        <f t="shared" si="27"/>
        <v>82500</v>
      </c>
      <c r="J344" s="428">
        <f t="shared" si="28"/>
        <v>0</v>
      </c>
      <c r="K344" s="384">
        <f t="shared" si="29"/>
        <v>1</v>
      </c>
      <c r="L344" s="384">
        <f>IF(J344=1,SUM($J$6:J344),0)</f>
        <v>0</v>
      </c>
      <c r="M344" s="384">
        <f>IF(K344=1,SUM($K$6:K344),0)</f>
        <v>201227211.79893059</v>
      </c>
      <c r="N344" s="430">
        <f t="shared" si="30"/>
        <v>201227211.79893059</v>
      </c>
      <c r="O344" s="384">
        <f t="shared" si="31"/>
        <v>0</v>
      </c>
      <c r="P344" s="384">
        <f>IF(O344=1,SUM($O$6:O344),0)</f>
        <v>0</v>
      </c>
    </row>
    <row r="345" spans="1:16" ht="75">
      <c r="A345" s="403"/>
      <c r="B345" s="431">
        <v>30</v>
      </c>
      <c r="C345" s="414" t="s">
        <v>388</v>
      </c>
      <c r="D345" s="415" t="s">
        <v>45</v>
      </c>
      <c r="E345" s="416" t="s">
        <v>143</v>
      </c>
      <c r="F345" s="418">
        <v>79800</v>
      </c>
      <c r="G345" s="418">
        <v>79800</v>
      </c>
      <c r="H345" s="419"/>
      <c r="I345" s="411">
        <f t="shared" si="27"/>
        <v>79800</v>
      </c>
      <c r="J345" s="428">
        <f t="shared" si="28"/>
        <v>0</v>
      </c>
      <c r="K345" s="384">
        <f t="shared" si="29"/>
        <v>1</v>
      </c>
      <c r="L345" s="384">
        <f>IF(J345=1,SUM($J$6:J345),0)</f>
        <v>0</v>
      </c>
      <c r="M345" s="384">
        <f>IF(K345=1,SUM($K$6:K345),0)</f>
        <v>201227212.79893059</v>
      </c>
      <c r="N345" s="430">
        <f t="shared" si="30"/>
        <v>201227212.79893059</v>
      </c>
      <c r="O345" s="384">
        <f t="shared" si="31"/>
        <v>0</v>
      </c>
      <c r="P345" s="384">
        <f>IF(O345=1,SUM($O$6:O345),0)</f>
        <v>0</v>
      </c>
    </row>
    <row r="346" spans="1:16" ht="75">
      <c r="A346" s="403"/>
      <c r="B346" s="431">
        <v>31</v>
      </c>
      <c r="C346" s="414" t="s">
        <v>389</v>
      </c>
      <c r="D346" s="415" t="s">
        <v>45</v>
      </c>
      <c r="E346" s="416" t="s">
        <v>143</v>
      </c>
      <c r="F346" s="418">
        <v>72100</v>
      </c>
      <c r="G346" s="418">
        <v>72100</v>
      </c>
      <c r="H346" s="419"/>
      <c r="I346" s="411">
        <f t="shared" si="27"/>
        <v>72100</v>
      </c>
      <c r="J346" s="428">
        <f t="shared" si="28"/>
        <v>0</v>
      </c>
      <c r="K346" s="384">
        <f t="shared" si="29"/>
        <v>1</v>
      </c>
      <c r="L346" s="384">
        <f>IF(J346=1,SUM($J$6:J346),0)</f>
        <v>0</v>
      </c>
      <c r="M346" s="384">
        <f>IF(K346=1,SUM($K$6:K346),0)</f>
        <v>201227213.79893059</v>
      </c>
      <c r="N346" s="430">
        <f t="shared" si="30"/>
        <v>201227213.79893059</v>
      </c>
      <c r="O346" s="384">
        <f t="shared" si="31"/>
        <v>0</v>
      </c>
      <c r="P346" s="384">
        <f>IF(O346=1,SUM($O$6:O346),0)</f>
        <v>0</v>
      </c>
    </row>
    <row r="347" spans="1:16" ht="75">
      <c r="A347" s="403"/>
      <c r="B347" s="431">
        <v>32</v>
      </c>
      <c r="C347" s="414" t="s">
        <v>390</v>
      </c>
      <c r="D347" s="415" t="s">
        <v>45</v>
      </c>
      <c r="E347" s="416" t="s">
        <v>143</v>
      </c>
      <c r="F347" s="418">
        <v>86800</v>
      </c>
      <c r="G347" s="418">
        <v>86800</v>
      </c>
      <c r="H347" s="419"/>
      <c r="I347" s="411">
        <f t="shared" si="27"/>
        <v>86800</v>
      </c>
      <c r="J347" s="428">
        <f t="shared" si="28"/>
        <v>0</v>
      </c>
      <c r="K347" s="384">
        <f t="shared" si="29"/>
        <v>1</v>
      </c>
      <c r="L347" s="384">
        <f>IF(J347=1,SUM($J$6:J347),0)</f>
        <v>0</v>
      </c>
      <c r="M347" s="384">
        <f>IF(K347=1,SUM($K$6:K347),0)</f>
        <v>201227214.79893059</v>
      </c>
      <c r="N347" s="430">
        <f t="shared" si="30"/>
        <v>201227214.79893059</v>
      </c>
      <c r="O347" s="384">
        <f t="shared" si="31"/>
        <v>0</v>
      </c>
      <c r="P347" s="384">
        <f>IF(O347=1,SUM($O$6:O347),0)</f>
        <v>0</v>
      </c>
    </row>
    <row r="348" spans="1:16" ht="75">
      <c r="A348" s="403"/>
      <c r="B348" s="431">
        <v>33</v>
      </c>
      <c r="C348" s="414" t="s">
        <v>391</v>
      </c>
      <c r="D348" s="415" t="s">
        <v>45</v>
      </c>
      <c r="E348" s="416" t="s">
        <v>143</v>
      </c>
      <c r="F348" s="418">
        <v>105600</v>
      </c>
      <c r="G348" s="418">
        <v>105600</v>
      </c>
      <c r="H348" s="419"/>
      <c r="I348" s="411">
        <f t="shared" si="27"/>
        <v>105600</v>
      </c>
      <c r="J348" s="428">
        <f t="shared" si="28"/>
        <v>0</v>
      </c>
      <c r="K348" s="384">
        <f t="shared" si="29"/>
        <v>1</v>
      </c>
      <c r="L348" s="384">
        <f>IF(J348=1,SUM($J$6:J348),0)</f>
        <v>0</v>
      </c>
      <c r="M348" s="384">
        <f>IF(K348=1,SUM($K$6:K348),0)</f>
        <v>201227215.79893059</v>
      </c>
      <c r="N348" s="430">
        <f t="shared" si="30"/>
        <v>201227215.79893059</v>
      </c>
      <c r="O348" s="384">
        <f t="shared" si="31"/>
        <v>0</v>
      </c>
      <c r="P348" s="384">
        <f>IF(O348=1,SUM($O$6:O348),0)</f>
        <v>0</v>
      </c>
    </row>
    <row r="349" spans="1:16" ht="90">
      <c r="A349" s="403"/>
      <c r="B349" s="431">
        <v>34</v>
      </c>
      <c r="C349" s="414" t="s">
        <v>392</v>
      </c>
      <c r="D349" s="415" t="s">
        <v>45</v>
      </c>
      <c r="E349" s="416" t="s">
        <v>143</v>
      </c>
      <c r="F349" s="418">
        <v>491900</v>
      </c>
      <c r="G349" s="418">
        <v>491900</v>
      </c>
      <c r="H349" s="419"/>
      <c r="I349" s="411">
        <f t="shared" si="27"/>
        <v>491900</v>
      </c>
      <c r="J349" s="428">
        <f t="shared" si="28"/>
        <v>0</v>
      </c>
      <c r="K349" s="384">
        <f t="shared" si="29"/>
        <v>1</v>
      </c>
      <c r="L349" s="384">
        <f>IF(J349=1,SUM($J$6:J349),0)</f>
        <v>0</v>
      </c>
      <c r="M349" s="384">
        <f>IF(K349=1,SUM($K$6:K349),0)</f>
        <v>201227216.79893059</v>
      </c>
      <c r="N349" s="430">
        <f t="shared" si="30"/>
        <v>201227216.79893059</v>
      </c>
      <c r="O349" s="384">
        <f t="shared" si="31"/>
        <v>0</v>
      </c>
      <c r="P349" s="384">
        <f>IF(O349=1,SUM($O$6:O349),0)</f>
        <v>0</v>
      </c>
    </row>
    <row r="350" spans="1:16" ht="75">
      <c r="A350" s="403"/>
      <c r="B350" s="431">
        <v>35</v>
      </c>
      <c r="C350" s="414" t="s">
        <v>393</v>
      </c>
      <c r="D350" s="415" t="s">
        <v>45</v>
      </c>
      <c r="E350" s="416" t="s">
        <v>143</v>
      </c>
      <c r="F350" s="418">
        <v>29555</v>
      </c>
      <c r="G350" s="418">
        <v>29555</v>
      </c>
      <c r="H350" s="419"/>
      <c r="I350" s="411">
        <f t="shared" si="27"/>
        <v>29555</v>
      </c>
      <c r="J350" s="428">
        <f t="shared" si="28"/>
        <v>0</v>
      </c>
      <c r="K350" s="384">
        <f t="shared" si="29"/>
        <v>1</v>
      </c>
      <c r="L350" s="384">
        <f>IF(J350=1,SUM($J$6:J350),0)</f>
        <v>0</v>
      </c>
      <c r="M350" s="384">
        <f>IF(K350=1,SUM($K$6:K350),0)</f>
        <v>201227217.79893059</v>
      </c>
      <c r="N350" s="430">
        <f t="shared" si="30"/>
        <v>201227217.79893059</v>
      </c>
      <c r="O350" s="384">
        <f t="shared" si="31"/>
        <v>0</v>
      </c>
      <c r="P350" s="384">
        <f>IF(O350=1,SUM($O$6:O350),0)</f>
        <v>0</v>
      </c>
    </row>
    <row r="351" spans="1:16" ht="75">
      <c r="A351" s="403"/>
      <c r="B351" s="431">
        <v>36</v>
      </c>
      <c r="C351" s="414" t="s">
        <v>394</v>
      </c>
      <c r="D351" s="415" t="s">
        <v>45</v>
      </c>
      <c r="E351" s="416" t="s">
        <v>143</v>
      </c>
      <c r="F351" s="418">
        <v>37200</v>
      </c>
      <c r="G351" s="418">
        <v>37200</v>
      </c>
      <c r="H351" s="419"/>
      <c r="I351" s="411">
        <f t="shared" si="27"/>
        <v>37200</v>
      </c>
      <c r="J351" s="428">
        <f t="shared" si="28"/>
        <v>0</v>
      </c>
      <c r="K351" s="384">
        <f t="shared" si="29"/>
        <v>1</v>
      </c>
      <c r="L351" s="384">
        <f>IF(J351=1,SUM($J$6:J351),0)</f>
        <v>0</v>
      </c>
      <c r="M351" s="384">
        <f>IF(K351=1,SUM($K$6:K351),0)</f>
        <v>201227218.79893059</v>
      </c>
      <c r="N351" s="430">
        <f t="shared" si="30"/>
        <v>201227218.79893059</v>
      </c>
      <c r="O351" s="384">
        <f t="shared" si="31"/>
        <v>0</v>
      </c>
      <c r="P351" s="384">
        <f>IF(O351=1,SUM($O$6:O351),0)</f>
        <v>0</v>
      </c>
    </row>
    <row r="352" spans="1:16" ht="60">
      <c r="A352" s="403"/>
      <c r="B352" s="431">
        <v>37</v>
      </c>
      <c r="C352" s="414" t="s">
        <v>395</v>
      </c>
      <c r="D352" s="415" t="s">
        <v>45</v>
      </c>
      <c r="E352" s="416" t="s">
        <v>143</v>
      </c>
      <c r="F352" s="418">
        <v>29600</v>
      </c>
      <c r="G352" s="418">
        <v>29600</v>
      </c>
      <c r="H352" s="419"/>
      <c r="I352" s="411">
        <f t="shared" si="27"/>
        <v>29600</v>
      </c>
      <c r="J352" s="428">
        <f t="shared" si="28"/>
        <v>0</v>
      </c>
      <c r="K352" s="384">
        <f t="shared" si="29"/>
        <v>1</v>
      </c>
      <c r="L352" s="384">
        <f>IF(J352=1,SUM($J$6:J352),0)</f>
        <v>0</v>
      </c>
      <c r="M352" s="384">
        <f>IF(K352=1,SUM($K$6:K352),0)</f>
        <v>201227219.79893059</v>
      </c>
      <c r="N352" s="430">
        <f t="shared" si="30"/>
        <v>201227219.79893059</v>
      </c>
      <c r="O352" s="384">
        <f t="shared" si="31"/>
        <v>0</v>
      </c>
      <c r="P352" s="384">
        <f>IF(O352=1,SUM($O$6:O352),0)</f>
        <v>0</v>
      </c>
    </row>
    <row r="353" spans="1:17" ht="60">
      <c r="A353" s="403"/>
      <c r="B353" s="431">
        <v>38</v>
      </c>
      <c r="C353" s="414" t="s">
        <v>396</v>
      </c>
      <c r="D353" s="415" t="s">
        <v>45</v>
      </c>
      <c r="E353" s="416" t="s">
        <v>143</v>
      </c>
      <c r="F353" s="418">
        <v>37144</v>
      </c>
      <c r="G353" s="418">
        <v>37144</v>
      </c>
      <c r="H353" s="419"/>
      <c r="I353" s="411">
        <f t="shared" si="27"/>
        <v>37144</v>
      </c>
      <c r="J353" s="428">
        <f t="shared" si="28"/>
        <v>0</v>
      </c>
      <c r="K353" s="384">
        <f t="shared" si="29"/>
        <v>1</v>
      </c>
      <c r="L353" s="384">
        <f>IF(J353=1,SUM($J$6:J353),0)</f>
        <v>0</v>
      </c>
      <c r="M353" s="384">
        <f>IF(K353=1,SUM($K$6:K353),0)</f>
        <v>201227220.79893059</v>
      </c>
      <c r="N353" s="430">
        <f t="shared" si="30"/>
        <v>201227220.79893059</v>
      </c>
      <c r="O353" s="384">
        <f t="shared" si="31"/>
        <v>0</v>
      </c>
      <c r="P353" s="384">
        <f>IF(O353=1,SUM($O$6:O353),0)</f>
        <v>0</v>
      </c>
    </row>
    <row r="354" spans="1:17" ht="75">
      <c r="A354" s="403"/>
      <c r="B354" s="431">
        <v>39</v>
      </c>
      <c r="C354" s="414" t="s">
        <v>397</v>
      </c>
      <c r="D354" s="415" t="s">
        <v>45</v>
      </c>
      <c r="E354" s="416" t="s">
        <v>143</v>
      </c>
      <c r="F354" s="418">
        <v>5700</v>
      </c>
      <c r="G354" s="418">
        <v>5700</v>
      </c>
      <c r="H354" s="419"/>
      <c r="I354" s="411">
        <f t="shared" si="27"/>
        <v>5700</v>
      </c>
      <c r="J354" s="428">
        <f t="shared" si="28"/>
        <v>0</v>
      </c>
      <c r="K354" s="384">
        <f t="shared" si="29"/>
        <v>1</v>
      </c>
      <c r="L354" s="384">
        <f>IF(J354=1,SUM($J$6:J354),0)</f>
        <v>0</v>
      </c>
      <c r="M354" s="384">
        <f>IF(K354=1,SUM($K$6:K354),0)</f>
        <v>201227221.79893059</v>
      </c>
      <c r="N354" s="430">
        <f t="shared" si="30"/>
        <v>201227221.79893059</v>
      </c>
      <c r="O354" s="384">
        <f t="shared" si="31"/>
        <v>0</v>
      </c>
      <c r="P354" s="384">
        <f>IF(O354=1,SUM($O$6:O354),0)</f>
        <v>0</v>
      </c>
    </row>
    <row r="355" spans="1:17" ht="30">
      <c r="A355" s="403"/>
      <c r="B355" s="431">
        <v>40</v>
      </c>
      <c r="C355" s="414" t="s">
        <v>398</v>
      </c>
      <c r="D355" s="415" t="s">
        <v>45</v>
      </c>
      <c r="E355" s="416" t="s">
        <v>143</v>
      </c>
      <c r="F355" s="418">
        <v>5700</v>
      </c>
      <c r="G355" s="418">
        <v>5700</v>
      </c>
      <c r="H355" s="419"/>
      <c r="I355" s="411">
        <f t="shared" si="27"/>
        <v>5700</v>
      </c>
      <c r="J355" s="428">
        <f t="shared" si="28"/>
        <v>0</v>
      </c>
      <c r="K355" s="384">
        <f t="shared" si="29"/>
        <v>1</v>
      </c>
      <c r="L355" s="384">
        <f>IF(J355=1,SUM($J$6:J355),0)</f>
        <v>0</v>
      </c>
      <c r="M355" s="384">
        <f>IF(K355=1,SUM($K$6:K355),0)</f>
        <v>201227222.79893059</v>
      </c>
      <c r="N355" s="430">
        <f t="shared" si="30"/>
        <v>201227222.79893059</v>
      </c>
      <c r="O355" s="384">
        <f t="shared" si="31"/>
        <v>0</v>
      </c>
      <c r="P355" s="384">
        <f>IF(O355=1,SUM($O$6:O355),0)</f>
        <v>0</v>
      </c>
    </row>
    <row r="356" spans="1:17" ht="90">
      <c r="A356" s="403"/>
      <c r="B356" s="431">
        <v>41</v>
      </c>
      <c r="C356" s="414" t="s">
        <v>399</v>
      </c>
      <c r="D356" s="415" t="s">
        <v>45</v>
      </c>
      <c r="E356" s="416" t="s">
        <v>143</v>
      </c>
      <c r="F356" s="418">
        <v>10700</v>
      </c>
      <c r="G356" s="418">
        <v>10700</v>
      </c>
      <c r="H356" s="419"/>
      <c r="I356" s="411">
        <f t="shared" si="27"/>
        <v>10700</v>
      </c>
      <c r="J356" s="428">
        <f t="shared" si="28"/>
        <v>0</v>
      </c>
      <c r="K356" s="384">
        <f t="shared" si="29"/>
        <v>1</v>
      </c>
      <c r="L356" s="384">
        <f>IF(J356=1,SUM($J$6:J356),0)</f>
        <v>0</v>
      </c>
      <c r="M356" s="384">
        <f>IF(K356=1,SUM($K$6:K356),0)</f>
        <v>201227223.79893059</v>
      </c>
      <c r="N356" s="430">
        <f t="shared" si="30"/>
        <v>201227223.79893059</v>
      </c>
      <c r="O356" s="384">
        <f t="shared" si="31"/>
        <v>0</v>
      </c>
      <c r="P356" s="384">
        <f>IF(O356=1,SUM($O$6:O356),0)</f>
        <v>0</v>
      </c>
    </row>
    <row r="357" spans="1:17" ht="75">
      <c r="A357" s="403"/>
      <c r="B357" s="431">
        <v>42</v>
      </c>
      <c r="C357" s="414" t="s">
        <v>400</v>
      </c>
      <c r="D357" s="415" t="s">
        <v>45</v>
      </c>
      <c r="E357" s="416" t="s">
        <v>143</v>
      </c>
      <c r="F357" s="418">
        <v>6200</v>
      </c>
      <c r="G357" s="418">
        <v>6200</v>
      </c>
      <c r="H357" s="419"/>
      <c r="I357" s="411">
        <f t="shared" si="27"/>
        <v>6200</v>
      </c>
      <c r="J357" s="428">
        <f t="shared" si="28"/>
        <v>0</v>
      </c>
      <c r="K357" s="384">
        <f t="shared" si="29"/>
        <v>1</v>
      </c>
      <c r="L357" s="384">
        <f>IF(J357=1,SUM($J$6:J357),0)</f>
        <v>0</v>
      </c>
      <c r="M357" s="384">
        <f>IF(K357=1,SUM($K$6:K357),0)</f>
        <v>201227224.79893059</v>
      </c>
      <c r="N357" s="430">
        <f t="shared" si="30"/>
        <v>201227224.79893059</v>
      </c>
      <c r="O357" s="384">
        <f t="shared" si="31"/>
        <v>0</v>
      </c>
      <c r="P357" s="384">
        <f>IF(O357=1,SUM($O$6:O357),0)</f>
        <v>0</v>
      </c>
    </row>
    <row r="358" spans="1:17" ht="45">
      <c r="A358" s="403"/>
      <c r="B358" s="431">
        <v>43</v>
      </c>
      <c r="C358" s="414" t="s">
        <v>401</v>
      </c>
      <c r="D358" s="415" t="s">
        <v>45</v>
      </c>
      <c r="E358" s="416" t="s">
        <v>244</v>
      </c>
      <c r="F358" s="418">
        <v>446100</v>
      </c>
      <c r="G358" s="418">
        <v>446100</v>
      </c>
      <c r="H358" s="419"/>
      <c r="I358" s="411">
        <f t="shared" si="27"/>
        <v>446100</v>
      </c>
      <c r="J358" s="428">
        <f t="shared" si="28"/>
        <v>0</v>
      </c>
      <c r="K358" s="384">
        <f t="shared" si="29"/>
        <v>1</v>
      </c>
      <c r="L358" s="384">
        <f>IF(J358=1,SUM($J$6:J358),0)</f>
        <v>0</v>
      </c>
      <c r="M358" s="384">
        <f>IF(K358=1,SUM($K$6:K358),0)</f>
        <v>201227225.79893059</v>
      </c>
      <c r="N358" s="430">
        <f t="shared" si="30"/>
        <v>201227225.79893059</v>
      </c>
      <c r="O358" s="384">
        <f t="shared" si="31"/>
        <v>0</v>
      </c>
      <c r="P358" s="384">
        <f>IF(O358=1,SUM($O$6:O358),0)</f>
        <v>0</v>
      </c>
      <c r="Q358" s="438"/>
    </row>
    <row r="359" spans="1:17" ht="45">
      <c r="A359" s="403"/>
      <c r="B359" s="431">
        <v>44</v>
      </c>
      <c r="C359" s="414" t="s">
        <v>402</v>
      </c>
      <c r="D359" s="415" t="s">
        <v>45</v>
      </c>
      <c r="E359" s="416" t="s">
        <v>244</v>
      </c>
      <c r="F359" s="418">
        <v>45796</v>
      </c>
      <c r="G359" s="418">
        <v>45796</v>
      </c>
      <c r="H359" s="419"/>
      <c r="I359" s="411">
        <f t="shared" si="27"/>
        <v>45796</v>
      </c>
      <c r="J359" s="428">
        <f t="shared" si="28"/>
        <v>0</v>
      </c>
      <c r="K359" s="384">
        <f t="shared" si="29"/>
        <v>1</v>
      </c>
      <c r="L359" s="384">
        <f>IF(J359=1,SUM($J$6:J359),0)</f>
        <v>0</v>
      </c>
      <c r="M359" s="384">
        <f>IF(K359=1,SUM($K$6:K359),0)</f>
        <v>201227226.79893059</v>
      </c>
      <c r="N359" s="430">
        <f t="shared" si="30"/>
        <v>201227226.79893059</v>
      </c>
      <c r="O359" s="384">
        <f t="shared" si="31"/>
        <v>0</v>
      </c>
      <c r="P359" s="384">
        <f>IF(O359=1,SUM($O$6:O359),0)</f>
        <v>0</v>
      </c>
    </row>
    <row r="360" spans="1:17">
      <c r="A360" s="403"/>
      <c r="B360" s="413"/>
      <c r="C360" s="414" t="s">
        <v>122</v>
      </c>
      <c r="D360" s="415" t="s">
        <v>122</v>
      </c>
      <c r="E360" s="416"/>
      <c r="F360" s="418"/>
      <c r="G360" s="418"/>
      <c r="H360" s="419"/>
      <c r="I360" s="411">
        <f t="shared" si="27"/>
        <v>0</v>
      </c>
      <c r="J360" s="428">
        <f t="shared" si="28"/>
        <v>0</v>
      </c>
      <c r="K360" s="384">
        <f t="shared" si="29"/>
        <v>0</v>
      </c>
      <c r="L360" s="384">
        <f>IF(J360=1,SUM($J$6:J360),0)</f>
        <v>0</v>
      </c>
      <c r="M360" s="384">
        <f>IF(K360=1,SUM($K$6:K360),0)</f>
        <v>0</v>
      </c>
      <c r="N360" s="430">
        <f t="shared" si="30"/>
        <v>0</v>
      </c>
      <c r="O360" s="384">
        <f t="shared" si="31"/>
        <v>0</v>
      </c>
      <c r="P360" s="384">
        <f>IF(O360=1,SUM($O$6:O360),0)</f>
        <v>0</v>
      </c>
    </row>
    <row r="361" spans="1:17" ht="30">
      <c r="A361" s="403"/>
      <c r="B361" s="413" t="s">
        <v>403</v>
      </c>
      <c r="C361" s="414" t="s">
        <v>404</v>
      </c>
      <c r="D361" s="415" t="s">
        <v>122</v>
      </c>
      <c r="E361" s="416"/>
      <c r="F361" s="418"/>
      <c r="G361" s="418"/>
      <c r="H361" s="419"/>
      <c r="I361" s="411">
        <f t="shared" si="27"/>
        <v>0</v>
      </c>
      <c r="J361" s="428">
        <f t="shared" si="28"/>
        <v>0</v>
      </c>
      <c r="K361" s="384">
        <f t="shared" si="29"/>
        <v>0</v>
      </c>
      <c r="L361" s="384">
        <f>IF(J361=1,SUM($J$6:J361),0)</f>
        <v>0</v>
      </c>
      <c r="M361" s="384">
        <f>IF(K361=1,SUM($K$6:K361),0)</f>
        <v>0</v>
      </c>
      <c r="N361" s="430">
        <f t="shared" si="30"/>
        <v>0</v>
      </c>
      <c r="O361" s="384">
        <f t="shared" si="31"/>
        <v>0</v>
      </c>
      <c r="P361" s="384">
        <f>IF(O361=1,SUM($O$6:O361),0)</f>
        <v>0</v>
      </c>
    </row>
    <row r="362" spans="1:17" ht="45">
      <c r="A362" s="403"/>
      <c r="B362" s="431">
        <v>1</v>
      </c>
      <c r="C362" s="414" t="s">
        <v>405</v>
      </c>
      <c r="D362" s="415" t="s">
        <v>45</v>
      </c>
      <c r="E362" s="416" t="s">
        <v>143</v>
      </c>
      <c r="F362" s="418">
        <v>37000</v>
      </c>
      <c r="G362" s="418">
        <v>37000</v>
      </c>
      <c r="H362" s="419"/>
      <c r="I362" s="411">
        <f t="shared" si="27"/>
        <v>37000</v>
      </c>
      <c r="J362" s="428">
        <f t="shared" si="28"/>
        <v>0</v>
      </c>
      <c r="K362" s="384">
        <f t="shared" si="29"/>
        <v>1</v>
      </c>
      <c r="L362" s="384">
        <f>IF(J362=1,SUM($J$6:J362),0)</f>
        <v>0</v>
      </c>
      <c r="M362" s="384">
        <f>IF(K362=1,SUM($K$6:K362),0)</f>
        <v>201227227.79893059</v>
      </c>
      <c r="N362" s="430">
        <f t="shared" si="30"/>
        <v>201227227.79893059</v>
      </c>
      <c r="O362" s="384">
        <f t="shared" si="31"/>
        <v>0</v>
      </c>
      <c r="P362" s="384">
        <f>IF(O362=1,SUM($O$6:O362),0)</f>
        <v>0</v>
      </c>
    </row>
    <row r="363" spans="1:17" ht="45">
      <c r="A363" s="403"/>
      <c r="B363" s="431">
        <v>2</v>
      </c>
      <c r="C363" s="414" t="s">
        <v>406</v>
      </c>
      <c r="D363" s="415" t="s">
        <v>45</v>
      </c>
      <c r="E363" s="416" t="s">
        <v>143</v>
      </c>
      <c r="F363" s="418">
        <v>55500</v>
      </c>
      <c r="G363" s="418">
        <v>55500</v>
      </c>
      <c r="H363" s="419"/>
      <c r="I363" s="411">
        <f t="shared" si="27"/>
        <v>55500</v>
      </c>
      <c r="J363" s="428">
        <f t="shared" si="28"/>
        <v>0</v>
      </c>
      <c r="K363" s="384">
        <f t="shared" si="29"/>
        <v>1</v>
      </c>
      <c r="L363" s="384">
        <f>IF(J363=1,SUM($J$6:J363),0)</f>
        <v>0</v>
      </c>
      <c r="M363" s="384">
        <f>IF(K363=1,SUM($K$6:K363),0)</f>
        <v>201227228.79893059</v>
      </c>
      <c r="N363" s="430">
        <f t="shared" si="30"/>
        <v>201227228.79893059</v>
      </c>
      <c r="O363" s="384">
        <f t="shared" si="31"/>
        <v>0</v>
      </c>
      <c r="P363" s="384">
        <f>IF(O363=1,SUM($O$6:O363),0)</f>
        <v>0</v>
      </c>
    </row>
    <row r="364" spans="1:17" ht="45">
      <c r="A364" s="403"/>
      <c r="B364" s="431">
        <v>3</v>
      </c>
      <c r="C364" s="414" t="s">
        <v>407</v>
      </c>
      <c r="D364" s="415" t="s">
        <v>45</v>
      </c>
      <c r="E364" s="416" t="s">
        <v>143</v>
      </c>
      <c r="F364" s="418">
        <v>67800</v>
      </c>
      <c r="G364" s="418">
        <v>67800</v>
      </c>
      <c r="H364" s="419"/>
      <c r="I364" s="411">
        <f t="shared" si="27"/>
        <v>67800</v>
      </c>
      <c r="J364" s="428">
        <f t="shared" si="28"/>
        <v>0</v>
      </c>
      <c r="K364" s="384">
        <f t="shared" si="29"/>
        <v>1</v>
      </c>
      <c r="L364" s="384">
        <f>IF(J364=1,SUM($J$6:J364),0)</f>
        <v>0</v>
      </c>
      <c r="M364" s="384">
        <f>IF(K364=1,SUM($K$6:K364),0)</f>
        <v>201227229.79893059</v>
      </c>
      <c r="N364" s="430">
        <f t="shared" si="30"/>
        <v>201227229.79893059</v>
      </c>
      <c r="O364" s="384">
        <f t="shared" si="31"/>
        <v>0</v>
      </c>
      <c r="P364" s="384">
        <f>IF(O364=1,SUM($O$6:O364),0)</f>
        <v>0</v>
      </c>
    </row>
    <row r="365" spans="1:17" ht="45">
      <c r="A365" s="403"/>
      <c r="B365" s="431">
        <v>4</v>
      </c>
      <c r="C365" s="414" t="s">
        <v>408</v>
      </c>
      <c r="D365" s="415" t="s">
        <v>45</v>
      </c>
      <c r="E365" s="416" t="s">
        <v>143</v>
      </c>
      <c r="F365" s="418">
        <v>98600</v>
      </c>
      <c r="G365" s="418">
        <v>98600</v>
      </c>
      <c r="H365" s="419"/>
      <c r="I365" s="411">
        <f t="shared" si="27"/>
        <v>98600</v>
      </c>
      <c r="J365" s="428">
        <f t="shared" si="28"/>
        <v>0</v>
      </c>
      <c r="K365" s="384">
        <f t="shared" si="29"/>
        <v>1</v>
      </c>
      <c r="L365" s="384">
        <f>IF(J365=1,SUM($J$6:J365),0)</f>
        <v>0</v>
      </c>
      <c r="M365" s="384">
        <f>IF(K365=1,SUM($K$6:K365),0)</f>
        <v>201227230.79893059</v>
      </c>
      <c r="N365" s="430">
        <f t="shared" si="30"/>
        <v>201227230.79893059</v>
      </c>
      <c r="O365" s="384">
        <f t="shared" si="31"/>
        <v>0</v>
      </c>
      <c r="P365" s="384">
        <f>IF(O365=1,SUM($O$6:O365),0)</f>
        <v>0</v>
      </c>
    </row>
    <row r="366" spans="1:17" ht="45">
      <c r="A366" s="403"/>
      <c r="B366" s="431">
        <v>5</v>
      </c>
      <c r="C366" s="414" t="s">
        <v>409</v>
      </c>
      <c r="D366" s="415" t="s">
        <v>45</v>
      </c>
      <c r="E366" s="416" t="s">
        <v>143</v>
      </c>
      <c r="F366" s="418">
        <v>135199</v>
      </c>
      <c r="G366" s="418">
        <v>135199</v>
      </c>
      <c r="H366" s="419"/>
      <c r="I366" s="411">
        <f t="shared" si="27"/>
        <v>135199</v>
      </c>
      <c r="J366" s="428">
        <f t="shared" si="28"/>
        <v>0</v>
      </c>
      <c r="K366" s="384">
        <f t="shared" si="29"/>
        <v>1</v>
      </c>
      <c r="L366" s="384">
        <f>IF(J366=1,SUM($J$6:J366),0)</f>
        <v>0</v>
      </c>
      <c r="M366" s="384">
        <f>IF(K366=1,SUM($K$6:K366),0)</f>
        <v>201227231.79893059</v>
      </c>
      <c r="N366" s="430">
        <f t="shared" si="30"/>
        <v>201227231.79893059</v>
      </c>
      <c r="O366" s="384">
        <f t="shared" si="31"/>
        <v>0</v>
      </c>
      <c r="P366" s="384">
        <f>IF(O366=1,SUM($O$6:O366),0)</f>
        <v>0</v>
      </c>
    </row>
    <row r="367" spans="1:17" ht="45">
      <c r="A367" s="403"/>
      <c r="B367" s="431">
        <v>6</v>
      </c>
      <c r="C367" s="414" t="s">
        <v>410</v>
      </c>
      <c r="D367" s="415" t="s">
        <v>45</v>
      </c>
      <c r="E367" s="416" t="s">
        <v>261</v>
      </c>
      <c r="F367" s="418">
        <v>7789</v>
      </c>
      <c r="G367" s="418">
        <v>7789</v>
      </c>
      <c r="H367" s="419"/>
      <c r="I367" s="411">
        <f t="shared" si="27"/>
        <v>7789</v>
      </c>
      <c r="J367" s="428">
        <f t="shared" si="28"/>
        <v>0</v>
      </c>
      <c r="K367" s="384">
        <f t="shared" si="29"/>
        <v>1</v>
      </c>
      <c r="L367" s="384">
        <f>IF(J367=1,SUM($J$6:J367),0)</f>
        <v>0</v>
      </c>
      <c r="M367" s="384">
        <f>IF(K367=1,SUM($K$6:K367),0)</f>
        <v>201227232.79893059</v>
      </c>
      <c r="N367" s="430">
        <f t="shared" si="30"/>
        <v>201227232.79893059</v>
      </c>
      <c r="O367" s="384">
        <f t="shared" si="31"/>
        <v>0</v>
      </c>
      <c r="P367" s="384">
        <f>IF(O367=1,SUM($O$6:O367),0)</f>
        <v>0</v>
      </c>
    </row>
    <row r="368" spans="1:17" ht="75">
      <c r="A368" s="403"/>
      <c r="B368" s="431">
        <v>7</v>
      </c>
      <c r="C368" s="414" t="s">
        <v>411</v>
      </c>
      <c r="D368" s="415" t="s">
        <v>45</v>
      </c>
      <c r="E368" s="416" t="s">
        <v>43</v>
      </c>
      <c r="F368" s="418">
        <v>47459</v>
      </c>
      <c r="G368" s="418">
        <v>47459</v>
      </c>
      <c r="H368" s="419"/>
      <c r="I368" s="411">
        <f t="shared" si="27"/>
        <v>47459</v>
      </c>
      <c r="J368" s="428">
        <f t="shared" si="28"/>
        <v>0</v>
      </c>
      <c r="K368" s="384">
        <f t="shared" si="29"/>
        <v>1</v>
      </c>
      <c r="L368" s="384">
        <f>IF(J368=1,SUM($J$6:J368),0)</f>
        <v>0</v>
      </c>
      <c r="M368" s="384">
        <f>IF(K368=1,SUM($K$6:K368),0)</f>
        <v>201227233.79893059</v>
      </c>
      <c r="N368" s="430">
        <f t="shared" si="30"/>
        <v>201227233.79893059</v>
      </c>
      <c r="O368" s="384">
        <f t="shared" si="31"/>
        <v>0</v>
      </c>
      <c r="P368" s="384">
        <f>IF(O368=1,SUM($O$6:O368),0)</f>
        <v>0</v>
      </c>
    </row>
    <row r="369" spans="1:17" ht="60">
      <c r="A369" s="403"/>
      <c r="B369" s="431">
        <v>8</v>
      </c>
      <c r="C369" s="414" t="s">
        <v>412</v>
      </c>
      <c r="D369" s="415" t="s">
        <v>45</v>
      </c>
      <c r="E369" s="416" t="s">
        <v>43</v>
      </c>
      <c r="F369" s="418">
        <v>112500</v>
      </c>
      <c r="G369" s="418">
        <v>112500</v>
      </c>
      <c r="H369" s="419"/>
      <c r="I369" s="411">
        <f t="shared" si="27"/>
        <v>112500</v>
      </c>
      <c r="J369" s="428">
        <f t="shared" si="28"/>
        <v>0</v>
      </c>
      <c r="K369" s="384">
        <f t="shared" si="29"/>
        <v>1</v>
      </c>
      <c r="L369" s="384">
        <f>IF(J369=1,SUM($J$6:J369),0)</f>
        <v>0</v>
      </c>
      <c r="M369" s="384">
        <f>IF(K369=1,SUM($K$6:K369),0)</f>
        <v>201227234.79893059</v>
      </c>
      <c r="N369" s="430">
        <f t="shared" si="30"/>
        <v>201227234.79893059</v>
      </c>
      <c r="O369" s="384">
        <f t="shared" si="31"/>
        <v>0</v>
      </c>
      <c r="P369" s="384">
        <f>IF(O369=1,SUM($O$6:O369),0)</f>
        <v>0</v>
      </c>
    </row>
    <row r="370" spans="1:17" ht="75">
      <c r="A370" s="403"/>
      <c r="B370" s="431">
        <v>9</v>
      </c>
      <c r="C370" s="414" t="s">
        <v>413</v>
      </c>
      <c r="D370" s="415" t="s">
        <v>45</v>
      </c>
      <c r="E370" s="416" t="s">
        <v>43</v>
      </c>
      <c r="F370" s="418">
        <v>35800</v>
      </c>
      <c r="G370" s="418">
        <v>35800</v>
      </c>
      <c r="H370" s="419"/>
      <c r="I370" s="411">
        <f t="shared" si="27"/>
        <v>35800</v>
      </c>
      <c r="J370" s="428">
        <f t="shared" si="28"/>
        <v>0</v>
      </c>
      <c r="K370" s="384">
        <f t="shared" si="29"/>
        <v>1</v>
      </c>
      <c r="L370" s="384">
        <f>IF(J370=1,SUM($J$6:J370),0)</f>
        <v>0</v>
      </c>
      <c r="M370" s="384">
        <f>IF(K370=1,SUM($K$6:K370),0)</f>
        <v>201227235.79893059</v>
      </c>
      <c r="N370" s="430">
        <f t="shared" si="30"/>
        <v>201227235.79893059</v>
      </c>
      <c r="O370" s="384">
        <f t="shared" si="31"/>
        <v>0</v>
      </c>
      <c r="P370" s="384">
        <f>IF(O370=1,SUM($O$6:O370),0)</f>
        <v>0</v>
      </c>
      <c r="Q370" s="438"/>
    </row>
    <row r="371" spans="1:17" ht="60">
      <c r="A371" s="403"/>
      <c r="B371" s="431">
        <v>10</v>
      </c>
      <c r="C371" s="414" t="s">
        <v>414</v>
      </c>
      <c r="D371" s="415" t="s">
        <v>45</v>
      </c>
      <c r="E371" s="416" t="s">
        <v>43</v>
      </c>
      <c r="F371" s="418">
        <v>36000</v>
      </c>
      <c r="G371" s="418">
        <v>36000</v>
      </c>
      <c r="H371" s="419"/>
      <c r="I371" s="411">
        <f t="shared" si="27"/>
        <v>36000</v>
      </c>
      <c r="J371" s="428">
        <f t="shared" si="28"/>
        <v>0</v>
      </c>
      <c r="K371" s="384">
        <f t="shared" si="29"/>
        <v>1</v>
      </c>
      <c r="L371" s="384">
        <f>IF(J371=1,SUM($J$6:J371),0)</f>
        <v>0</v>
      </c>
      <c r="M371" s="384">
        <f>IF(K371=1,SUM($K$6:K371),0)</f>
        <v>201227236.79893059</v>
      </c>
      <c r="N371" s="430">
        <f t="shared" si="30"/>
        <v>201227236.79893059</v>
      </c>
      <c r="O371" s="384">
        <f t="shared" si="31"/>
        <v>0</v>
      </c>
      <c r="P371" s="384">
        <f>IF(O371=1,SUM($O$6:O371),0)</f>
        <v>0</v>
      </c>
      <c r="Q371" s="438"/>
    </row>
    <row r="372" spans="1:17" ht="60">
      <c r="A372" s="403"/>
      <c r="B372" s="431">
        <v>11</v>
      </c>
      <c r="C372" s="414" t="s">
        <v>415</v>
      </c>
      <c r="D372" s="415" t="s">
        <v>45</v>
      </c>
      <c r="E372" s="416" t="s">
        <v>43</v>
      </c>
      <c r="F372" s="418">
        <v>36000</v>
      </c>
      <c r="G372" s="418">
        <v>36000</v>
      </c>
      <c r="H372" s="419"/>
      <c r="I372" s="411">
        <f t="shared" si="27"/>
        <v>36000</v>
      </c>
      <c r="J372" s="428">
        <f t="shared" si="28"/>
        <v>0</v>
      </c>
      <c r="K372" s="384">
        <f t="shared" si="29"/>
        <v>1</v>
      </c>
      <c r="L372" s="384">
        <f>IF(J372=1,SUM($J$6:J372),0)</f>
        <v>0</v>
      </c>
      <c r="M372" s="384">
        <f>IF(K372=1,SUM($K$6:K372),0)</f>
        <v>201227237.79893059</v>
      </c>
      <c r="N372" s="430">
        <f t="shared" si="30"/>
        <v>201227237.79893059</v>
      </c>
      <c r="O372" s="384">
        <f t="shared" si="31"/>
        <v>0</v>
      </c>
      <c r="P372" s="384">
        <f>IF(O372=1,SUM($O$6:O372),0)</f>
        <v>0</v>
      </c>
    </row>
    <row r="373" spans="1:17" ht="60">
      <c r="A373" s="403"/>
      <c r="B373" s="431">
        <v>12</v>
      </c>
      <c r="C373" s="414" t="s">
        <v>416</v>
      </c>
      <c r="D373" s="415" t="s">
        <v>45</v>
      </c>
      <c r="E373" s="416" t="s">
        <v>43</v>
      </c>
      <c r="F373" s="418">
        <v>40000</v>
      </c>
      <c r="G373" s="418">
        <v>40000</v>
      </c>
      <c r="H373" s="419"/>
      <c r="I373" s="411">
        <f t="shared" si="27"/>
        <v>40000</v>
      </c>
      <c r="J373" s="428">
        <f t="shared" si="28"/>
        <v>0</v>
      </c>
      <c r="K373" s="384">
        <f t="shared" si="29"/>
        <v>1</v>
      </c>
      <c r="L373" s="384">
        <f>IF(J373=1,SUM($J$6:J373),0)</f>
        <v>0</v>
      </c>
      <c r="M373" s="384">
        <f>IF(K373=1,SUM($K$6:K373),0)</f>
        <v>201227238.79893059</v>
      </c>
      <c r="N373" s="430">
        <f t="shared" si="30"/>
        <v>201227238.79893059</v>
      </c>
      <c r="O373" s="384">
        <f t="shared" si="31"/>
        <v>0</v>
      </c>
      <c r="P373" s="384">
        <f>IF(O373=1,SUM($O$6:O373),0)</f>
        <v>0</v>
      </c>
    </row>
    <row r="374" spans="1:17" ht="75">
      <c r="A374" s="403"/>
      <c r="B374" s="431">
        <v>13</v>
      </c>
      <c r="C374" s="414" t="s">
        <v>417</v>
      </c>
      <c r="D374" s="415" t="s">
        <v>45</v>
      </c>
      <c r="E374" s="416" t="s">
        <v>43</v>
      </c>
      <c r="F374" s="418">
        <v>55000</v>
      </c>
      <c r="G374" s="418">
        <v>55000</v>
      </c>
      <c r="H374" s="419"/>
      <c r="I374" s="411">
        <f t="shared" si="27"/>
        <v>55000</v>
      </c>
      <c r="J374" s="428">
        <f t="shared" si="28"/>
        <v>0</v>
      </c>
      <c r="K374" s="384">
        <f t="shared" si="29"/>
        <v>1</v>
      </c>
      <c r="L374" s="384">
        <f>IF(J374=1,SUM($J$6:J374),0)</f>
        <v>0</v>
      </c>
      <c r="M374" s="384">
        <f>IF(K374=1,SUM($K$6:K374),0)</f>
        <v>201227239.79893059</v>
      </c>
      <c r="N374" s="430">
        <f t="shared" si="30"/>
        <v>201227239.79893059</v>
      </c>
      <c r="O374" s="384">
        <f t="shared" si="31"/>
        <v>0</v>
      </c>
      <c r="P374" s="384">
        <f>IF(O374=1,SUM($O$6:O374),0)</f>
        <v>0</v>
      </c>
    </row>
    <row r="375" spans="1:17" ht="60">
      <c r="A375" s="403"/>
      <c r="B375" s="431">
        <v>14</v>
      </c>
      <c r="C375" s="414" t="s">
        <v>418</v>
      </c>
      <c r="D375" s="415" t="s">
        <v>45</v>
      </c>
      <c r="E375" s="416" t="s">
        <v>43</v>
      </c>
      <c r="F375" s="418">
        <v>45500</v>
      </c>
      <c r="G375" s="418">
        <v>45500</v>
      </c>
      <c r="H375" s="419"/>
      <c r="I375" s="411">
        <f t="shared" si="27"/>
        <v>45500</v>
      </c>
      <c r="J375" s="428">
        <f t="shared" si="28"/>
        <v>0</v>
      </c>
      <c r="K375" s="384">
        <f t="shared" si="29"/>
        <v>1</v>
      </c>
      <c r="L375" s="384">
        <f>IF(J375=1,SUM($J$6:J375),0)</f>
        <v>0</v>
      </c>
      <c r="M375" s="384">
        <f>IF(K375=1,SUM($K$6:K375),0)</f>
        <v>201227240.79893059</v>
      </c>
      <c r="N375" s="430">
        <f t="shared" si="30"/>
        <v>201227240.79893059</v>
      </c>
      <c r="O375" s="384">
        <f t="shared" si="31"/>
        <v>0</v>
      </c>
      <c r="P375" s="384">
        <f>IF(O375=1,SUM($O$6:O375),0)</f>
        <v>0</v>
      </c>
    </row>
    <row r="376" spans="1:17" ht="60">
      <c r="A376" s="403"/>
      <c r="B376" s="431">
        <v>15</v>
      </c>
      <c r="C376" s="414" t="s">
        <v>419</v>
      </c>
      <c r="D376" s="415" t="s">
        <v>45</v>
      </c>
      <c r="E376" s="416" t="s">
        <v>43</v>
      </c>
      <c r="F376" s="418">
        <v>45500</v>
      </c>
      <c r="G376" s="418">
        <v>45500</v>
      </c>
      <c r="H376" s="419"/>
      <c r="I376" s="411">
        <f t="shared" si="27"/>
        <v>45500</v>
      </c>
      <c r="J376" s="428">
        <f t="shared" si="28"/>
        <v>0</v>
      </c>
      <c r="K376" s="384">
        <f t="shared" si="29"/>
        <v>1</v>
      </c>
      <c r="L376" s="384">
        <f>IF(J376=1,SUM($J$6:J376),0)</f>
        <v>0</v>
      </c>
      <c r="M376" s="384">
        <f>IF(K376=1,SUM($K$6:K376),0)</f>
        <v>201227241.79893059</v>
      </c>
      <c r="N376" s="430">
        <f t="shared" si="30"/>
        <v>201227241.79893059</v>
      </c>
      <c r="O376" s="384">
        <f t="shared" si="31"/>
        <v>0</v>
      </c>
      <c r="P376" s="384">
        <f>IF(O376=1,SUM($O$6:O376),0)</f>
        <v>0</v>
      </c>
    </row>
    <row r="377" spans="1:17" ht="60">
      <c r="A377" s="403"/>
      <c r="B377" s="431">
        <v>16</v>
      </c>
      <c r="C377" s="414" t="s">
        <v>420</v>
      </c>
      <c r="D377" s="415" t="s">
        <v>45</v>
      </c>
      <c r="E377" s="416" t="s">
        <v>43</v>
      </c>
      <c r="F377" s="418">
        <v>45500</v>
      </c>
      <c r="G377" s="418">
        <v>45500</v>
      </c>
      <c r="H377" s="419"/>
      <c r="I377" s="411">
        <f t="shared" si="27"/>
        <v>45500</v>
      </c>
      <c r="J377" s="428">
        <f t="shared" si="28"/>
        <v>0</v>
      </c>
      <c r="K377" s="384">
        <f t="shared" si="29"/>
        <v>1</v>
      </c>
      <c r="L377" s="384">
        <f>IF(J377=1,SUM($J$6:J377),0)</f>
        <v>0</v>
      </c>
      <c r="M377" s="384">
        <f>IF(K377=1,SUM($K$6:K377),0)</f>
        <v>201227242.79893059</v>
      </c>
      <c r="N377" s="430">
        <f t="shared" si="30"/>
        <v>201227242.79893059</v>
      </c>
      <c r="O377" s="384">
        <f t="shared" si="31"/>
        <v>0</v>
      </c>
      <c r="P377" s="384">
        <f>IF(O377=1,SUM($O$6:O377),0)</f>
        <v>0</v>
      </c>
    </row>
    <row r="378" spans="1:17" ht="60">
      <c r="A378" s="403"/>
      <c r="B378" s="431">
        <v>17</v>
      </c>
      <c r="C378" s="414" t="s">
        <v>421</v>
      </c>
      <c r="D378" s="415" t="s">
        <v>45</v>
      </c>
      <c r="E378" s="416" t="s">
        <v>43</v>
      </c>
      <c r="F378" s="418">
        <v>45500</v>
      </c>
      <c r="G378" s="418">
        <v>45500</v>
      </c>
      <c r="H378" s="419"/>
      <c r="I378" s="411">
        <f t="shared" si="27"/>
        <v>45500</v>
      </c>
      <c r="J378" s="428">
        <f t="shared" si="28"/>
        <v>0</v>
      </c>
      <c r="K378" s="384">
        <f t="shared" si="29"/>
        <v>1</v>
      </c>
      <c r="L378" s="384">
        <f>IF(J378=1,SUM($J$6:J378),0)</f>
        <v>0</v>
      </c>
      <c r="M378" s="384">
        <f>IF(K378=1,SUM($K$6:K378),0)</f>
        <v>201227243.79893059</v>
      </c>
      <c r="N378" s="430">
        <f t="shared" si="30"/>
        <v>201227243.79893059</v>
      </c>
      <c r="O378" s="384">
        <f t="shared" si="31"/>
        <v>0</v>
      </c>
      <c r="P378" s="384">
        <f>IF(O378=1,SUM($O$6:O378),0)</f>
        <v>0</v>
      </c>
    </row>
    <row r="379" spans="1:17" ht="75">
      <c r="A379" s="403"/>
      <c r="B379" s="431">
        <v>18</v>
      </c>
      <c r="C379" s="414" t="s">
        <v>422</v>
      </c>
      <c r="D379" s="415" t="s">
        <v>45</v>
      </c>
      <c r="E379" s="416" t="s">
        <v>43</v>
      </c>
      <c r="F379" s="418">
        <v>7938</v>
      </c>
      <c r="G379" s="418">
        <v>7938</v>
      </c>
      <c r="H379" s="419"/>
      <c r="I379" s="411">
        <f t="shared" si="27"/>
        <v>7938</v>
      </c>
      <c r="J379" s="428">
        <f t="shared" si="28"/>
        <v>0</v>
      </c>
      <c r="K379" s="384">
        <f t="shared" si="29"/>
        <v>1</v>
      </c>
      <c r="L379" s="384">
        <f>IF(J379=1,SUM($J$6:J379),0)</f>
        <v>0</v>
      </c>
      <c r="M379" s="384">
        <f>IF(K379=1,SUM($K$6:K379),0)</f>
        <v>201227244.79893059</v>
      </c>
      <c r="N379" s="430">
        <f t="shared" si="30"/>
        <v>201227244.79893059</v>
      </c>
      <c r="O379" s="384">
        <f t="shared" si="31"/>
        <v>0</v>
      </c>
      <c r="P379" s="384">
        <f>IF(O379=1,SUM($O$6:O379),0)</f>
        <v>0</v>
      </c>
    </row>
    <row r="380" spans="1:17" ht="60">
      <c r="A380" s="403"/>
      <c r="B380" s="431">
        <v>19</v>
      </c>
      <c r="C380" s="414" t="s">
        <v>423</v>
      </c>
      <c r="D380" s="415" t="s">
        <v>45</v>
      </c>
      <c r="E380" s="416" t="s">
        <v>43</v>
      </c>
      <c r="F380" s="418">
        <v>30000</v>
      </c>
      <c r="G380" s="418">
        <v>30000</v>
      </c>
      <c r="H380" s="419"/>
      <c r="I380" s="411">
        <f t="shared" si="27"/>
        <v>30000</v>
      </c>
      <c r="J380" s="428">
        <f t="shared" si="28"/>
        <v>0</v>
      </c>
      <c r="K380" s="384">
        <f t="shared" si="29"/>
        <v>1</v>
      </c>
      <c r="L380" s="384">
        <f>IF(J380=1,SUM($J$6:J380),0)</f>
        <v>0</v>
      </c>
      <c r="M380" s="384">
        <f>IF(K380=1,SUM($K$6:K380),0)</f>
        <v>201227245.79893059</v>
      </c>
      <c r="N380" s="430">
        <f t="shared" si="30"/>
        <v>201227245.79893059</v>
      </c>
      <c r="O380" s="384">
        <f t="shared" si="31"/>
        <v>0</v>
      </c>
      <c r="P380" s="384">
        <f>IF(O380=1,SUM($O$6:O380),0)</f>
        <v>0</v>
      </c>
    </row>
    <row r="381" spans="1:17" ht="45">
      <c r="A381" s="403"/>
      <c r="B381" s="431">
        <v>20</v>
      </c>
      <c r="C381" s="414" t="s">
        <v>424</v>
      </c>
      <c r="D381" s="415" t="s">
        <v>45</v>
      </c>
      <c r="E381" s="416" t="s">
        <v>43</v>
      </c>
      <c r="F381" s="418">
        <v>26500</v>
      </c>
      <c r="G381" s="418">
        <v>26500</v>
      </c>
      <c r="H381" s="419"/>
      <c r="I381" s="411">
        <f t="shared" si="27"/>
        <v>26500</v>
      </c>
      <c r="J381" s="428">
        <f t="shared" si="28"/>
        <v>0</v>
      </c>
      <c r="K381" s="384">
        <f t="shared" si="29"/>
        <v>1</v>
      </c>
      <c r="L381" s="384">
        <f>IF(J381=1,SUM($J$6:J381),0)</f>
        <v>0</v>
      </c>
      <c r="M381" s="384">
        <f>IF(K381=1,SUM($K$6:K381),0)</f>
        <v>201227246.79893059</v>
      </c>
      <c r="N381" s="430">
        <f t="shared" si="30"/>
        <v>201227246.79893059</v>
      </c>
      <c r="O381" s="384">
        <f t="shared" si="31"/>
        <v>0</v>
      </c>
      <c r="P381" s="384">
        <f>IF(O381=1,SUM($O$6:O381),0)</f>
        <v>0</v>
      </c>
    </row>
    <row r="382" spans="1:17" ht="45">
      <c r="A382" s="403"/>
      <c r="B382" s="431">
        <v>21</v>
      </c>
      <c r="C382" s="414" t="s">
        <v>425</v>
      </c>
      <c r="D382" s="415" t="s">
        <v>45</v>
      </c>
      <c r="E382" s="416" t="s">
        <v>43</v>
      </c>
      <c r="F382" s="418">
        <v>26500</v>
      </c>
      <c r="G382" s="418">
        <v>26500</v>
      </c>
      <c r="H382" s="419"/>
      <c r="I382" s="411">
        <f t="shared" si="27"/>
        <v>26500</v>
      </c>
      <c r="J382" s="428">
        <f t="shared" si="28"/>
        <v>0</v>
      </c>
      <c r="K382" s="384">
        <f t="shared" si="29"/>
        <v>1</v>
      </c>
      <c r="L382" s="384">
        <f>IF(J382=1,SUM($J$6:J382),0)</f>
        <v>0</v>
      </c>
      <c r="M382" s="384">
        <f>IF(K382=1,SUM($K$6:K382),0)</f>
        <v>201227247.79893059</v>
      </c>
      <c r="N382" s="430">
        <f t="shared" si="30"/>
        <v>201227247.79893059</v>
      </c>
      <c r="O382" s="384">
        <f t="shared" si="31"/>
        <v>0</v>
      </c>
      <c r="P382" s="384">
        <f>IF(O382=1,SUM($O$6:O382),0)</f>
        <v>0</v>
      </c>
    </row>
    <row r="383" spans="1:17" ht="45">
      <c r="A383" s="403"/>
      <c r="B383" s="431">
        <v>22</v>
      </c>
      <c r="C383" s="414" t="s">
        <v>426</v>
      </c>
      <c r="D383" s="415" t="s">
        <v>45</v>
      </c>
      <c r="E383" s="416" t="s">
        <v>43</v>
      </c>
      <c r="F383" s="418">
        <v>26500</v>
      </c>
      <c r="G383" s="418">
        <v>26500</v>
      </c>
      <c r="H383" s="419"/>
      <c r="I383" s="411">
        <f t="shared" si="27"/>
        <v>26500</v>
      </c>
      <c r="J383" s="428">
        <f t="shared" si="28"/>
        <v>0</v>
      </c>
      <c r="K383" s="384">
        <f t="shared" si="29"/>
        <v>1</v>
      </c>
      <c r="L383" s="384">
        <f>IF(J383=1,SUM($J$6:J383),0)</f>
        <v>0</v>
      </c>
      <c r="M383" s="384">
        <f>IF(K383=1,SUM($K$6:K383),0)</f>
        <v>201227248.79893059</v>
      </c>
      <c r="N383" s="430">
        <f t="shared" si="30"/>
        <v>201227248.79893059</v>
      </c>
      <c r="O383" s="384">
        <f t="shared" si="31"/>
        <v>0</v>
      </c>
      <c r="P383" s="384">
        <f>IF(O383=1,SUM($O$6:O383),0)</f>
        <v>0</v>
      </c>
    </row>
    <row r="384" spans="1:17" ht="45">
      <c r="A384" s="403"/>
      <c r="B384" s="431">
        <v>23</v>
      </c>
      <c r="C384" s="414" t="s">
        <v>427</v>
      </c>
      <c r="D384" s="415" t="s">
        <v>45</v>
      </c>
      <c r="E384" s="416" t="s">
        <v>43</v>
      </c>
      <c r="F384" s="418">
        <v>26500</v>
      </c>
      <c r="G384" s="418">
        <v>26500</v>
      </c>
      <c r="H384" s="419"/>
      <c r="I384" s="411">
        <f t="shared" si="27"/>
        <v>26500</v>
      </c>
      <c r="J384" s="428">
        <f t="shared" si="28"/>
        <v>0</v>
      </c>
      <c r="K384" s="384">
        <f t="shared" si="29"/>
        <v>1</v>
      </c>
      <c r="L384" s="384">
        <f>IF(J384=1,SUM($J$6:J384),0)</f>
        <v>0</v>
      </c>
      <c r="M384" s="384">
        <f>IF(K384=1,SUM($K$6:K384),0)</f>
        <v>201227249.79893059</v>
      </c>
      <c r="N384" s="430">
        <f t="shared" si="30"/>
        <v>201227249.79893059</v>
      </c>
      <c r="O384" s="384">
        <f t="shared" si="31"/>
        <v>0</v>
      </c>
      <c r="P384" s="384">
        <f>IF(O384=1,SUM($O$6:O384),0)</f>
        <v>0</v>
      </c>
    </row>
    <row r="385" spans="1:16" ht="60">
      <c r="A385" s="403"/>
      <c r="B385" s="431">
        <v>24</v>
      </c>
      <c r="C385" s="414" t="s">
        <v>428</v>
      </c>
      <c r="D385" s="415" t="s">
        <v>45</v>
      </c>
      <c r="E385" s="416" t="s">
        <v>43</v>
      </c>
      <c r="F385" s="418">
        <v>33600</v>
      </c>
      <c r="G385" s="418">
        <v>33600</v>
      </c>
      <c r="H385" s="419"/>
      <c r="I385" s="411">
        <f t="shared" si="27"/>
        <v>33600</v>
      </c>
      <c r="J385" s="428">
        <f t="shared" si="28"/>
        <v>0</v>
      </c>
      <c r="K385" s="384">
        <f t="shared" si="29"/>
        <v>1</v>
      </c>
      <c r="L385" s="384">
        <f>IF(J385=1,SUM($J$6:J385),0)</f>
        <v>0</v>
      </c>
      <c r="M385" s="384">
        <f>IF(K385=1,SUM($K$6:K385),0)</f>
        <v>201227250.79893059</v>
      </c>
      <c r="N385" s="430">
        <f t="shared" si="30"/>
        <v>201227250.79893059</v>
      </c>
      <c r="O385" s="384">
        <f t="shared" si="31"/>
        <v>0</v>
      </c>
      <c r="P385" s="384">
        <f>IF(O385=1,SUM($O$6:O385),0)</f>
        <v>0</v>
      </c>
    </row>
    <row r="386" spans="1:16" ht="60">
      <c r="A386" s="403"/>
      <c r="B386" s="431">
        <v>25</v>
      </c>
      <c r="C386" s="414" t="s">
        <v>429</v>
      </c>
      <c r="D386" s="415" t="s">
        <v>45</v>
      </c>
      <c r="E386" s="416" t="s">
        <v>43</v>
      </c>
      <c r="F386" s="418">
        <v>33600</v>
      </c>
      <c r="G386" s="418">
        <v>33600</v>
      </c>
      <c r="H386" s="419"/>
      <c r="I386" s="411">
        <f t="shared" si="27"/>
        <v>33600</v>
      </c>
      <c r="J386" s="428">
        <f t="shared" si="28"/>
        <v>0</v>
      </c>
      <c r="K386" s="384">
        <f t="shared" si="29"/>
        <v>1</v>
      </c>
      <c r="L386" s="384">
        <f>IF(J386=1,SUM($J$6:J386),0)</f>
        <v>0</v>
      </c>
      <c r="M386" s="384">
        <f>IF(K386=1,SUM($K$6:K386),0)</f>
        <v>201227251.79893059</v>
      </c>
      <c r="N386" s="430">
        <f t="shared" si="30"/>
        <v>201227251.79893059</v>
      </c>
      <c r="O386" s="384">
        <f t="shared" si="31"/>
        <v>0</v>
      </c>
      <c r="P386" s="384">
        <f>IF(O386=1,SUM($O$6:O386),0)</f>
        <v>0</v>
      </c>
    </row>
    <row r="387" spans="1:16" ht="60">
      <c r="A387" s="403"/>
      <c r="B387" s="431">
        <v>26</v>
      </c>
      <c r="C387" s="414" t="s">
        <v>430</v>
      </c>
      <c r="D387" s="415" t="s">
        <v>45</v>
      </c>
      <c r="E387" s="416" t="s">
        <v>43</v>
      </c>
      <c r="F387" s="418">
        <v>33600</v>
      </c>
      <c r="G387" s="418">
        <v>33600</v>
      </c>
      <c r="H387" s="419"/>
      <c r="I387" s="411">
        <f t="shared" ref="I387:I450" si="32">IF($I$5=$G$4,G387,(IF($I$5=$F$4,F387,0)))</f>
        <v>33600</v>
      </c>
      <c r="J387" s="428">
        <f t="shared" si="28"/>
        <v>0</v>
      </c>
      <c r="K387" s="384">
        <f t="shared" si="29"/>
        <v>1</v>
      </c>
      <c r="L387" s="384">
        <f>IF(J387=1,SUM($J$6:J387),0)</f>
        <v>0</v>
      </c>
      <c r="M387" s="384">
        <f>IF(K387=1,SUM($K$6:K387),0)</f>
        <v>201227252.79893059</v>
      </c>
      <c r="N387" s="430">
        <f t="shared" si="30"/>
        <v>201227252.79893059</v>
      </c>
      <c r="O387" s="384">
        <f t="shared" si="31"/>
        <v>0</v>
      </c>
      <c r="P387" s="384">
        <f>IF(O387=1,SUM($O$6:O387),0)</f>
        <v>0</v>
      </c>
    </row>
    <row r="388" spans="1:16" ht="60">
      <c r="A388" s="403"/>
      <c r="B388" s="431">
        <v>27</v>
      </c>
      <c r="C388" s="414" t="s">
        <v>431</v>
      </c>
      <c r="D388" s="415" t="s">
        <v>45</v>
      </c>
      <c r="E388" s="416" t="s">
        <v>43</v>
      </c>
      <c r="F388" s="418">
        <v>33600</v>
      </c>
      <c r="G388" s="418">
        <v>33600</v>
      </c>
      <c r="H388" s="419"/>
      <c r="I388" s="411">
        <f t="shared" si="32"/>
        <v>33600</v>
      </c>
      <c r="J388" s="428">
        <f t="shared" si="28"/>
        <v>0</v>
      </c>
      <c r="K388" s="384">
        <f t="shared" si="29"/>
        <v>1</v>
      </c>
      <c r="L388" s="384">
        <f>IF(J388=1,SUM($J$6:J388),0)</f>
        <v>0</v>
      </c>
      <c r="M388" s="384">
        <f>IF(K388=1,SUM($K$6:K388),0)</f>
        <v>201227253.79893059</v>
      </c>
      <c r="N388" s="430">
        <f t="shared" si="30"/>
        <v>201227253.79893059</v>
      </c>
      <c r="O388" s="384">
        <f t="shared" si="31"/>
        <v>0</v>
      </c>
      <c r="P388" s="384">
        <f>IF(O388=1,SUM($O$6:O388),0)</f>
        <v>0</v>
      </c>
    </row>
    <row r="389" spans="1:16" ht="45">
      <c r="A389" s="403"/>
      <c r="B389" s="431">
        <v>28</v>
      </c>
      <c r="C389" s="414" t="s">
        <v>432</v>
      </c>
      <c r="D389" s="415" t="s">
        <v>45</v>
      </c>
      <c r="E389" s="416" t="s">
        <v>43</v>
      </c>
      <c r="F389" s="418">
        <v>32600</v>
      </c>
      <c r="G389" s="418">
        <v>32600</v>
      </c>
      <c r="H389" s="419"/>
      <c r="I389" s="411">
        <f t="shared" si="32"/>
        <v>32600</v>
      </c>
      <c r="J389" s="428">
        <f t="shared" si="28"/>
        <v>0</v>
      </c>
      <c r="K389" s="384">
        <f t="shared" si="29"/>
        <v>1</v>
      </c>
      <c r="L389" s="384">
        <f>IF(J389=1,SUM($J$6:J389),0)</f>
        <v>0</v>
      </c>
      <c r="M389" s="384">
        <f>IF(K389=1,SUM($K$6:K389),0)</f>
        <v>201227254.79893059</v>
      </c>
      <c r="N389" s="430">
        <f t="shared" si="30"/>
        <v>201227254.79893059</v>
      </c>
      <c r="O389" s="384">
        <f t="shared" si="31"/>
        <v>0</v>
      </c>
      <c r="P389" s="384">
        <f>IF(O389=1,SUM($O$6:O389),0)</f>
        <v>0</v>
      </c>
    </row>
    <row r="390" spans="1:16" ht="45">
      <c r="A390" s="403"/>
      <c r="B390" s="431">
        <v>29</v>
      </c>
      <c r="C390" s="414" t="s">
        <v>433</v>
      </c>
      <c r="D390" s="415" t="s">
        <v>45</v>
      </c>
      <c r="E390" s="416" t="s">
        <v>43</v>
      </c>
      <c r="F390" s="418">
        <v>45000</v>
      </c>
      <c r="G390" s="418">
        <v>45000</v>
      </c>
      <c r="H390" s="419"/>
      <c r="I390" s="411">
        <f t="shared" si="32"/>
        <v>45000</v>
      </c>
      <c r="J390" s="428">
        <f t="shared" si="28"/>
        <v>0</v>
      </c>
      <c r="K390" s="384">
        <f t="shared" si="29"/>
        <v>1</v>
      </c>
      <c r="L390" s="384">
        <f>IF(J390=1,SUM($J$6:J390),0)</f>
        <v>0</v>
      </c>
      <c r="M390" s="384">
        <f>IF(K390=1,SUM($K$6:K390),0)</f>
        <v>201227255.79893059</v>
      </c>
      <c r="N390" s="430">
        <f t="shared" si="30"/>
        <v>201227255.79893059</v>
      </c>
      <c r="O390" s="384">
        <f t="shared" si="31"/>
        <v>0</v>
      </c>
      <c r="P390" s="384">
        <f>IF(O390=1,SUM($O$6:O390),0)</f>
        <v>0</v>
      </c>
    </row>
    <row r="391" spans="1:16" ht="60">
      <c r="A391" s="403"/>
      <c r="B391" s="431">
        <v>30</v>
      </c>
      <c r="C391" s="414" t="s">
        <v>434</v>
      </c>
      <c r="D391" s="415" t="s">
        <v>45</v>
      </c>
      <c r="E391" s="416" t="s">
        <v>43</v>
      </c>
      <c r="F391" s="418">
        <v>92500</v>
      </c>
      <c r="G391" s="418">
        <v>92500</v>
      </c>
      <c r="H391" s="419"/>
      <c r="I391" s="411">
        <f t="shared" si="32"/>
        <v>92500</v>
      </c>
      <c r="J391" s="428">
        <f t="shared" si="28"/>
        <v>0</v>
      </c>
      <c r="K391" s="384">
        <f t="shared" si="29"/>
        <v>1</v>
      </c>
      <c r="L391" s="384">
        <f>IF(J391=1,SUM($J$6:J391),0)</f>
        <v>0</v>
      </c>
      <c r="M391" s="384">
        <f>IF(K391=1,SUM($K$6:K391),0)</f>
        <v>201227256.79893059</v>
      </c>
      <c r="N391" s="430">
        <f t="shared" si="30"/>
        <v>201227256.79893059</v>
      </c>
      <c r="O391" s="384">
        <f t="shared" si="31"/>
        <v>0</v>
      </c>
      <c r="P391" s="384">
        <f>IF(O391=1,SUM($O$6:O391),0)</f>
        <v>0</v>
      </c>
    </row>
    <row r="392" spans="1:16" ht="60">
      <c r="A392" s="403"/>
      <c r="B392" s="431">
        <v>31</v>
      </c>
      <c r="C392" s="414" t="s">
        <v>435</v>
      </c>
      <c r="D392" s="415" t="s">
        <v>45</v>
      </c>
      <c r="E392" s="416" t="s">
        <v>43</v>
      </c>
      <c r="F392" s="418">
        <v>67700</v>
      </c>
      <c r="G392" s="418">
        <v>67700</v>
      </c>
      <c r="H392" s="419"/>
      <c r="I392" s="411">
        <f t="shared" si="32"/>
        <v>67700</v>
      </c>
      <c r="J392" s="428">
        <f t="shared" si="28"/>
        <v>0</v>
      </c>
      <c r="K392" s="384">
        <f t="shared" si="29"/>
        <v>1</v>
      </c>
      <c r="L392" s="384">
        <f>IF(J392=1,SUM($J$6:J392),0)</f>
        <v>0</v>
      </c>
      <c r="M392" s="384">
        <f>IF(K392=1,SUM($K$6:K392),0)</f>
        <v>201227257.79893059</v>
      </c>
      <c r="N392" s="430">
        <f t="shared" si="30"/>
        <v>201227257.79893059</v>
      </c>
      <c r="O392" s="384">
        <f t="shared" si="31"/>
        <v>0</v>
      </c>
      <c r="P392" s="384">
        <f>IF(O392=1,SUM($O$6:O392),0)</f>
        <v>0</v>
      </c>
    </row>
    <row r="393" spans="1:16" ht="90">
      <c r="A393" s="403"/>
      <c r="B393" s="431">
        <v>32</v>
      </c>
      <c r="C393" s="414" t="s">
        <v>436</v>
      </c>
      <c r="D393" s="415" t="s">
        <v>45</v>
      </c>
      <c r="E393" s="416" t="s">
        <v>43</v>
      </c>
      <c r="F393" s="418">
        <v>13100</v>
      </c>
      <c r="G393" s="418">
        <v>13100</v>
      </c>
      <c r="H393" s="419"/>
      <c r="I393" s="411">
        <f t="shared" si="32"/>
        <v>13100</v>
      </c>
      <c r="J393" s="428">
        <f t="shared" ref="J393:J456" si="33">IF(D393="MDU-KD",1,0)</f>
        <v>0</v>
      </c>
      <c r="K393" s="384">
        <f t="shared" ref="K393:K456" si="34">IF(D393="HDW",1,0)</f>
        <v>1</v>
      </c>
      <c r="L393" s="384">
        <f>IF(J393=1,SUM($J$6:J393),0)</f>
        <v>0</v>
      </c>
      <c r="M393" s="384">
        <f>IF(K393=1,SUM($K$6:K393),0)</f>
        <v>201227258.79893059</v>
      </c>
      <c r="N393" s="430">
        <f t="shared" ref="N393:N456" si="35">IF(L393=0,M393,L393)</f>
        <v>201227258.79893059</v>
      </c>
      <c r="O393" s="384">
        <f t="shared" ref="O393:O456" si="36">IF(E393=0,0,IF(LEFT(C393,11)="Tiang Beton",1,0))</f>
        <v>0</v>
      </c>
      <c r="P393" s="384">
        <f>IF(O393=1,SUM($O$6:O393),0)</f>
        <v>0</v>
      </c>
    </row>
    <row r="394" spans="1:16" ht="120">
      <c r="A394" s="403"/>
      <c r="B394" s="431">
        <v>33</v>
      </c>
      <c r="C394" s="414" t="s">
        <v>437</v>
      </c>
      <c r="D394" s="415" t="s">
        <v>45</v>
      </c>
      <c r="E394" s="416" t="s">
        <v>43</v>
      </c>
      <c r="F394" s="418">
        <v>404600</v>
      </c>
      <c r="G394" s="418">
        <v>404600</v>
      </c>
      <c r="H394" s="419"/>
      <c r="I394" s="411">
        <f t="shared" si="32"/>
        <v>404600</v>
      </c>
      <c r="J394" s="428">
        <f t="shared" si="33"/>
        <v>0</v>
      </c>
      <c r="K394" s="384">
        <f t="shared" si="34"/>
        <v>1</v>
      </c>
      <c r="L394" s="384">
        <f>IF(J394=1,SUM($J$6:J394),0)</f>
        <v>0</v>
      </c>
      <c r="M394" s="384">
        <f>IF(K394=1,SUM($K$6:K394),0)</f>
        <v>201227259.79893059</v>
      </c>
      <c r="N394" s="430">
        <f t="shared" si="35"/>
        <v>201227259.79893059</v>
      </c>
      <c r="O394" s="384">
        <f t="shared" si="36"/>
        <v>0</v>
      </c>
      <c r="P394" s="384">
        <f>IF(O394=1,SUM($O$6:O394),0)</f>
        <v>0</v>
      </c>
    </row>
    <row r="395" spans="1:16" ht="90">
      <c r="A395" s="403"/>
      <c r="B395" s="431">
        <v>34</v>
      </c>
      <c r="C395" s="414" t="s">
        <v>438</v>
      </c>
      <c r="D395" s="415" t="s">
        <v>45</v>
      </c>
      <c r="E395" s="416" t="s">
        <v>43</v>
      </c>
      <c r="F395" s="418">
        <v>445573.56</v>
      </c>
      <c r="G395" s="418">
        <v>445573.56</v>
      </c>
      <c r="H395" s="419"/>
      <c r="I395" s="411">
        <f t="shared" si="32"/>
        <v>445573.56</v>
      </c>
      <c r="J395" s="428">
        <f t="shared" si="33"/>
        <v>0</v>
      </c>
      <c r="K395" s="384">
        <f t="shared" si="34"/>
        <v>1</v>
      </c>
      <c r="L395" s="384">
        <f>IF(J395=1,SUM($J$6:J395),0)</f>
        <v>0</v>
      </c>
      <c r="M395" s="384">
        <f>IF(K395=1,SUM($K$6:K395),0)</f>
        <v>201227260.79893059</v>
      </c>
      <c r="N395" s="430">
        <f t="shared" si="35"/>
        <v>201227260.79893059</v>
      </c>
      <c r="O395" s="384">
        <f t="shared" si="36"/>
        <v>0</v>
      </c>
      <c r="P395" s="384">
        <f>IF(O395=1,SUM($O$6:O395),0)</f>
        <v>0</v>
      </c>
    </row>
    <row r="396" spans="1:16" ht="45">
      <c r="A396" s="403"/>
      <c r="B396" s="431">
        <v>35</v>
      </c>
      <c r="C396" s="414" t="s">
        <v>439</v>
      </c>
      <c r="D396" s="415" t="s">
        <v>45</v>
      </c>
      <c r="E396" s="416" t="s">
        <v>43</v>
      </c>
      <c r="F396" s="418">
        <v>89200</v>
      </c>
      <c r="G396" s="418">
        <v>89200</v>
      </c>
      <c r="H396" s="419"/>
      <c r="I396" s="411">
        <f t="shared" si="32"/>
        <v>89200</v>
      </c>
      <c r="J396" s="428">
        <f t="shared" si="33"/>
        <v>0</v>
      </c>
      <c r="K396" s="384">
        <f t="shared" si="34"/>
        <v>1</v>
      </c>
      <c r="L396" s="384">
        <f>IF(J396=1,SUM($J$6:J396),0)</f>
        <v>0</v>
      </c>
      <c r="M396" s="384">
        <f>IF(K396=1,SUM($K$6:K396),0)</f>
        <v>201227261.79893059</v>
      </c>
      <c r="N396" s="430">
        <f t="shared" si="35"/>
        <v>201227261.79893059</v>
      </c>
      <c r="O396" s="384">
        <f t="shared" si="36"/>
        <v>0</v>
      </c>
      <c r="P396" s="384">
        <f>IF(O396=1,SUM($O$6:O396),0)</f>
        <v>0</v>
      </c>
    </row>
    <row r="397" spans="1:16" ht="45">
      <c r="A397" s="403"/>
      <c r="B397" s="431">
        <v>36</v>
      </c>
      <c r="C397" s="414" t="s">
        <v>440</v>
      </c>
      <c r="D397" s="415" t="s">
        <v>45</v>
      </c>
      <c r="E397" s="416" t="s">
        <v>43</v>
      </c>
      <c r="F397" s="418">
        <v>95000</v>
      </c>
      <c r="G397" s="418">
        <v>95000</v>
      </c>
      <c r="H397" s="419"/>
      <c r="I397" s="411">
        <f t="shared" si="32"/>
        <v>95000</v>
      </c>
      <c r="J397" s="428">
        <f t="shared" si="33"/>
        <v>0</v>
      </c>
      <c r="K397" s="384">
        <f t="shared" si="34"/>
        <v>1</v>
      </c>
      <c r="L397" s="384">
        <f>IF(J397=1,SUM($J$6:J397),0)</f>
        <v>0</v>
      </c>
      <c r="M397" s="384">
        <f>IF(K397=1,SUM($K$6:K397),0)</f>
        <v>201227262.79893059</v>
      </c>
      <c r="N397" s="430">
        <f t="shared" si="35"/>
        <v>201227262.79893059</v>
      </c>
      <c r="O397" s="384">
        <f t="shared" si="36"/>
        <v>0</v>
      </c>
      <c r="P397" s="384">
        <f>IF(O397=1,SUM($O$6:O397),0)</f>
        <v>0</v>
      </c>
    </row>
    <row r="398" spans="1:16" ht="60">
      <c r="A398" s="403"/>
      <c r="B398" s="431">
        <v>37</v>
      </c>
      <c r="C398" s="414" t="s">
        <v>441</v>
      </c>
      <c r="D398" s="415" t="s">
        <v>45</v>
      </c>
      <c r="E398" s="416" t="s">
        <v>43</v>
      </c>
      <c r="F398" s="418">
        <v>15500</v>
      </c>
      <c r="G398" s="418">
        <v>15500</v>
      </c>
      <c r="H398" s="419"/>
      <c r="I398" s="411">
        <f t="shared" si="32"/>
        <v>15500</v>
      </c>
      <c r="J398" s="428">
        <f t="shared" si="33"/>
        <v>0</v>
      </c>
      <c r="K398" s="384">
        <f t="shared" si="34"/>
        <v>1</v>
      </c>
      <c r="L398" s="384">
        <f>IF(J398=1,SUM($J$6:J398),0)</f>
        <v>0</v>
      </c>
      <c r="M398" s="384">
        <f>IF(K398=1,SUM($K$6:K398),0)</f>
        <v>201227263.79893059</v>
      </c>
      <c r="N398" s="430">
        <f t="shared" si="35"/>
        <v>201227263.79893059</v>
      </c>
      <c r="O398" s="384">
        <f t="shared" si="36"/>
        <v>0</v>
      </c>
      <c r="P398" s="384">
        <f>IF(O398=1,SUM($O$6:O398),0)</f>
        <v>0</v>
      </c>
    </row>
    <row r="399" spans="1:16" ht="105">
      <c r="A399" s="403"/>
      <c r="B399" s="431">
        <v>38</v>
      </c>
      <c r="C399" s="414" t="s">
        <v>442</v>
      </c>
      <c r="D399" s="415" t="s">
        <v>45</v>
      </c>
      <c r="E399" s="416" t="s">
        <v>43</v>
      </c>
      <c r="F399" s="418">
        <v>37700</v>
      </c>
      <c r="G399" s="418">
        <v>37700</v>
      </c>
      <c r="H399" s="419"/>
      <c r="I399" s="411">
        <f t="shared" si="32"/>
        <v>37700</v>
      </c>
      <c r="J399" s="428">
        <f t="shared" si="33"/>
        <v>0</v>
      </c>
      <c r="K399" s="384">
        <f t="shared" si="34"/>
        <v>1</v>
      </c>
      <c r="L399" s="384">
        <f>IF(J399=1,SUM($J$6:J399),0)</f>
        <v>0</v>
      </c>
      <c r="M399" s="384">
        <f>IF(K399=1,SUM($K$6:K399),0)</f>
        <v>201227264.79893059</v>
      </c>
      <c r="N399" s="430">
        <f t="shared" si="35"/>
        <v>201227264.79893059</v>
      </c>
      <c r="O399" s="384">
        <f t="shared" si="36"/>
        <v>0</v>
      </c>
      <c r="P399" s="384">
        <f>IF(O399=1,SUM($O$6:O399),0)</f>
        <v>0</v>
      </c>
    </row>
    <row r="400" spans="1:16" ht="105">
      <c r="A400" s="403"/>
      <c r="B400" s="431">
        <v>39</v>
      </c>
      <c r="C400" s="414" t="s">
        <v>443</v>
      </c>
      <c r="D400" s="415" t="s">
        <v>45</v>
      </c>
      <c r="E400" s="416" t="s">
        <v>43</v>
      </c>
      <c r="F400" s="418">
        <v>28000</v>
      </c>
      <c r="G400" s="418">
        <v>28100</v>
      </c>
      <c r="H400" s="419"/>
      <c r="I400" s="411">
        <f t="shared" si="32"/>
        <v>28100</v>
      </c>
      <c r="J400" s="428">
        <f t="shared" si="33"/>
        <v>0</v>
      </c>
      <c r="K400" s="384">
        <f t="shared" si="34"/>
        <v>1</v>
      </c>
      <c r="L400" s="384">
        <f>IF(J400=1,SUM($J$6:J400),0)</f>
        <v>0</v>
      </c>
      <c r="M400" s="384">
        <f>IF(K400=1,SUM($K$6:K400),0)</f>
        <v>201227265.79893059</v>
      </c>
      <c r="N400" s="430">
        <f t="shared" si="35"/>
        <v>201227265.79893059</v>
      </c>
      <c r="O400" s="384">
        <f t="shared" si="36"/>
        <v>0</v>
      </c>
      <c r="P400" s="384">
        <f>IF(O400=1,SUM($O$6:O400),0)</f>
        <v>0</v>
      </c>
    </row>
    <row r="401" spans="1:16" ht="90">
      <c r="A401" s="403"/>
      <c r="B401" s="431">
        <v>40</v>
      </c>
      <c r="C401" s="414" t="s">
        <v>444</v>
      </c>
      <c r="D401" s="415" t="s">
        <v>45</v>
      </c>
      <c r="E401" s="416" t="s">
        <v>43</v>
      </c>
      <c r="F401" s="418">
        <v>22400</v>
      </c>
      <c r="G401" s="418">
        <v>22400</v>
      </c>
      <c r="H401" s="419"/>
      <c r="I401" s="411">
        <f t="shared" si="32"/>
        <v>22400</v>
      </c>
      <c r="J401" s="428">
        <f t="shared" si="33"/>
        <v>0</v>
      </c>
      <c r="K401" s="384">
        <f t="shared" si="34"/>
        <v>1</v>
      </c>
      <c r="L401" s="384">
        <f>IF(J401=1,SUM($J$6:J401),0)</f>
        <v>0</v>
      </c>
      <c r="M401" s="384">
        <f>IF(K401=1,SUM($K$6:K401),0)</f>
        <v>201227266.79893059</v>
      </c>
      <c r="N401" s="430">
        <f t="shared" si="35"/>
        <v>201227266.79893059</v>
      </c>
      <c r="O401" s="384">
        <f t="shared" si="36"/>
        <v>0</v>
      </c>
      <c r="P401" s="384">
        <f>IF(O401=1,SUM($O$6:O401),0)</f>
        <v>0</v>
      </c>
    </row>
    <row r="402" spans="1:16" ht="90">
      <c r="A402" s="403"/>
      <c r="B402" s="431">
        <v>42</v>
      </c>
      <c r="C402" s="414" t="s">
        <v>445</v>
      </c>
      <c r="D402" s="415" t="s">
        <v>45</v>
      </c>
      <c r="E402" s="416" t="s">
        <v>43</v>
      </c>
      <c r="F402" s="418">
        <v>15800</v>
      </c>
      <c r="G402" s="418">
        <v>15900</v>
      </c>
      <c r="H402" s="419"/>
      <c r="I402" s="411">
        <f t="shared" si="32"/>
        <v>15900</v>
      </c>
      <c r="J402" s="428">
        <f t="shared" si="33"/>
        <v>0</v>
      </c>
      <c r="K402" s="384">
        <f t="shared" si="34"/>
        <v>1</v>
      </c>
      <c r="L402" s="384">
        <f>IF(J402=1,SUM($J$6:J402),0)</f>
        <v>0</v>
      </c>
      <c r="M402" s="384">
        <f>IF(K402=1,SUM($K$6:K402),0)</f>
        <v>201227267.79893059</v>
      </c>
      <c r="N402" s="430">
        <f t="shared" si="35"/>
        <v>201227267.79893059</v>
      </c>
      <c r="O402" s="384">
        <f t="shared" si="36"/>
        <v>0</v>
      </c>
      <c r="P402" s="384">
        <f>IF(O402=1,SUM($O$6:O402),0)</f>
        <v>0</v>
      </c>
    </row>
    <row r="403" spans="1:16" ht="90">
      <c r="A403" s="403"/>
      <c r="B403" s="431">
        <v>41</v>
      </c>
      <c r="C403" s="414" t="s">
        <v>446</v>
      </c>
      <c r="D403" s="415" t="s">
        <v>45</v>
      </c>
      <c r="E403" s="416" t="s">
        <v>43</v>
      </c>
      <c r="F403" s="418">
        <v>22400</v>
      </c>
      <c r="G403" s="418">
        <v>22500</v>
      </c>
      <c r="H403" s="419"/>
      <c r="I403" s="411">
        <f t="shared" si="32"/>
        <v>22500</v>
      </c>
      <c r="J403" s="428">
        <f t="shared" si="33"/>
        <v>0</v>
      </c>
      <c r="K403" s="384">
        <f t="shared" si="34"/>
        <v>1</v>
      </c>
      <c r="L403" s="384">
        <f>IF(J403=1,SUM($J$6:J403),0)</f>
        <v>0</v>
      </c>
      <c r="M403" s="384">
        <f>IF(K403=1,SUM($K$6:K403),0)</f>
        <v>201227268.79893059</v>
      </c>
      <c r="N403" s="430">
        <f t="shared" si="35"/>
        <v>201227268.79893059</v>
      </c>
      <c r="O403" s="384">
        <f t="shared" si="36"/>
        <v>0</v>
      </c>
      <c r="P403" s="384">
        <f>IF(O403=1,SUM($O$6:O403),0)</f>
        <v>0</v>
      </c>
    </row>
    <row r="404" spans="1:16" ht="90">
      <c r="A404" s="403"/>
      <c r="B404" s="431">
        <v>42</v>
      </c>
      <c r="C404" s="414" t="s">
        <v>447</v>
      </c>
      <c r="D404" s="415" t="s">
        <v>45</v>
      </c>
      <c r="E404" s="416" t="s">
        <v>43</v>
      </c>
      <c r="F404" s="418">
        <v>36500</v>
      </c>
      <c r="G404" s="418">
        <v>36500</v>
      </c>
      <c r="H404" s="419"/>
      <c r="I404" s="411">
        <f t="shared" si="32"/>
        <v>36500</v>
      </c>
      <c r="J404" s="428">
        <f t="shared" si="33"/>
        <v>0</v>
      </c>
      <c r="K404" s="384">
        <f t="shared" si="34"/>
        <v>1</v>
      </c>
      <c r="L404" s="384">
        <f>IF(J404=1,SUM($J$6:J404),0)</f>
        <v>0</v>
      </c>
      <c r="M404" s="384">
        <f>IF(K404=1,SUM($K$6:K404),0)</f>
        <v>201227269.79893059</v>
      </c>
      <c r="N404" s="430">
        <f t="shared" si="35"/>
        <v>201227269.79893059</v>
      </c>
      <c r="O404" s="384">
        <f t="shared" si="36"/>
        <v>0</v>
      </c>
      <c r="P404" s="384">
        <f>IF(O404=1,SUM($O$6:O404),0)</f>
        <v>0</v>
      </c>
    </row>
    <row r="405" spans="1:16" ht="75">
      <c r="A405" s="403"/>
      <c r="B405" s="431">
        <v>43</v>
      </c>
      <c r="C405" s="414" t="s">
        <v>448</v>
      </c>
      <c r="D405" s="415" t="s">
        <v>45</v>
      </c>
      <c r="E405" s="416" t="s">
        <v>43</v>
      </c>
      <c r="F405" s="418">
        <v>10800</v>
      </c>
      <c r="G405" s="418">
        <v>10800</v>
      </c>
      <c r="H405" s="419"/>
      <c r="I405" s="411">
        <f t="shared" si="32"/>
        <v>10800</v>
      </c>
      <c r="J405" s="428">
        <f t="shared" si="33"/>
        <v>0</v>
      </c>
      <c r="K405" s="384">
        <f t="shared" si="34"/>
        <v>1</v>
      </c>
      <c r="L405" s="384">
        <f>IF(J405=1,SUM($J$6:J405),0)</f>
        <v>0</v>
      </c>
      <c r="M405" s="384">
        <f>IF(K405=1,SUM($K$6:K405),0)</f>
        <v>201227270.79893059</v>
      </c>
      <c r="N405" s="430">
        <f t="shared" si="35"/>
        <v>201227270.79893059</v>
      </c>
      <c r="O405" s="384">
        <f t="shared" si="36"/>
        <v>0</v>
      </c>
      <c r="P405" s="384">
        <f>IF(O405=1,SUM($O$6:O405),0)</f>
        <v>0</v>
      </c>
    </row>
    <row r="406" spans="1:16" ht="75">
      <c r="A406" s="403"/>
      <c r="B406" s="431">
        <v>44</v>
      </c>
      <c r="C406" s="414" t="s">
        <v>449</v>
      </c>
      <c r="D406" s="415" t="s">
        <v>45</v>
      </c>
      <c r="E406" s="416" t="s">
        <v>43</v>
      </c>
      <c r="F406" s="418">
        <v>13600</v>
      </c>
      <c r="G406" s="418">
        <v>13600</v>
      </c>
      <c r="H406" s="419"/>
      <c r="I406" s="411">
        <f t="shared" si="32"/>
        <v>13600</v>
      </c>
      <c r="J406" s="428">
        <f t="shared" si="33"/>
        <v>0</v>
      </c>
      <c r="K406" s="384">
        <f t="shared" si="34"/>
        <v>1</v>
      </c>
      <c r="L406" s="384">
        <f>IF(J406=1,SUM($J$6:J406),0)</f>
        <v>0</v>
      </c>
      <c r="M406" s="384">
        <f>IF(K406=1,SUM($K$6:K406),0)</f>
        <v>201227271.79893059</v>
      </c>
      <c r="N406" s="430">
        <f t="shared" si="35"/>
        <v>201227271.79893059</v>
      </c>
      <c r="O406" s="384">
        <f t="shared" si="36"/>
        <v>0</v>
      </c>
      <c r="P406" s="384">
        <f>IF(O406=1,SUM($O$6:O406),0)</f>
        <v>0</v>
      </c>
    </row>
    <row r="407" spans="1:16" ht="75">
      <c r="A407" s="403"/>
      <c r="B407" s="431">
        <v>45</v>
      </c>
      <c r="C407" s="414" t="s">
        <v>450</v>
      </c>
      <c r="D407" s="415" t="s">
        <v>45</v>
      </c>
      <c r="E407" s="416" t="s">
        <v>43</v>
      </c>
      <c r="F407" s="418">
        <v>17100</v>
      </c>
      <c r="G407" s="418">
        <v>17100</v>
      </c>
      <c r="H407" s="419"/>
      <c r="I407" s="411">
        <f t="shared" si="32"/>
        <v>17100</v>
      </c>
      <c r="J407" s="428">
        <f t="shared" si="33"/>
        <v>0</v>
      </c>
      <c r="K407" s="384">
        <f t="shared" si="34"/>
        <v>1</v>
      </c>
      <c r="L407" s="384">
        <f>IF(J407=1,SUM($J$6:J407),0)</f>
        <v>0</v>
      </c>
      <c r="M407" s="384">
        <f>IF(K407=1,SUM($K$6:K407),0)</f>
        <v>201227272.79893059</v>
      </c>
      <c r="N407" s="430">
        <f t="shared" si="35"/>
        <v>201227272.79893059</v>
      </c>
      <c r="O407" s="384">
        <f t="shared" si="36"/>
        <v>0</v>
      </c>
      <c r="P407" s="384">
        <f>IF(O407=1,SUM($O$6:O407),0)</f>
        <v>0</v>
      </c>
    </row>
    <row r="408" spans="1:16" ht="75">
      <c r="A408" s="403"/>
      <c r="B408" s="431">
        <v>46</v>
      </c>
      <c r="C408" s="414" t="s">
        <v>451</v>
      </c>
      <c r="D408" s="415" t="s">
        <v>45</v>
      </c>
      <c r="E408" s="416" t="s">
        <v>43</v>
      </c>
      <c r="F408" s="418">
        <v>32400</v>
      </c>
      <c r="G408" s="418">
        <v>32400</v>
      </c>
      <c r="H408" s="419"/>
      <c r="I408" s="411">
        <f t="shared" si="32"/>
        <v>32400</v>
      </c>
      <c r="J408" s="428">
        <f t="shared" si="33"/>
        <v>0</v>
      </c>
      <c r="K408" s="384">
        <f t="shared" si="34"/>
        <v>1</v>
      </c>
      <c r="L408" s="384">
        <f>IF(J408=1,SUM($J$6:J408),0)</f>
        <v>0</v>
      </c>
      <c r="M408" s="384">
        <f>IF(K408=1,SUM($K$6:K408),0)</f>
        <v>201227273.79893059</v>
      </c>
      <c r="N408" s="430">
        <f t="shared" si="35"/>
        <v>201227273.79893059</v>
      </c>
      <c r="O408" s="384">
        <f t="shared" si="36"/>
        <v>0</v>
      </c>
      <c r="P408" s="384">
        <f>IF(O408=1,SUM($O$6:O408),0)</f>
        <v>0</v>
      </c>
    </row>
    <row r="409" spans="1:16" ht="75">
      <c r="A409" s="403"/>
      <c r="B409" s="431">
        <v>47</v>
      </c>
      <c r="C409" s="414" t="s">
        <v>452</v>
      </c>
      <c r="D409" s="415" t="s">
        <v>45</v>
      </c>
      <c r="E409" s="416" t="s">
        <v>43</v>
      </c>
      <c r="F409" s="418">
        <v>40400</v>
      </c>
      <c r="G409" s="418">
        <v>40400</v>
      </c>
      <c r="H409" s="419"/>
      <c r="I409" s="411">
        <f t="shared" si="32"/>
        <v>40400</v>
      </c>
      <c r="J409" s="428">
        <f t="shared" si="33"/>
        <v>0</v>
      </c>
      <c r="K409" s="384">
        <f t="shared" si="34"/>
        <v>1</v>
      </c>
      <c r="L409" s="384">
        <f>IF(J409=1,SUM($J$6:J409),0)</f>
        <v>0</v>
      </c>
      <c r="M409" s="384">
        <f>IF(K409=1,SUM($K$6:K409),0)</f>
        <v>201227274.79893059</v>
      </c>
      <c r="N409" s="430">
        <f t="shared" si="35"/>
        <v>201227274.79893059</v>
      </c>
      <c r="O409" s="384">
        <f t="shared" si="36"/>
        <v>0</v>
      </c>
      <c r="P409" s="384">
        <f>IF(O409=1,SUM($O$6:O409),0)</f>
        <v>0</v>
      </c>
    </row>
    <row r="410" spans="1:16" ht="120">
      <c r="A410" s="403"/>
      <c r="B410" s="431">
        <v>48</v>
      </c>
      <c r="C410" s="414" t="s">
        <v>453</v>
      </c>
      <c r="D410" s="415" t="s">
        <v>45</v>
      </c>
      <c r="E410" s="416" t="s">
        <v>43</v>
      </c>
      <c r="F410" s="418">
        <v>282000</v>
      </c>
      <c r="G410" s="418">
        <v>283100</v>
      </c>
      <c r="H410" s="419"/>
      <c r="I410" s="411">
        <f t="shared" si="32"/>
        <v>283100</v>
      </c>
      <c r="J410" s="428">
        <f t="shared" si="33"/>
        <v>0</v>
      </c>
      <c r="K410" s="384">
        <f t="shared" si="34"/>
        <v>1</v>
      </c>
      <c r="L410" s="384">
        <f>IF(J410=1,SUM($J$6:J410),0)</f>
        <v>0</v>
      </c>
      <c r="M410" s="384">
        <f>IF(K410=1,SUM($K$6:K410),0)</f>
        <v>201227275.79893059</v>
      </c>
      <c r="N410" s="430">
        <f t="shared" si="35"/>
        <v>201227275.79893059</v>
      </c>
      <c r="O410" s="384">
        <f t="shared" si="36"/>
        <v>0</v>
      </c>
      <c r="P410" s="384">
        <f>IF(O410=1,SUM($O$6:O410),0)</f>
        <v>0</v>
      </c>
    </row>
    <row r="411" spans="1:16" ht="120">
      <c r="A411" s="403"/>
      <c r="B411" s="431">
        <v>49</v>
      </c>
      <c r="C411" s="414" t="s">
        <v>454</v>
      </c>
      <c r="D411" s="415" t="s">
        <v>45</v>
      </c>
      <c r="E411" s="416" t="s">
        <v>43</v>
      </c>
      <c r="F411" s="418">
        <v>379000</v>
      </c>
      <c r="G411" s="418">
        <v>380500</v>
      </c>
      <c r="H411" s="419"/>
      <c r="I411" s="411">
        <f t="shared" si="32"/>
        <v>380500</v>
      </c>
      <c r="J411" s="428">
        <f t="shared" si="33"/>
        <v>0</v>
      </c>
      <c r="K411" s="384">
        <f t="shared" si="34"/>
        <v>1</v>
      </c>
      <c r="L411" s="384">
        <f>IF(J411=1,SUM($J$6:J411),0)</f>
        <v>0</v>
      </c>
      <c r="M411" s="384">
        <f>IF(K411=1,SUM($K$6:K411),0)</f>
        <v>201227276.79893059</v>
      </c>
      <c r="N411" s="430">
        <f t="shared" si="35"/>
        <v>201227276.79893059</v>
      </c>
      <c r="O411" s="384">
        <f t="shared" si="36"/>
        <v>0</v>
      </c>
      <c r="P411" s="384">
        <f>IF(O411=1,SUM($O$6:O411),0)</f>
        <v>0</v>
      </c>
    </row>
    <row r="412" spans="1:16" ht="120">
      <c r="A412" s="403"/>
      <c r="B412" s="431">
        <v>50</v>
      </c>
      <c r="C412" s="414" t="s">
        <v>455</v>
      </c>
      <c r="D412" s="415" t="s">
        <v>45</v>
      </c>
      <c r="E412" s="416" t="s">
        <v>43</v>
      </c>
      <c r="F412" s="418">
        <v>557000</v>
      </c>
      <c r="G412" s="418">
        <v>559200</v>
      </c>
      <c r="H412" s="419"/>
      <c r="I412" s="411">
        <f t="shared" si="32"/>
        <v>559200</v>
      </c>
      <c r="J412" s="428">
        <f t="shared" si="33"/>
        <v>0</v>
      </c>
      <c r="K412" s="384">
        <f t="shared" si="34"/>
        <v>1</v>
      </c>
      <c r="L412" s="384">
        <f>IF(J412=1,SUM($J$6:J412),0)</f>
        <v>0</v>
      </c>
      <c r="M412" s="384">
        <f>IF(K412=1,SUM($K$6:K412),0)</f>
        <v>201227277.79893059</v>
      </c>
      <c r="N412" s="430">
        <f t="shared" si="35"/>
        <v>201227277.79893059</v>
      </c>
      <c r="O412" s="384">
        <f t="shared" si="36"/>
        <v>0</v>
      </c>
      <c r="P412" s="384">
        <f>IF(O412=1,SUM($O$6:O412),0)</f>
        <v>0</v>
      </c>
    </row>
    <row r="413" spans="1:16" ht="45">
      <c r="A413" s="403"/>
      <c r="B413" s="431">
        <v>51</v>
      </c>
      <c r="C413" s="414" t="s">
        <v>456</v>
      </c>
      <c r="D413" s="415" t="s">
        <v>45</v>
      </c>
      <c r="E413" s="416" t="s">
        <v>43</v>
      </c>
      <c r="F413" s="418">
        <v>41800</v>
      </c>
      <c r="G413" s="418">
        <v>41800</v>
      </c>
      <c r="H413" s="419"/>
      <c r="I413" s="411">
        <f t="shared" si="32"/>
        <v>41800</v>
      </c>
      <c r="J413" s="428">
        <f t="shared" si="33"/>
        <v>0</v>
      </c>
      <c r="K413" s="384">
        <f t="shared" si="34"/>
        <v>1</v>
      </c>
      <c r="L413" s="384">
        <f>IF(J413=1,SUM($J$6:J413),0)</f>
        <v>0</v>
      </c>
      <c r="M413" s="384">
        <f>IF(K413=1,SUM($K$6:K413),0)</f>
        <v>201227278.79893059</v>
      </c>
      <c r="N413" s="430">
        <f t="shared" si="35"/>
        <v>201227278.79893059</v>
      </c>
      <c r="O413" s="384">
        <f t="shared" si="36"/>
        <v>0</v>
      </c>
      <c r="P413" s="384">
        <f>IF(O413=1,SUM($O$6:O413),0)</f>
        <v>0</v>
      </c>
    </row>
    <row r="414" spans="1:16" ht="60">
      <c r="A414" s="403"/>
      <c r="B414" s="431">
        <v>52</v>
      </c>
      <c r="C414" s="414" t="s">
        <v>457</v>
      </c>
      <c r="D414" s="415" t="s">
        <v>45</v>
      </c>
      <c r="E414" s="416" t="s">
        <v>43</v>
      </c>
      <c r="F414" s="418">
        <v>78500</v>
      </c>
      <c r="G414" s="418">
        <v>78500</v>
      </c>
      <c r="H414" s="419"/>
      <c r="I414" s="411">
        <f t="shared" si="32"/>
        <v>78500</v>
      </c>
      <c r="J414" s="428">
        <f t="shared" si="33"/>
        <v>0</v>
      </c>
      <c r="K414" s="384">
        <f t="shared" si="34"/>
        <v>1</v>
      </c>
      <c r="L414" s="384">
        <f>IF(J414=1,SUM($J$6:J414),0)</f>
        <v>0</v>
      </c>
      <c r="M414" s="384">
        <f>IF(K414=1,SUM($K$6:K414),0)</f>
        <v>201227279.79893059</v>
      </c>
      <c r="N414" s="430">
        <f t="shared" si="35"/>
        <v>201227279.79893059</v>
      </c>
      <c r="O414" s="384">
        <f t="shared" si="36"/>
        <v>0</v>
      </c>
      <c r="P414" s="384">
        <f>IF(O414=1,SUM($O$6:O414),0)</f>
        <v>0</v>
      </c>
    </row>
    <row r="415" spans="1:16" ht="45">
      <c r="A415" s="403"/>
      <c r="B415" s="431">
        <v>53</v>
      </c>
      <c r="C415" s="414" t="s">
        <v>458</v>
      </c>
      <c r="D415" s="415" t="s">
        <v>45</v>
      </c>
      <c r="E415" s="416" t="s">
        <v>43</v>
      </c>
      <c r="F415" s="418">
        <v>120000</v>
      </c>
      <c r="G415" s="418">
        <v>120000</v>
      </c>
      <c r="H415" s="419"/>
      <c r="I415" s="411">
        <f t="shared" si="32"/>
        <v>120000</v>
      </c>
      <c r="J415" s="428">
        <f t="shared" si="33"/>
        <v>0</v>
      </c>
      <c r="K415" s="384">
        <f t="shared" si="34"/>
        <v>1</v>
      </c>
      <c r="L415" s="384">
        <f>IF(J415=1,SUM($J$6:J415),0)</f>
        <v>0</v>
      </c>
      <c r="M415" s="384">
        <f>IF(K415=1,SUM($K$6:K415),0)</f>
        <v>201227280.79893059</v>
      </c>
      <c r="N415" s="430">
        <f t="shared" si="35"/>
        <v>201227280.79893059</v>
      </c>
      <c r="O415" s="384">
        <f t="shared" si="36"/>
        <v>0</v>
      </c>
      <c r="P415" s="384">
        <f>IF(O415=1,SUM($O$6:O415),0)</f>
        <v>0</v>
      </c>
    </row>
    <row r="416" spans="1:16" ht="60">
      <c r="A416" s="403"/>
      <c r="B416" s="431">
        <v>54</v>
      </c>
      <c r="C416" s="414" t="s">
        <v>459</v>
      </c>
      <c r="D416" s="415" t="s">
        <v>45</v>
      </c>
      <c r="E416" s="416" t="s">
        <v>43</v>
      </c>
      <c r="F416" s="418">
        <v>120900</v>
      </c>
      <c r="G416" s="418">
        <v>120900</v>
      </c>
      <c r="H416" s="419"/>
      <c r="I416" s="411">
        <f t="shared" si="32"/>
        <v>120900</v>
      </c>
      <c r="J416" s="428">
        <f t="shared" si="33"/>
        <v>0</v>
      </c>
      <c r="K416" s="384">
        <f t="shared" si="34"/>
        <v>1</v>
      </c>
      <c r="L416" s="384">
        <f>IF(J416=1,SUM($J$6:J416),0)</f>
        <v>0</v>
      </c>
      <c r="M416" s="384">
        <f>IF(K416=1,SUM($K$6:K416),0)</f>
        <v>201227281.79893059</v>
      </c>
      <c r="N416" s="430">
        <f t="shared" si="35"/>
        <v>201227281.79893059</v>
      </c>
      <c r="O416" s="384">
        <f t="shared" si="36"/>
        <v>0</v>
      </c>
      <c r="P416" s="384">
        <f>IF(O416=1,SUM($O$6:O416),0)</f>
        <v>0</v>
      </c>
    </row>
    <row r="417" spans="1:17" ht="75">
      <c r="A417" s="403"/>
      <c r="B417" s="431">
        <v>55</v>
      </c>
      <c r="C417" s="414" t="s">
        <v>460</v>
      </c>
      <c r="D417" s="415" t="s">
        <v>45</v>
      </c>
      <c r="E417" s="416" t="s">
        <v>43</v>
      </c>
      <c r="F417" s="418">
        <v>78500</v>
      </c>
      <c r="G417" s="418">
        <v>78500</v>
      </c>
      <c r="H417" s="419"/>
      <c r="I417" s="411">
        <f t="shared" si="32"/>
        <v>78500</v>
      </c>
      <c r="J417" s="428">
        <f t="shared" si="33"/>
        <v>0</v>
      </c>
      <c r="K417" s="384">
        <f t="shared" si="34"/>
        <v>1</v>
      </c>
      <c r="L417" s="384">
        <f>IF(J417=1,SUM($J$6:J417),0)</f>
        <v>0</v>
      </c>
      <c r="M417" s="384">
        <f>IF(K417=1,SUM($K$6:K417),0)</f>
        <v>201227282.79893059</v>
      </c>
      <c r="N417" s="430">
        <f t="shared" si="35"/>
        <v>201227282.79893059</v>
      </c>
      <c r="O417" s="384">
        <f t="shared" si="36"/>
        <v>0</v>
      </c>
      <c r="P417" s="384">
        <f>IF(O417=1,SUM($O$6:O417),0)</f>
        <v>0</v>
      </c>
      <c r="Q417" s="439"/>
    </row>
    <row r="418" spans="1:17" ht="75">
      <c r="A418" s="403"/>
      <c r="B418" s="431">
        <v>56</v>
      </c>
      <c r="C418" s="414" t="s">
        <v>461</v>
      </c>
      <c r="D418" s="415" t="s">
        <v>45</v>
      </c>
      <c r="E418" s="416" t="s">
        <v>43</v>
      </c>
      <c r="F418" s="418">
        <v>85300</v>
      </c>
      <c r="G418" s="418">
        <v>85300</v>
      </c>
      <c r="H418" s="419"/>
      <c r="I418" s="411">
        <f t="shared" si="32"/>
        <v>85300</v>
      </c>
      <c r="J418" s="428">
        <f t="shared" si="33"/>
        <v>0</v>
      </c>
      <c r="K418" s="384">
        <f t="shared" si="34"/>
        <v>1</v>
      </c>
      <c r="L418" s="384">
        <f>IF(J418=1,SUM($J$6:J418),0)</f>
        <v>0</v>
      </c>
      <c r="M418" s="384">
        <f>IF(K418=1,SUM($K$6:K418),0)</f>
        <v>201227283.79893059</v>
      </c>
      <c r="N418" s="430">
        <f t="shared" si="35"/>
        <v>201227283.79893059</v>
      </c>
      <c r="O418" s="384">
        <f t="shared" si="36"/>
        <v>0</v>
      </c>
      <c r="P418" s="384">
        <f>IF(O418=1,SUM($O$6:O418),0)</f>
        <v>0</v>
      </c>
    </row>
    <row r="419" spans="1:17" ht="90">
      <c r="A419" s="403"/>
      <c r="B419" s="431">
        <v>57</v>
      </c>
      <c r="C419" s="414" t="s">
        <v>462</v>
      </c>
      <c r="D419" s="415" t="s">
        <v>45</v>
      </c>
      <c r="E419" s="416" t="s">
        <v>43</v>
      </c>
      <c r="F419" s="418">
        <v>107300</v>
      </c>
      <c r="G419" s="418">
        <v>107300</v>
      </c>
      <c r="H419" s="419"/>
      <c r="I419" s="411">
        <f t="shared" si="32"/>
        <v>107300</v>
      </c>
      <c r="J419" s="428">
        <f t="shared" si="33"/>
        <v>0</v>
      </c>
      <c r="K419" s="384">
        <f t="shared" si="34"/>
        <v>1</v>
      </c>
      <c r="L419" s="384">
        <f>IF(J419=1,SUM($J$6:J419),0)</f>
        <v>0</v>
      </c>
      <c r="M419" s="384">
        <f>IF(K419=1,SUM($K$6:K419),0)</f>
        <v>201227284.79893059</v>
      </c>
      <c r="N419" s="430">
        <f t="shared" si="35"/>
        <v>201227284.79893059</v>
      </c>
      <c r="O419" s="384">
        <f t="shared" si="36"/>
        <v>0</v>
      </c>
      <c r="P419" s="384">
        <f>IF(O419=1,SUM($O$6:O419),0)</f>
        <v>0</v>
      </c>
    </row>
    <row r="420" spans="1:17" ht="90">
      <c r="A420" s="403"/>
      <c r="B420" s="431">
        <v>58</v>
      </c>
      <c r="C420" s="414" t="s">
        <v>463</v>
      </c>
      <c r="D420" s="415" t="s">
        <v>45</v>
      </c>
      <c r="E420" s="416" t="s">
        <v>43</v>
      </c>
      <c r="F420" s="418">
        <v>112100</v>
      </c>
      <c r="G420" s="418">
        <v>112100</v>
      </c>
      <c r="H420" s="419"/>
      <c r="I420" s="411">
        <f t="shared" si="32"/>
        <v>112100</v>
      </c>
      <c r="J420" s="428">
        <f t="shared" si="33"/>
        <v>0</v>
      </c>
      <c r="K420" s="384">
        <f t="shared" si="34"/>
        <v>1</v>
      </c>
      <c r="L420" s="384">
        <f>IF(J420=1,SUM($J$6:J420),0)</f>
        <v>0</v>
      </c>
      <c r="M420" s="384">
        <f>IF(K420=1,SUM($K$6:K420),0)</f>
        <v>201227285.79893059</v>
      </c>
      <c r="N420" s="430">
        <f t="shared" si="35"/>
        <v>201227285.79893059</v>
      </c>
      <c r="O420" s="384">
        <f t="shared" si="36"/>
        <v>0</v>
      </c>
      <c r="P420" s="384">
        <f>IF(O420=1,SUM($O$6:O420),0)</f>
        <v>0</v>
      </c>
    </row>
    <row r="421" spans="1:17" ht="60">
      <c r="A421" s="403"/>
      <c r="B421" s="431">
        <v>59</v>
      </c>
      <c r="C421" s="414" t="s">
        <v>464</v>
      </c>
      <c r="D421" s="415" t="s">
        <v>45</v>
      </c>
      <c r="E421" s="416" t="s">
        <v>43</v>
      </c>
      <c r="F421" s="418">
        <v>75400</v>
      </c>
      <c r="G421" s="418">
        <v>75400</v>
      </c>
      <c r="H421" s="419"/>
      <c r="I421" s="411">
        <f t="shared" si="32"/>
        <v>75400</v>
      </c>
      <c r="J421" s="428">
        <f t="shared" si="33"/>
        <v>0</v>
      </c>
      <c r="K421" s="384">
        <f t="shared" si="34"/>
        <v>1</v>
      </c>
      <c r="L421" s="384">
        <f>IF(J421=1,SUM($J$6:J421),0)</f>
        <v>0</v>
      </c>
      <c r="M421" s="384">
        <f>IF(K421=1,SUM($K$6:K421),0)</f>
        <v>201227286.79893059</v>
      </c>
      <c r="N421" s="430">
        <f t="shared" si="35"/>
        <v>201227286.79893059</v>
      </c>
      <c r="O421" s="384">
        <f t="shared" si="36"/>
        <v>0</v>
      </c>
      <c r="P421" s="384">
        <f>IF(O421=1,SUM($O$6:O421),0)</f>
        <v>0</v>
      </c>
    </row>
    <row r="422" spans="1:17" ht="90">
      <c r="A422" s="403"/>
      <c r="B422" s="431">
        <v>60</v>
      </c>
      <c r="C422" s="414" t="s">
        <v>465</v>
      </c>
      <c r="D422" s="415" t="s">
        <v>45</v>
      </c>
      <c r="E422" s="416" t="s">
        <v>43</v>
      </c>
      <c r="F422" s="418">
        <v>23500</v>
      </c>
      <c r="G422" s="418">
        <v>23500</v>
      </c>
      <c r="H422" s="419"/>
      <c r="I422" s="411">
        <f t="shared" si="32"/>
        <v>23500</v>
      </c>
      <c r="J422" s="428">
        <f t="shared" si="33"/>
        <v>0</v>
      </c>
      <c r="K422" s="384">
        <f t="shared" si="34"/>
        <v>1</v>
      </c>
      <c r="L422" s="384">
        <f>IF(J422=1,SUM($J$6:J422),0)</f>
        <v>0</v>
      </c>
      <c r="M422" s="384">
        <f>IF(K422=1,SUM($K$6:K422),0)</f>
        <v>201227287.79893059</v>
      </c>
      <c r="N422" s="430">
        <f t="shared" si="35"/>
        <v>201227287.79893059</v>
      </c>
      <c r="O422" s="384">
        <f t="shared" si="36"/>
        <v>0</v>
      </c>
      <c r="P422" s="384">
        <f>IF(O422=1,SUM($O$6:O422),0)</f>
        <v>0</v>
      </c>
    </row>
    <row r="423" spans="1:17" ht="90">
      <c r="A423" s="403"/>
      <c r="B423" s="431">
        <v>61</v>
      </c>
      <c r="C423" s="414" t="s">
        <v>466</v>
      </c>
      <c r="D423" s="415" t="s">
        <v>45</v>
      </c>
      <c r="E423" s="416" t="s">
        <v>43</v>
      </c>
      <c r="F423" s="418">
        <v>26500</v>
      </c>
      <c r="G423" s="418">
        <v>26500</v>
      </c>
      <c r="H423" s="419"/>
      <c r="I423" s="411">
        <f t="shared" si="32"/>
        <v>26500</v>
      </c>
      <c r="J423" s="428">
        <f t="shared" si="33"/>
        <v>0</v>
      </c>
      <c r="K423" s="384">
        <f t="shared" si="34"/>
        <v>1</v>
      </c>
      <c r="L423" s="384">
        <f>IF(J423=1,SUM($J$6:J423),0)</f>
        <v>0</v>
      </c>
      <c r="M423" s="384">
        <f>IF(K423=1,SUM($K$6:K423),0)</f>
        <v>201227288.79893059</v>
      </c>
      <c r="N423" s="430">
        <f t="shared" si="35"/>
        <v>201227288.79893059</v>
      </c>
      <c r="O423" s="384">
        <f t="shared" si="36"/>
        <v>0</v>
      </c>
      <c r="P423" s="384">
        <f>IF(O423=1,SUM($O$6:O423),0)</f>
        <v>0</v>
      </c>
    </row>
    <row r="424" spans="1:17" ht="90">
      <c r="A424" s="403"/>
      <c r="B424" s="431">
        <v>62</v>
      </c>
      <c r="C424" s="414" t="s">
        <v>467</v>
      </c>
      <c r="D424" s="415" t="s">
        <v>45</v>
      </c>
      <c r="E424" s="416" t="s">
        <v>43</v>
      </c>
      <c r="F424" s="418">
        <v>34000</v>
      </c>
      <c r="G424" s="418">
        <v>34000</v>
      </c>
      <c r="H424" s="444"/>
      <c r="I424" s="411">
        <f t="shared" si="32"/>
        <v>34000</v>
      </c>
      <c r="J424" s="428">
        <f t="shared" si="33"/>
        <v>0</v>
      </c>
      <c r="K424" s="384">
        <f t="shared" si="34"/>
        <v>1</v>
      </c>
      <c r="L424" s="384">
        <f>IF(J424=1,SUM($J$6:J424),0)</f>
        <v>0</v>
      </c>
      <c r="M424" s="384">
        <f>IF(K424=1,SUM($K$6:K424),0)</f>
        <v>201227289.79893059</v>
      </c>
      <c r="N424" s="430">
        <f t="shared" si="35"/>
        <v>201227289.79893059</v>
      </c>
      <c r="O424" s="384">
        <f t="shared" si="36"/>
        <v>0</v>
      </c>
      <c r="P424" s="384">
        <f>IF(O424=1,SUM($O$6:O424),0)</f>
        <v>0</v>
      </c>
    </row>
    <row r="425" spans="1:17" ht="105">
      <c r="A425" s="403"/>
      <c r="B425" s="431">
        <v>63</v>
      </c>
      <c r="C425" s="414" t="s">
        <v>468</v>
      </c>
      <c r="D425" s="415" t="s">
        <v>45</v>
      </c>
      <c r="E425" s="416" t="s">
        <v>43</v>
      </c>
      <c r="F425" s="418">
        <v>49600</v>
      </c>
      <c r="G425" s="418">
        <v>49600</v>
      </c>
      <c r="H425" s="419"/>
      <c r="I425" s="411">
        <f t="shared" si="32"/>
        <v>49600</v>
      </c>
      <c r="J425" s="428">
        <f t="shared" si="33"/>
        <v>0</v>
      </c>
      <c r="K425" s="384">
        <f t="shared" si="34"/>
        <v>1</v>
      </c>
      <c r="L425" s="384">
        <f>IF(J425=1,SUM($J$6:J425),0)</f>
        <v>0</v>
      </c>
      <c r="M425" s="384">
        <f>IF(K425=1,SUM($K$6:K425),0)</f>
        <v>201227290.79893059</v>
      </c>
      <c r="N425" s="430">
        <f t="shared" si="35"/>
        <v>201227290.79893059</v>
      </c>
      <c r="O425" s="384">
        <f t="shared" si="36"/>
        <v>0</v>
      </c>
      <c r="P425" s="384">
        <f>IF(O425=1,SUM($O$6:O425),0)</f>
        <v>0</v>
      </c>
    </row>
    <row r="426" spans="1:17" ht="105">
      <c r="A426" s="403"/>
      <c r="B426" s="431">
        <v>64</v>
      </c>
      <c r="C426" s="414" t="s">
        <v>469</v>
      </c>
      <c r="D426" s="415" t="s">
        <v>45</v>
      </c>
      <c r="E426" s="416" t="s">
        <v>43</v>
      </c>
      <c r="F426" s="418">
        <v>56300</v>
      </c>
      <c r="G426" s="418">
        <v>56300</v>
      </c>
      <c r="H426" s="419"/>
      <c r="I426" s="411">
        <f t="shared" si="32"/>
        <v>56300</v>
      </c>
      <c r="J426" s="428">
        <f t="shared" si="33"/>
        <v>0</v>
      </c>
      <c r="K426" s="384">
        <f t="shared" si="34"/>
        <v>1</v>
      </c>
      <c r="L426" s="384">
        <f>IF(J426=1,SUM($J$6:J426),0)</f>
        <v>0</v>
      </c>
      <c r="M426" s="384">
        <f>IF(K426=1,SUM($K$6:K426),0)</f>
        <v>201227291.79893059</v>
      </c>
      <c r="N426" s="430">
        <f t="shared" si="35"/>
        <v>201227291.79893059</v>
      </c>
      <c r="O426" s="384">
        <f t="shared" si="36"/>
        <v>0</v>
      </c>
      <c r="P426" s="384">
        <f>IF(O426=1,SUM($O$6:O426),0)</f>
        <v>0</v>
      </c>
    </row>
    <row r="427" spans="1:17" ht="60">
      <c r="A427" s="403"/>
      <c r="B427" s="431">
        <v>65</v>
      </c>
      <c r="C427" s="414" t="s">
        <v>470</v>
      </c>
      <c r="D427" s="415" t="s">
        <v>45</v>
      </c>
      <c r="E427" s="416" t="s">
        <v>261</v>
      </c>
      <c r="F427" s="418">
        <v>33800</v>
      </c>
      <c r="G427" s="418">
        <v>33800</v>
      </c>
      <c r="H427" s="419"/>
      <c r="I427" s="411">
        <f t="shared" si="32"/>
        <v>33800</v>
      </c>
      <c r="J427" s="428">
        <f t="shared" si="33"/>
        <v>0</v>
      </c>
      <c r="K427" s="384">
        <f t="shared" si="34"/>
        <v>1</v>
      </c>
      <c r="L427" s="384">
        <f>IF(J427=1,SUM($J$6:J427),0)</f>
        <v>0</v>
      </c>
      <c r="M427" s="384">
        <f>IF(K427=1,SUM($K$6:K427),0)</f>
        <v>201227292.79893059</v>
      </c>
      <c r="N427" s="430">
        <f t="shared" si="35"/>
        <v>201227292.79893059</v>
      </c>
      <c r="O427" s="384">
        <f t="shared" si="36"/>
        <v>0</v>
      </c>
      <c r="P427" s="384">
        <f>IF(O427=1,SUM($O$6:O427),0)</f>
        <v>0</v>
      </c>
    </row>
    <row r="428" spans="1:17" ht="60">
      <c r="A428" s="403"/>
      <c r="B428" s="431">
        <v>66</v>
      </c>
      <c r="C428" s="414" t="s">
        <v>471</v>
      </c>
      <c r="D428" s="415" t="s">
        <v>45</v>
      </c>
      <c r="E428" s="416" t="s">
        <v>261</v>
      </c>
      <c r="F428" s="418">
        <v>40200</v>
      </c>
      <c r="G428" s="418">
        <v>40200</v>
      </c>
      <c r="H428" s="419"/>
      <c r="I428" s="411">
        <f t="shared" si="32"/>
        <v>40200</v>
      </c>
      <c r="J428" s="428">
        <f t="shared" si="33"/>
        <v>0</v>
      </c>
      <c r="K428" s="384">
        <f t="shared" si="34"/>
        <v>1</v>
      </c>
      <c r="L428" s="384">
        <f>IF(J428=1,SUM($J$6:J428),0)</f>
        <v>0</v>
      </c>
      <c r="M428" s="384">
        <f>IF(K428=1,SUM($K$6:K428),0)</f>
        <v>201227293.79893059</v>
      </c>
      <c r="N428" s="430">
        <f t="shared" si="35"/>
        <v>201227293.79893059</v>
      </c>
      <c r="O428" s="384">
        <f t="shared" si="36"/>
        <v>0</v>
      </c>
      <c r="P428" s="384">
        <f>IF(O428=1,SUM($O$6:O428),0)</f>
        <v>0</v>
      </c>
    </row>
    <row r="429" spans="1:17" ht="60">
      <c r="A429" s="403"/>
      <c r="B429" s="431">
        <v>67</v>
      </c>
      <c r="C429" s="414" t="s">
        <v>472</v>
      </c>
      <c r="D429" s="415" t="s">
        <v>45</v>
      </c>
      <c r="E429" s="416" t="s">
        <v>261</v>
      </c>
      <c r="F429" s="418">
        <v>46800</v>
      </c>
      <c r="G429" s="418">
        <v>46800</v>
      </c>
      <c r="H429" s="419"/>
      <c r="I429" s="411">
        <f t="shared" si="32"/>
        <v>46800</v>
      </c>
      <c r="J429" s="428">
        <f t="shared" si="33"/>
        <v>0</v>
      </c>
      <c r="K429" s="384">
        <f t="shared" si="34"/>
        <v>1</v>
      </c>
      <c r="L429" s="384">
        <f>IF(J429=1,SUM($J$6:J429),0)</f>
        <v>0</v>
      </c>
      <c r="M429" s="384">
        <f>IF(K429=1,SUM($K$6:K429),0)</f>
        <v>201227294.79893059</v>
      </c>
      <c r="N429" s="430">
        <f t="shared" si="35"/>
        <v>201227294.79893059</v>
      </c>
      <c r="O429" s="384">
        <f t="shared" si="36"/>
        <v>0</v>
      </c>
      <c r="P429" s="384">
        <f>IF(O429=1,SUM($O$6:O429),0)</f>
        <v>0</v>
      </c>
    </row>
    <row r="430" spans="1:17" ht="45">
      <c r="A430" s="403"/>
      <c r="B430" s="431">
        <v>68</v>
      </c>
      <c r="C430" s="414" t="s">
        <v>473</v>
      </c>
      <c r="D430" s="415" t="s">
        <v>45</v>
      </c>
      <c r="E430" s="416" t="s">
        <v>43</v>
      </c>
      <c r="F430" s="418">
        <v>9500</v>
      </c>
      <c r="G430" s="418">
        <v>9500</v>
      </c>
      <c r="H430" s="419"/>
      <c r="I430" s="411">
        <f t="shared" si="32"/>
        <v>9500</v>
      </c>
      <c r="J430" s="428">
        <f t="shared" si="33"/>
        <v>0</v>
      </c>
      <c r="K430" s="384">
        <f t="shared" si="34"/>
        <v>1</v>
      </c>
      <c r="L430" s="384">
        <f>IF(J430=1,SUM($J$6:J430),0)</f>
        <v>0</v>
      </c>
      <c r="M430" s="384">
        <f>IF(K430=1,SUM($K$6:K430),0)</f>
        <v>201227295.79893059</v>
      </c>
      <c r="N430" s="430">
        <f t="shared" si="35"/>
        <v>201227295.79893059</v>
      </c>
      <c r="O430" s="384">
        <f t="shared" si="36"/>
        <v>0</v>
      </c>
      <c r="P430" s="384">
        <f>IF(O430=1,SUM($O$6:O430),0)</f>
        <v>0</v>
      </c>
    </row>
    <row r="431" spans="1:17" ht="75">
      <c r="A431" s="403"/>
      <c r="B431" s="431">
        <v>69</v>
      </c>
      <c r="C431" s="414" t="s">
        <v>474</v>
      </c>
      <c r="D431" s="415" t="s">
        <v>45</v>
      </c>
      <c r="E431" s="416" t="s">
        <v>43</v>
      </c>
      <c r="F431" s="418">
        <v>184500</v>
      </c>
      <c r="G431" s="418">
        <v>185200</v>
      </c>
      <c r="H431" s="419"/>
      <c r="I431" s="411">
        <f t="shared" si="32"/>
        <v>185200</v>
      </c>
      <c r="J431" s="428">
        <f t="shared" si="33"/>
        <v>0</v>
      </c>
      <c r="K431" s="384">
        <f t="shared" si="34"/>
        <v>1</v>
      </c>
      <c r="L431" s="384">
        <f>IF(J431=1,SUM($J$6:J431),0)</f>
        <v>0</v>
      </c>
      <c r="M431" s="384">
        <f>IF(K431=1,SUM($K$6:K431),0)</f>
        <v>201227296.79893059</v>
      </c>
      <c r="N431" s="430">
        <f t="shared" si="35"/>
        <v>201227296.79893059</v>
      </c>
      <c r="O431" s="384">
        <f t="shared" si="36"/>
        <v>0</v>
      </c>
      <c r="P431" s="384">
        <f>IF(O431=1,SUM($O$6:O431),0)</f>
        <v>0</v>
      </c>
    </row>
    <row r="432" spans="1:17" ht="60">
      <c r="A432" s="403"/>
      <c r="B432" s="431">
        <v>70</v>
      </c>
      <c r="C432" s="414" t="s">
        <v>475</v>
      </c>
      <c r="D432" s="415" t="s">
        <v>45</v>
      </c>
      <c r="E432" s="416" t="s">
        <v>43</v>
      </c>
      <c r="F432" s="418">
        <v>175000</v>
      </c>
      <c r="G432" s="418">
        <v>175000</v>
      </c>
      <c r="H432" s="419"/>
      <c r="I432" s="411">
        <f t="shared" si="32"/>
        <v>175000</v>
      </c>
      <c r="J432" s="428">
        <f t="shared" si="33"/>
        <v>0</v>
      </c>
      <c r="K432" s="384">
        <f t="shared" si="34"/>
        <v>1</v>
      </c>
      <c r="L432" s="384">
        <f>IF(J432=1,SUM($J$6:J432),0)</f>
        <v>0</v>
      </c>
      <c r="M432" s="384">
        <f>IF(K432=1,SUM($K$6:K432),0)</f>
        <v>201227297.79893059</v>
      </c>
      <c r="N432" s="430">
        <f t="shared" si="35"/>
        <v>201227297.79893059</v>
      </c>
      <c r="O432" s="384">
        <f t="shared" si="36"/>
        <v>0</v>
      </c>
      <c r="P432" s="384">
        <f>IF(O432=1,SUM($O$6:O432),0)</f>
        <v>0</v>
      </c>
    </row>
    <row r="433" spans="1:16" ht="45">
      <c r="A433" s="403"/>
      <c r="B433" s="431">
        <v>71</v>
      </c>
      <c r="C433" s="414" t="s">
        <v>476</v>
      </c>
      <c r="D433" s="415" t="s">
        <v>45</v>
      </c>
      <c r="E433" s="416" t="s">
        <v>261</v>
      </c>
      <c r="F433" s="418">
        <v>30000</v>
      </c>
      <c r="G433" s="418">
        <v>30000</v>
      </c>
      <c r="H433" s="419"/>
      <c r="I433" s="411">
        <f t="shared" si="32"/>
        <v>30000</v>
      </c>
      <c r="J433" s="428">
        <f t="shared" si="33"/>
        <v>0</v>
      </c>
      <c r="K433" s="384">
        <f t="shared" si="34"/>
        <v>1</v>
      </c>
      <c r="L433" s="384">
        <f>IF(J433=1,SUM($J$6:J433),0)</f>
        <v>0</v>
      </c>
      <c r="M433" s="384">
        <f>IF(K433=1,SUM($K$6:K433),0)</f>
        <v>201227298.79893059</v>
      </c>
      <c r="N433" s="430">
        <f t="shared" si="35"/>
        <v>201227298.79893059</v>
      </c>
      <c r="O433" s="384">
        <f t="shared" si="36"/>
        <v>0</v>
      </c>
      <c r="P433" s="384">
        <f>IF(O433=1,SUM($O$6:O433),0)</f>
        <v>0</v>
      </c>
    </row>
    <row r="434" spans="1:16" ht="45">
      <c r="A434" s="403"/>
      <c r="B434" s="431">
        <v>72</v>
      </c>
      <c r="C434" s="414" t="s">
        <v>477</v>
      </c>
      <c r="D434" s="415" t="s">
        <v>45</v>
      </c>
      <c r="E434" s="416" t="s">
        <v>261</v>
      </c>
      <c r="F434" s="418">
        <v>49500</v>
      </c>
      <c r="G434" s="418">
        <v>49500</v>
      </c>
      <c r="H434" s="419"/>
      <c r="I434" s="411">
        <f t="shared" si="32"/>
        <v>49500</v>
      </c>
      <c r="J434" s="428">
        <f t="shared" si="33"/>
        <v>0</v>
      </c>
      <c r="K434" s="384">
        <f t="shared" si="34"/>
        <v>1</v>
      </c>
      <c r="L434" s="384">
        <f>IF(J434=1,SUM($J$6:J434),0)</f>
        <v>0</v>
      </c>
      <c r="M434" s="384">
        <f>IF(K434=1,SUM($K$6:K434),0)</f>
        <v>201227299.79893059</v>
      </c>
      <c r="N434" s="430">
        <f t="shared" si="35"/>
        <v>201227299.79893059</v>
      </c>
      <c r="O434" s="384">
        <f t="shared" si="36"/>
        <v>0</v>
      </c>
      <c r="P434" s="384">
        <f>IF(O434=1,SUM($O$6:O434),0)</f>
        <v>0</v>
      </c>
    </row>
    <row r="435" spans="1:16" ht="45">
      <c r="A435" s="403"/>
      <c r="B435" s="431">
        <v>73</v>
      </c>
      <c r="C435" s="414" t="s">
        <v>478</v>
      </c>
      <c r="D435" s="415" t="s">
        <v>45</v>
      </c>
      <c r="E435" s="416" t="s">
        <v>261</v>
      </c>
      <c r="F435" s="418">
        <v>120000</v>
      </c>
      <c r="G435" s="418">
        <v>120000</v>
      </c>
      <c r="H435" s="419"/>
      <c r="I435" s="411">
        <f t="shared" si="32"/>
        <v>120000</v>
      </c>
      <c r="J435" s="428">
        <f t="shared" si="33"/>
        <v>0</v>
      </c>
      <c r="K435" s="384">
        <f t="shared" si="34"/>
        <v>1</v>
      </c>
      <c r="L435" s="384">
        <f>IF(J435=1,SUM($J$6:J435),0)</f>
        <v>0</v>
      </c>
      <c r="M435" s="384">
        <f>IF(K435=1,SUM($K$6:K435),0)</f>
        <v>201227300.79893059</v>
      </c>
      <c r="N435" s="430">
        <f t="shared" si="35"/>
        <v>201227300.79893059</v>
      </c>
      <c r="O435" s="384">
        <f t="shared" si="36"/>
        <v>0</v>
      </c>
      <c r="P435" s="384">
        <f>IF(O435=1,SUM($O$6:O435),0)</f>
        <v>0</v>
      </c>
    </row>
    <row r="436" spans="1:16" ht="45">
      <c r="A436" s="403"/>
      <c r="B436" s="431">
        <v>74</v>
      </c>
      <c r="C436" s="414" t="s">
        <v>479</v>
      </c>
      <c r="D436" s="415" t="s">
        <v>45</v>
      </c>
      <c r="E436" s="416" t="s">
        <v>43</v>
      </c>
      <c r="F436" s="418">
        <v>4880</v>
      </c>
      <c r="G436" s="418">
        <v>4880</v>
      </c>
      <c r="H436" s="419"/>
      <c r="I436" s="411">
        <f t="shared" si="32"/>
        <v>4880</v>
      </c>
      <c r="J436" s="428">
        <f t="shared" si="33"/>
        <v>0</v>
      </c>
      <c r="K436" s="384">
        <f t="shared" si="34"/>
        <v>1</v>
      </c>
      <c r="L436" s="384">
        <f>IF(J436=1,SUM($J$6:J436),0)</f>
        <v>0</v>
      </c>
      <c r="M436" s="384">
        <f>IF(K436=1,SUM($K$6:K436),0)</f>
        <v>201227301.79893059</v>
      </c>
      <c r="N436" s="430">
        <f t="shared" si="35"/>
        <v>201227301.79893059</v>
      </c>
      <c r="O436" s="384">
        <f t="shared" si="36"/>
        <v>0</v>
      </c>
      <c r="P436" s="384">
        <f>IF(O436=1,SUM($O$6:O436),0)</f>
        <v>0</v>
      </c>
    </row>
    <row r="437" spans="1:16" ht="120">
      <c r="A437" s="403"/>
      <c r="B437" s="431">
        <v>75</v>
      </c>
      <c r="C437" s="414" t="s">
        <v>480</v>
      </c>
      <c r="D437" s="415" t="s">
        <v>45</v>
      </c>
      <c r="E437" s="416" t="s">
        <v>43</v>
      </c>
      <c r="F437" s="418">
        <v>1308700</v>
      </c>
      <c r="G437" s="418">
        <v>1308700</v>
      </c>
      <c r="H437" s="419"/>
      <c r="I437" s="411">
        <f t="shared" si="32"/>
        <v>1308700</v>
      </c>
      <c r="J437" s="428">
        <f t="shared" si="33"/>
        <v>0</v>
      </c>
      <c r="K437" s="384">
        <f t="shared" si="34"/>
        <v>1</v>
      </c>
      <c r="L437" s="384">
        <f>IF(J437=1,SUM($J$6:J437),0)</f>
        <v>0</v>
      </c>
      <c r="M437" s="384">
        <f>IF(K437=1,SUM($K$6:K437),0)</f>
        <v>201227302.79893059</v>
      </c>
      <c r="N437" s="430">
        <f t="shared" si="35"/>
        <v>201227302.79893059</v>
      </c>
      <c r="O437" s="384">
        <f t="shared" si="36"/>
        <v>0</v>
      </c>
      <c r="P437" s="384">
        <f>IF(O437=1,SUM($O$6:O437),0)</f>
        <v>0</v>
      </c>
    </row>
    <row r="438" spans="1:16" ht="60">
      <c r="A438" s="403"/>
      <c r="B438" s="431">
        <v>76</v>
      </c>
      <c r="C438" s="414" t="s">
        <v>481</v>
      </c>
      <c r="D438" s="415" t="s">
        <v>45</v>
      </c>
      <c r="E438" s="416" t="s">
        <v>43</v>
      </c>
      <c r="F438" s="418">
        <v>12500</v>
      </c>
      <c r="G438" s="418">
        <v>12500</v>
      </c>
      <c r="H438" s="419"/>
      <c r="I438" s="411">
        <f t="shared" si="32"/>
        <v>12500</v>
      </c>
      <c r="J438" s="428">
        <f t="shared" si="33"/>
        <v>0</v>
      </c>
      <c r="K438" s="384">
        <f t="shared" si="34"/>
        <v>1</v>
      </c>
      <c r="L438" s="384">
        <f>IF(J438=1,SUM($J$6:J438),0)</f>
        <v>0</v>
      </c>
      <c r="M438" s="384">
        <f>IF(K438=1,SUM($K$6:K438),0)</f>
        <v>201227303.79893059</v>
      </c>
      <c r="N438" s="430">
        <f t="shared" si="35"/>
        <v>201227303.79893059</v>
      </c>
      <c r="O438" s="384">
        <f t="shared" si="36"/>
        <v>0</v>
      </c>
      <c r="P438" s="384">
        <f>IF(O438=1,SUM($O$6:O438),0)</f>
        <v>0</v>
      </c>
    </row>
    <row r="439" spans="1:16" ht="30">
      <c r="A439" s="403"/>
      <c r="B439" s="431">
        <v>77</v>
      </c>
      <c r="C439" s="414" t="s">
        <v>482</v>
      </c>
      <c r="D439" s="415" t="s">
        <v>45</v>
      </c>
      <c r="E439" s="416" t="s">
        <v>261</v>
      </c>
      <c r="F439" s="418">
        <v>9700</v>
      </c>
      <c r="G439" s="418">
        <v>9700</v>
      </c>
      <c r="H439" s="419"/>
      <c r="I439" s="411">
        <f t="shared" si="32"/>
        <v>9700</v>
      </c>
      <c r="J439" s="428">
        <f t="shared" si="33"/>
        <v>0</v>
      </c>
      <c r="K439" s="384">
        <f t="shared" si="34"/>
        <v>1</v>
      </c>
      <c r="L439" s="384">
        <f>IF(J439=1,SUM($J$6:J439),0)</f>
        <v>0</v>
      </c>
      <c r="M439" s="384">
        <f>IF(K439=1,SUM($K$6:K439),0)</f>
        <v>201227304.79893059</v>
      </c>
      <c r="N439" s="430">
        <f t="shared" si="35"/>
        <v>201227304.79893059</v>
      </c>
      <c r="O439" s="384">
        <f t="shared" si="36"/>
        <v>0</v>
      </c>
      <c r="P439" s="384">
        <f>IF(O439=1,SUM($O$6:O439),0)</f>
        <v>0</v>
      </c>
    </row>
    <row r="440" spans="1:16" ht="30">
      <c r="A440" s="403"/>
      <c r="B440" s="431">
        <v>78</v>
      </c>
      <c r="C440" s="414" t="s">
        <v>483</v>
      </c>
      <c r="D440" s="415" t="s">
        <v>45</v>
      </c>
      <c r="E440" s="416" t="s">
        <v>261</v>
      </c>
      <c r="F440" s="418">
        <v>24300</v>
      </c>
      <c r="G440" s="418">
        <v>24300</v>
      </c>
      <c r="H440" s="419"/>
      <c r="I440" s="411">
        <f t="shared" si="32"/>
        <v>24300</v>
      </c>
      <c r="J440" s="428">
        <f t="shared" si="33"/>
        <v>0</v>
      </c>
      <c r="K440" s="384">
        <f t="shared" si="34"/>
        <v>1</v>
      </c>
      <c r="L440" s="384">
        <f>IF(J440=1,SUM($J$6:J440),0)</f>
        <v>0</v>
      </c>
      <c r="M440" s="384">
        <f>IF(K440=1,SUM($K$6:K440),0)</f>
        <v>201227305.79893059</v>
      </c>
      <c r="N440" s="430">
        <f t="shared" si="35"/>
        <v>201227305.79893059</v>
      </c>
      <c r="O440" s="384">
        <f t="shared" si="36"/>
        <v>0</v>
      </c>
      <c r="P440" s="384">
        <f>IF(O440=1,SUM($O$6:O440),0)</f>
        <v>0</v>
      </c>
    </row>
    <row r="441" spans="1:16" ht="30">
      <c r="A441" s="403"/>
      <c r="B441" s="431">
        <v>79</v>
      </c>
      <c r="C441" s="414" t="s">
        <v>484</v>
      </c>
      <c r="D441" s="415" t="s">
        <v>45</v>
      </c>
      <c r="E441" s="416" t="s">
        <v>261</v>
      </c>
      <c r="F441" s="418">
        <v>39204</v>
      </c>
      <c r="G441" s="418">
        <v>39204</v>
      </c>
      <c r="H441" s="419"/>
      <c r="I441" s="411">
        <f t="shared" si="32"/>
        <v>39204</v>
      </c>
      <c r="J441" s="428">
        <f t="shared" si="33"/>
        <v>0</v>
      </c>
      <c r="K441" s="384">
        <f t="shared" si="34"/>
        <v>1</v>
      </c>
      <c r="L441" s="384">
        <f>IF(J441=1,SUM($J$6:J441),0)</f>
        <v>0</v>
      </c>
      <c r="M441" s="384">
        <f>IF(K441=1,SUM($K$6:K441),0)</f>
        <v>201227306.79893059</v>
      </c>
      <c r="N441" s="430">
        <f t="shared" si="35"/>
        <v>201227306.79893059</v>
      </c>
      <c r="O441" s="384">
        <f t="shared" si="36"/>
        <v>0</v>
      </c>
      <c r="P441" s="384">
        <f>IF(O441=1,SUM($O$6:O441),0)</f>
        <v>0</v>
      </c>
    </row>
    <row r="442" spans="1:16" ht="90">
      <c r="A442" s="403"/>
      <c r="B442" s="431"/>
      <c r="C442" s="414" t="s">
        <v>485</v>
      </c>
      <c r="D442" s="415" t="s">
        <v>45</v>
      </c>
      <c r="E442" s="416" t="s">
        <v>261</v>
      </c>
      <c r="F442" s="418">
        <v>491900</v>
      </c>
      <c r="G442" s="418">
        <v>547900</v>
      </c>
      <c r="H442" s="419"/>
      <c r="I442" s="411">
        <f t="shared" si="32"/>
        <v>547900</v>
      </c>
      <c r="J442" s="428">
        <f t="shared" si="33"/>
        <v>0</v>
      </c>
      <c r="K442" s="384">
        <f t="shared" si="34"/>
        <v>1</v>
      </c>
      <c r="L442" s="384">
        <f>IF(J442=1,SUM($J$6:J442),0)</f>
        <v>0</v>
      </c>
      <c r="M442" s="384">
        <f>IF(K442=1,SUM($K$6:K442),0)</f>
        <v>201227307.79893059</v>
      </c>
      <c r="N442" s="430">
        <f t="shared" si="35"/>
        <v>201227307.79893059</v>
      </c>
      <c r="O442" s="384">
        <f t="shared" si="36"/>
        <v>0</v>
      </c>
      <c r="P442" s="384">
        <f>IF(O442=1,SUM($O$6:O442),0)</f>
        <v>0</v>
      </c>
    </row>
    <row r="443" spans="1:16" ht="75">
      <c r="A443" s="403"/>
      <c r="B443" s="431">
        <v>80</v>
      </c>
      <c r="C443" s="414" t="s">
        <v>486</v>
      </c>
      <c r="D443" s="415" t="s">
        <v>45</v>
      </c>
      <c r="E443" s="416" t="s">
        <v>43</v>
      </c>
      <c r="F443" s="418">
        <v>78069</v>
      </c>
      <c r="G443" s="418">
        <v>87000</v>
      </c>
      <c r="H443" s="419"/>
      <c r="I443" s="411">
        <f t="shared" si="32"/>
        <v>87000</v>
      </c>
      <c r="J443" s="428">
        <f t="shared" si="33"/>
        <v>0</v>
      </c>
      <c r="K443" s="384">
        <f t="shared" si="34"/>
        <v>1</v>
      </c>
      <c r="L443" s="384">
        <f>IF(J443=1,SUM($J$6:J443),0)</f>
        <v>0</v>
      </c>
      <c r="M443" s="384">
        <f>IF(K443=1,SUM($K$6:K443),0)</f>
        <v>201227308.79893059</v>
      </c>
      <c r="N443" s="430">
        <f t="shared" si="35"/>
        <v>201227308.79893059</v>
      </c>
      <c r="O443" s="384">
        <f t="shared" si="36"/>
        <v>0</v>
      </c>
      <c r="P443" s="384">
        <f>IF(O443=1,SUM($O$6:O443),0)</f>
        <v>0</v>
      </c>
    </row>
    <row r="444" spans="1:16" ht="75">
      <c r="A444" s="403"/>
      <c r="B444" s="431">
        <v>81</v>
      </c>
      <c r="C444" s="414" t="s">
        <v>487</v>
      </c>
      <c r="D444" s="415" t="s">
        <v>45</v>
      </c>
      <c r="E444" s="416" t="s">
        <v>43</v>
      </c>
      <c r="F444" s="418">
        <v>155631</v>
      </c>
      <c r="G444" s="418">
        <v>173400</v>
      </c>
      <c r="H444" s="419"/>
      <c r="I444" s="411">
        <f t="shared" si="32"/>
        <v>173400</v>
      </c>
      <c r="J444" s="428">
        <f t="shared" si="33"/>
        <v>0</v>
      </c>
      <c r="K444" s="384">
        <f t="shared" si="34"/>
        <v>1</v>
      </c>
      <c r="L444" s="384">
        <f>IF(J444=1,SUM($J$6:J444),0)</f>
        <v>0</v>
      </c>
      <c r="M444" s="384">
        <f>IF(K444=1,SUM($K$6:K444),0)</f>
        <v>201227309.79893059</v>
      </c>
      <c r="N444" s="430">
        <f t="shared" si="35"/>
        <v>201227309.79893059</v>
      </c>
      <c r="O444" s="384">
        <f t="shared" si="36"/>
        <v>0</v>
      </c>
      <c r="P444" s="384">
        <f>IF(O444=1,SUM($O$6:O444),0)</f>
        <v>0</v>
      </c>
    </row>
    <row r="445" spans="1:16" ht="30">
      <c r="A445" s="403"/>
      <c r="B445" s="431">
        <v>82</v>
      </c>
      <c r="C445" s="445" t="s">
        <v>488</v>
      </c>
      <c r="D445" s="415" t="s">
        <v>45</v>
      </c>
      <c r="E445" s="416" t="s">
        <v>43</v>
      </c>
      <c r="F445" s="418">
        <v>3965</v>
      </c>
      <c r="G445" s="418">
        <v>3965</v>
      </c>
      <c r="H445" s="419"/>
      <c r="I445" s="411">
        <f t="shared" si="32"/>
        <v>3965</v>
      </c>
      <c r="J445" s="428">
        <f t="shared" si="33"/>
        <v>0</v>
      </c>
      <c r="K445" s="384">
        <f t="shared" si="34"/>
        <v>1</v>
      </c>
      <c r="L445" s="384">
        <f>IF(J445=1,SUM($J$6:J445),0)</f>
        <v>0</v>
      </c>
      <c r="M445" s="384">
        <f>IF(K445=1,SUM($K$6:K445),0)</f>
        <v>201227310.79893059</v>
      </c>
      <c r="N445" s="430">
        <f t="shared" si="35"/>
        <v>201227310.79893059</v>
      </c>
      <c r="O445" s="384">
        <f t="shared" si="36"/>
        <v>0</v>
      </c>
      <c r="P445" s="384">
        <f>IF(O445=1,SUM($O$6:O445),0)</f>
        <v>0</v>
      </c>
    </row>
    <row r="446" spans="1:16" ht="45">
      <c r="A446" s="403"/>
      <c r="B446" s="431">
        <v>83</v>
      </c>
      <c r="C446" s="414" t="s">
        <v>489</v>
      </c>
      <c r="D446" s="415" t="s">
        <v>45</v>
      </c>
      <c r="E446" s="416" t="s">
        <v>43</v>
      </c>
      <c r="F446" s="418">
        <v>31800</v>
      </c>
      <c r="G446" s="418">
        <v>31800</v>
      </c>
      <c r="H446" s="419"/>
      <c r="I446" s="411">
        <f t="shared" si="32"/>
        <v>31800</v>
      </c>
      <c r="J446" s="428">
        <f t="shared" si="33"/>
        <v>0</v>
      </c>
      <c r="K446" s="384">
        <f t="shared" si="34"/>
        <v>1</v>
      </c>
      <c r="L446" s="384">
        <f>IF(J446=1,SUM($J$6:J446),0)</f>
        <v>0</v>
      </c>
      <c r="M446" s="384">
        <f>IF(K446=1,SUM($K$6:K446),0)</f>
        <v>201227311.79893059</v>
      </c>
      <c r="N446" s="430">
        <f t="shared" si="35"/>
        <v>201227311.79893059</v>
      </c>
      <c r="O446" s="384">
        <f t="shared" si="36"/>
        <v>0</v>
      </c>
      <c r="P446" s="384">
        <f>IF(O446=1,SUM($O$6:O446),0)</f>
        <v>0</v>
      </c>
    </row>
    <row r="447" spans="1:16" ht="45">
      <c r="A447" s="403"/>
      <c r="B447" s="431">
        <v>84</v>
      </c>
      <c r="C447" s="414" t="s">
        <v>490</v>
      </c>
      <c r="D447" s="415" t="s">
        <v>45</v>
      </c>
      <c r="E447" s="416" t="s">
        <v>43</v>
      </c>
      <c r="F447" s="418">
        <v>33800</v>
      </c>
      <c r="G447" s="418">
        <v>33800</v>
      </c>
      <c r="H447" s="419"/>
      <c r="I447" s="411">
        <f t="shared" si="32"/>
        <v>33800</v>
      </c>
      <c r="J447" s="428">
        <f t="shared" si="33"/>
        <v>0</v>
      </c>
      <c r="K447" s="384">
        <f t="shared" si="34"/>
        <v>1</v>
      </c>
      <c r="L447" s="384">
        <f>IF(J447=1,SUM($J$6:J447),0)</f>
        <v>0</v>
      </c>
      <c r="M447" s="384">
        <f>IF(K447=1,SUM($K$6:K447),0)</f>
        <v>201227312.79893059</v>
      </c>
      <c r="N447" s="430">
        <f t="shared" si="35"/>
        <v>201227312.79893059</v>
      </c>
      <c r="O447" s="384">
        <f t="shared" si="36"/>
        <v>0</v>
      </c>
      <c r="P447" s="384">
        <f>IF(O447=1,SUM($O$6:O447),0)</f>
        <v>0</v>
      </c>
    </row>
    <row r="448" spans="1:16" ht="45">
      <c r="A448" s="403"/>
      <c r="B448" s="431">
        <v>85</v>
      </c>
      <c r="C448" s="414" t="s">
        <v>491</v>
      </c>
      <c r="D448" s="415" t="s">
        <v>45</v>
      </c>
      <c r="E448" s="416" t="s">
        <v>43</v>
      </c>
      <c r="F448" s="418">
        <v>38500</v>
      </c>
      <c r="G448" s="418">
        <v>38600</v>
      </c>
      <c r="H448" s="419"/>
      <c r="I448" s="411">
        <f t="shared" si="32"/>
        <v>38600</v>
      </c>
      <c r="J448" s="428">
        <f t="shared" si="33"/>
        <v>0</v>
      </c>
      <c r="K448" s="384">
        <f t="shared" si="34"/>
        <v>1</v>
      </c>
      <c r="L448" s="384">
        <f>IF(J448=1,SUM($J$6:J448),0)</f>
        <v>0</v>
      </c>
      <c r="M448" s="384">
        <f>IF(K448=1,SUM($K$6:K448),0)</f>
        <v>201227313.79893059</v>
      </c>
      <c r="N448" s="430">
        <f t="shared" si="35"/>
        <v>201227313.79893059</v>
      </c>
      <c r="O448" s="384">
        <f t="shared" si="36"/>
        <v>0</v>
      </c>
      <c r="P448" s="384">
        <f>IF(O448=1,SUM($O$6:O448),0)</f>
        <v>0</v>
      </c>
    </row>
    <row r="449" spans="1:16" ht="45">
      <c r="A449" s="403"/>
      <c r="B449" s="431">
        <v>86</v>
      </c>
      <c r="C449" s="414" t="s">
        <v>492</v>
      </c>
      <c r="D449" s="415" t="s">
        <v>45</v>
      </c>
      <c r="E449" s="416" t="s">
        <v>43</v>
      </c>
      <c r="F449" s="418">
        <v>76000</v>
      </c>
      <c r="G449" s="418">
        <v>76300</v>
      </c>
      <c r="H449" s="419"/>
      <c r="I449" s="411">
        <f t="shared" si="32"/>
        <v>76300</v>
      </c>
      <c r="J449" s="428">
        <f t="shared" si="33"/>
        <v>0</v>
      </c>
      <c r="K449" s="384">
        <f t="shared" si="34"/>
        <v>1</v>
      </c>
      <c r="L449" s="384">
        <f>IF(J449=1,SUM($J$6:J449),0)</f>
        <v>0</v>
      </c>
      <c r="M449" s="384">
        <f>IF(K449=1,SUM($K$6:K449),0)</f>
        <v>201227314.79893059</v>
      </c>
      <c r="N449" s="430">
        <f t="shared" si="35"/>
        <v>201227314.79893059</v>
      </c>
      <c r="O449" s="384">
        <f t="shared" si="36"/>
        <v>0</v>
      </c>
      <c r="P449" s="384">
        <f>IF(O449=1,SUM($O$6:O449),0)</f>
        <v>0</v>
      </c>
    </row>
    <row r="450" spans="1:16" ht="45">
      <c r="A450" s="403"/>
      <c r="B450" s="431">
        <v>87</v>
      </c>
      <c r="C450" s="414" t="s">
        <v>493</v>
      </c>
      <c r="D450" s="415" t="s">
        <v>45</v>
      </c>
      <c r="E450" s="416" t="s">
        <v>43</v>
      </c>
      <c r="F450" s="418">
        <v>97000</v>
      </c>
      <c r="G450" s="418">
        <v>97400</v>
      </c>
      <c r="H450" s="419"/>
      <c r="I450" s="411">
        <f t="shared" si="32"/>
        <v>97400</v>
      </c>
      <c r="J450" s="428">
        <f t="shared" si="33"/>
        <v>0</v>
      </c>
      <c r="K450" s="384">
        <f t="shared" si="34"/>
        <v>1</v>
      </c>
      <c r="L450" s="384">
        <f>IF(J450=1,SUM($J$6:J450),0)</f>
        <v>0</v>
      </c>
      <c r="M450" s="384">
        <f>IF(K450=1,SUM($K$6:K450),0)</f>
        <v>201227315.79893059</v>
      </c>
      <c r="N450" s="430">
        <f t="shared" si="35"/>
        <v>201227315.79893059</v>
      </c>
      <c r="O450" s="384">
        <f t="shared" si="36"/>
        <v>0</v>
      </c>
      <c r="P450" s="384">
        <f>IF(O450=1,SUM($O$6:O450),0)</f>
        <v>0</v>
      </c>
    </row>
    <row r="451" spans="1:16" ht="45">
      <c r="A451" s="403"/>
      <c r="B451" s="431">
        <v>88</v>
      </c>
      <c r="C451" s="414" t="s">
        <v>494</v>
      </c>
      <c r="D451" s="415" t="s">
        <v>45</v>
      </c>
      <c r="E451" s="416" t="s">
        <v>261</v>
      </c>
      <c r="F451" s="418">
        <v>4520</v>
      </c>
      <c r="G451" s="418">
        <v>4520</v>
      </c>
      <c r="H451" s="419"/>
      <c r="I451" s="411">
        <f t="shared" ref="I451:I514" si="37">IF($I$5=$G$4,G451,(IF($I$5=$F$4,F451,0)))</f>
        <v>4520</v>
      </c>
      <c r="J451" s="428">
        <f t="shared" si="33"/>
        <v>0</v>
      </c>
      <c r="K451" s="384">
        <f t="shared" si="34"/>
        <v>1</v>
      </c>
      <c r="L451" s="384">
        <f>IF(J451=1,SUM($J$6:J451),0)</f>
        <v>0</v>
      </c>
      <c r="M451" s="384">
        <f>IF(K451=1,SUM($K$6:K451),0)</f>
        <v>201227316.79893059</v>
      </c>
      <c r="N451" s="430">
        <f t="shared" si="35"/>
        <v>201227316.79893059</v>
      </c>
      <c r="O451" s="384">
        <f t="shared" si="36"/>
        <v>0</v>
      </c>
      <c r="P451" s="384">
        <f>IF(O451=1,SUM($O$6:O451),0)</f>
        <v>0</v>
      </c>
    </row>
    <row r="452" spans="1:16" ht="30">
      <c r="A452" s="403"/>
      <c r="B452" s="431">
        <v>89</v>
      </c>
      <c r="C452" s="414" t="s">
        <v>495</v>
      </c>
      <c r="D452" s="415" t="s">
        <v>45</v>
      </c>
      <c r="E452" s="416" t="s">
        <v>43</v>
      </c>
      <c r="F452" s="418">
        <v>7290</v>
      </c>
      <c r="G452" s="418">
        <v>7290</v>
      </c>
      <c r="H452" s="419"/>
      <c r="I452" s="411">
        <f t="shared" si="37"/>
        <v>7290</v>
      </c>
      <c r="J452" s="428">
        <f t="shared" si="33"/>
        <v>0</v>
      </c>
      <c r="K452" s="384">
        <f t="shared" si="34"/>
        <v>1</v>
      </c>
      <c r="L452" s="384">
        <f>IF(J452=1,SUM($J$6:J452),0)</f>
        <v>0</v>
      </c>
      <c r="M452" s="384">
        <f>IF(K452=1,SUM($K$6:K452),0)</f>
        <v>201227317.79893059</v>
      </c>
      <c r="N452" s="430">
        <f t="shared" si="35"/>
        <v>201227317.79893059</v>
      </c>
      <c r="O452" s="384">
        <f t="shared" si="36"/>
        <v>0</v>
      </c>
      <c r="P452" s="384">
        <f>IF(O452=1,SUM($O$6:O452),0)</f>
        <v>0</v>
      </c>
    </row>
    <row r="453" spans="1:16">
      <c r="A453" s="403"/>
      <c r="B453" s="431">
        <v>90</v>
      </c>
      <c r="C453" s="414" t="s">
        <v>496</v>
      </c>
      <c r="D453" s="415" t="s">
        <v>45</v>
      </c>
      <c r="E453" s="416" t="s">
        <v>43</v>
      </c>
      <c r="F453" s="418">
        <v>4500</v>
      </c>
      <c r="G453" s="418">
        <v>4500</v>
      </c>
      <c r="H453" s="419"/>
      <c r="I453" s="411">
        <f t="shared" si="37"/>
        <v>4500</v>
      </c>
      <c r="J453" s="428">
        <f t="shared" si="33"/>
        <v>0</v>
      </c>
      <c r="K453" s="384">
        <f t="shared" si="34"/>
        <v>1</v>
      </c>
      <c r="L453" s="384">
        <f>IF(J453=1,SUM($J$6:J453),0)</f>
        <v>0</v>
      </c>
      <c r="M453" s="384">
        <f>IF(K453=1,SUM($K$6:K453),0)</f>
        <v>201227318.79893059</v>
      </c>
      <c r="N453" s="430">
        <f t="shared" si="35"/>
        <v>201227318.79893059</v>
      </c>
      <c r="O453" s="384">
        <f t="shared" si="36"/>
        <v>0</v>
      </c>
      <c r="P453" s="384">
        <f>IF(O453=1,SUM($O$6:O453),0)</f>
        <v>0</v>
      </c>
    </row>
    <row r="454" spans="1:16" ht="75">
      <c r="A454" s="403"/>
      <c r="B454" s="431">
        <v>91</v>
      </c>
      <c r="C454" s="414" t="s">
        <v>497</v>
      </c>
      <c r="D454" s="415" t="s">
        <v>45</v>
      </c>
      <c r="E454" s="416" t="s">
        <v>43</v>
      </c>
      <c r="F454" s="418">
        <v>106300</v>
      </c>
      <c r="G454" s="418">
        <v>106300</v>
      </c>
      <c r="H454" s="419"/>
      <c r="I454" s="411">
        <f t="shared" si="37"/>
        <v>106300</v>
      </c>
      <c r="J454" s="428">
        <f t="shared" si="33"/>
        <v>0</v>
      </c>
      <c r="K454" s="384">
        <f t="shared" si="34"/>
        <v>1</v>
      </c>
      <c r="L454" s="384">
        <f>IF(J454=1,SUM($J$6:J454),0)</f>
        <v>0</v>
      </c>
      <c r="M454" s="384">
        <f>IF(K454=1,SUM($K$6:K454),0)</f>
        <v>201227319.79893059</v>
      </c>
      <c r="N454" s="430">
        <f t="shared" si="35"/>
        <v>201227319.79893059</v>
      </c>
      <c r="O454" s="384">
        <f t="shared" si="36"/>
        <v>0</v>
      </c>
      <c r="P454" s="384">
        <f>IF(O454=1,SUM($O$6:O454),0)</f>
        <v>0</v>
      </c>
    </row>
    <row r="455" spans="1:16" ht="75">
      <c r="A455" s="403"/>
      <c r="B455" s="431">
        <v>92</v>
      </c>
      <c r="C455" s="414" t="s">
        <v>498</v>
      </c>
      <c r="D455" s="415" t="s">
        <v>45</v>
      </c>
      <c r="E455" s="416" t="s">
        <v>43</v>
      </c>
      <c r="F455" s="418">
        <v>116800</v>
      </c>
      <c r="G455" s="418">
        <v>116800</v>
      </c>
      <c r="H455" s="419"/>
      <c r="I455" s="411">
        <f t="shared" si="37"/>
        <v>116800</v>
      </c>
      <c r="J455" s="428">
        <f t="shared" si="33"/>
        <v>0</v>
      </c>
      <c r="K455" s="384">
        <f t="shared" si="34"/>
        <v>1</v>
      </c>
      <c r="L455" s="384">
        <f>IF(J455=1,SUM($J$6:J455),0)</f>
        <v>0</v>
      </c>
      <c r="M455" s="384">
        <f>IF(K455=1,SUM($K$6:K455),0)</f>
        <v>201227320.79893059</v>
      </c>
      <c r="N455" s="430">
        <f t="shared" si="35"/>
        <v>201227320.79893059</v>
      </c>
      <c r="O455" s="384">
        <f t="shared" si="36"/>
        <v>0</v>
      </c>
      <c r="P455" s="384">
        <f>IF(O455=1,SUM($O$6:O455),0)</f>
        <v>0</v>
      </c>
    </row>
    <row r="456" spans="1:16" ht="30">
      <c r="A456" s="403"/>
      <c r="B456" s="431">
        <v>93</v>
      </c>
      <c r="C456" s="414" t="s">
        <v>499</v>
      </c>
      <c r="D456" s="415" t="s">
        <v>45</v>
      </c>
      <c r="E456" s="416" t="s">
        <v>43</v>
      </c>
      <c r="F456" s="418">
        <v>11400</v>
      </c>
      <c r="G456" s="418">
        <v>11400</v>
      </c>
      <c r="H456" s="419"/>
      <c r="I456" s="411">
        <f t="shared" si="37"/>
        <v>11400</v>
      </c>
      <c r="J456" s="428">
        <f t="shared" si="33"/>
        <v>0</v>
      </c>
      <c r="K456" s="384">
        <f t="shared" si="34"/>
        <v>1</v>
      </c>
      <c r="L456" s="384">
        <f>IF(J456=1,SUM($J$6:J456),0)</f>
        <v>0</v>
      </c>
      <c r="M456" s="384">
        <f>IF(K456=1,SUM($K$6:K456),0)</f>
        <v>201227321.79893059</v>
      </c>
      <c r="N456" s="430">
        <f t="shared" si="35"/>
        <v>201227321.79893059</v>
      </c>
      <c r="O456" s="384">
        <f t="shared" si="36"/>
        <v>0</v>
      </c>
      <c r="P456" s="384">
        <f>IF(O456=1,SUM($O$6:O456),0)</f>
        <v>0</v>
      </c>
    </row>
    <row r="457" spans="1:16" ht="105">
      <c r="A457" s="403"/>
      <c r="B457" s="431">
        <v>94</v>
      </c>
      <c r="C457" s="414" t="s">
        <v>500</v>
      </c>
      <c r="D457" s="415" t="s">
        <v>45</v>
      </c>
      <c r="E457" s="416" t="s">
        <v>43</v>
      </c>
      <c r="F457" s="418">
        <v>29600</v>
      </c>
      <c r="G457" s="418">
        <v>29600</v>
      </c>
      <c r="H457" s="419"/>
      <c r="I457" s="411">
        <f t="shared" si="37"/>
        <v>29600</v>
      </c>
      <c r="J457" s="428">
        <f t="shared" ref="J457:J520" si="38">IF(D457="MDU-KD",1,0)</f>
        <v>0</v>
      </c>
      <c r="K457" s="384">
        <f t="shared" ref="K457:K520" si="39">IF(D457="HDW",1,0)</f>
        <v>1</v>
      </c>
      <c r="L457" s="384">
        <f>IF(J457=1,SUM($J$6:J457),0)</f>
        <v>0</v>
      </c>
      <c r="M457" s="384">
        <f>IF(K457=1,SUM($K$6:K457),0)</f>
        <v>201227322.79893059</v>
      </c>
      <c r="N457" s="430">
        <f t="shared" ref="N457:N520" si="40">IF(L457=0,M457,L457)</f>
        <v>201227322.79893059</v>
      </c>
      <c r="O457" s="384">
        <f t="shared" ref="O457:O520" si="41">IF(E457=0,0,IF(LEFT(C457,11)="Tiang Beton",1,0))</f>
        <v>0</v>
      </c>
      <c r="P457" s="384">
        <f>IF(O457=1,SUM($O$6:O457),0)</f>
        <v>0</v>
      </c>
    </row>
    <row r="458" spans="1:16" ht="60">
      <c r="A458" s="403"/>
      <c r="B458" s="431">
        <v>95</v>
      </c>
      <c r="C458" s="414" t="s">
        <v>501</v>
      </c>
      <c r="D458" s="415" t="s">
        <v>45</v>
      </c>
      <c r="E458" s="416" t="s">
        <v>43</v>
      </c>
      <c r="F458" s="418">
        <v>290142</v>
      </c>
      <c r="G458" s="418">
        <v>290142</v>
      </c>
      <c r="H458" s="419"/>
      <c r="I458" s="411">
        <f t="shared" si="37"/>
        <v>290142</v>
      </c>
      <c r="J458" s="428">
        <f t="shared" si="38"/>
        <v>0</v>
      </c>
      <c r="K458" s="384">
        <f t="shared" si="39"/>
        <v>1</v>
      </c>
      <c r="L458" s="384">
        <f>IF(J458=1,SUM($J$6:J458),0)</f>
        <v>0</v>
      </c>
      <c r="M458" s="384">
        <f>IF(K458=1,SUM($K$6:K458),0)</f>
        <v>201227323.79893059</v>
      </c>
      <c r="N458" s="430">
        <f t="shared" si="40"/>
        <v>201227323.79893059</v>
      </c>
      <c r="O458" s="384">
        <f t="shared" si="41"/>
        <v>0</v>
      </c>
      <c r="P458" s="384">
        <f>IF(O458=1,SUM($O$6:O458),0)</f>
        <v>0</v>
      </c>
    </row>
    <row r="459" spans="1:16" ht="60">
      <c r="A459" s="403"/>
      <c r="B459" s="431">
        <v>96</v>
      </c>
      <c r="C459" s="414" t="s">
        <v>502</v>
      </c>
      <c r="D459" s="415" t="s">
        <v>45</v>
      </c>
      <c r="E459" s="416" t="s">
        <v>43</v>
      </c>
      <c r="F459" s="418">
        <v>265680</v>
      </c>
      <c r="G459" s="418">
        <v>265680</v>
      </c>
      <c r="H459" s="419"/>
      <c r="I459" s="411">
        <f t="shared" si="37"/>
        <v>265680</v>
      </c>
      <c r="J459" s="428">
        <f t="shared" si="38"/>
        <v>0</v>
      </c>
      <c r="K459" s="384">
        <f t="shared" si="39"/>
        <v>1</v>
      </c>
      <c r="L459" s="384">
        <f>IF(J459=1,SUM($J$6:J459),0)</f>
        <v>0</v>
      </c>
      <c r="M459" s="384">
        <f>IF(K459=1,SUM($K$6:K459),0)</f>
        <v>201227324.79893059</v>
      </c>
      <c r="N459" s="430">
        <f t="shared" si="40"/>
        <v>201227324.79893059</v>
      </c>
      <c r="O459" s="384">
        <f t="shared" si="41"/>
        <v>0</v>
      </c>
      <c r="P459" s="384">
        <f>IF(O459=1,SUM($O$6:O459),0)</f>
        <v>0</v>
      </c>
    </row>
    <row r="460" spans="1:16" ht="60">
      <c r="A460" s="403"/>
      <c r="B460" s="431">
        <v>97</v>
      </c>
      <c r="C460" s="414" t="s">
        <v>503</v>
      </c>
      <c r="D460" s="415" t="s">
        <v>45</v>
      </c>
      <c r="E460" s="416" t="s">
        <v>43</v>
      </c>
      <c r="F460" s="418">
        <v>265680</v>
      </c>
      <c r="G460" s="418">
        <v>265680</v>
      </c>
      <c r="H460" s="419"/>
      <c r="I460" s="411">
        <f t="shared" si="37"/>
        <v>265680</v>
      </c>
      <c r="J460" s="428">
        <f t="shared" si="38"/>
        <v>0</v>
      </c>
      <c r="K460" s="384">
        <f t="shared" si="39"/>
        <v>1</v>
      </c>
      <c r="L460" s="384">
        <f>IF(J460=1,SUM($J$6:J460),0)</f>
        <v>0</v>
      </c>
      <c r="M460" s="384">
        <f>IF(K460=1,SUM($K$6:K460),0)</f>
        <v>201227325.79893059</v>
      </c>
      <c r="N460" s="430">
        <f t="shared" si="40"/>
        <v>201227325.79893059</v>
      </c>
      <c r="O460" s="384">
        <f t="shared" si="41"/>
        <v>0</v>
      </c>
      <c r="P460" s="384">
        <f>IF(O460=1,SUM($O$6:O460),0)</f>
        <v>0</v>
      </c>
    </row>
    <row r="461" spans="1:16" ht="45">
      <c r="A461" s="403"/>
      <c r="B461" s="431">
        <v>98</v>
      </c>
      <c r="C461" s="414" t="s">
        <v>504</v>
      </c>
      <c r="D461" s="415" t="s">
        <v>45</v>
      </c>
      <c r="E461" s="416" t="s">
        <v>43</v>
      </c>
      <c r="F461" s="418">
        <v>20898</v>
      </c>
      <c r="G461" s="418">
        <v>20898</v>
      </c>
      <c r="H461" s="419"/>
      <c r="I461" s="411">
        <f t="shared" si="37"/>
        <v>20898</v>
      </c>
      <c r="J461" s="428">
        <f t="shared" si="38"/>
        <v>0</v>
      </c>
      <c r="K461" s="384">
        <f t="shared" si="39"/>
        <v>1</v>
      </c>
      <c r="L461" s="384">
        <f>IF(J461=1,SUM($J$6:J461),0)</f>
        <v>0</v>
      </c>
      <c r="M461" s="384">
        <f>IF(K461=1,SUM($K$6:K461),0)</f>
        <v>201227326.79893059</v>
      </c>
      <c r="N461" s="430">
        <f t="shared" si="40"/>
        <v>201227326.79893059</v>
      </c>
      <c r="O461" s="384">
        <f t="shared" si="41"/>
        <v>0</v>
      </c>
      <c r="P461" s="384">
        <f>IF(O461=1,SUM($O$6:O461),0)</f>
        <v>0</v>
      </c>
    </row>
    <row r="462" spans="1:16" ht="45">
      <c r="A462" s="403"/>
      <c r="B462" s="431">
        <v>99</v>
      </c>
      <c r="C462" s="414" t="s">
        <v>505</v>
      </c>
      <c r="D462" s="415" t="s">
        <v>45</v>
      </c>
      <c r="E462" s="416" t="s">
        <v>43</v>
      </c>
      <c r="F462" s="418">
        <v>20700</v>
      </c>
      <c r="G462" s="418">
        <v>20700</v>
      </c>
      <c r="H462" s="419"/>
      <c r="I462" s="411">
        <f t="shared" si="37"/>
        <v>20700</v>
      </c>
      <c r="J462" s="428">
        <f t="shared" si="38"/>
        <v>0</v>
      </c>
      <c r="K462" s="384">
        <f t="shared" si="39"/>
        <v>1</v>
      </c>
      <c r="L462" s="384">
        <f>IF(J462=1,SUM($J$6:J462),0)</f>
        <v>0</v>
      </c>
      <c r="M462" s="384">
        <f>IF(K462=1,SUM($K$6:K462),0)</f>
        <v>201227327.79893059</v>
      </c>
      <c r="N462" s="430">
        <f t="shared" si="40"/>
        <v>201227327.79893059</v>
      </c>
      <c r="O462" s="384">
        <f t="shared" si="41"/>
        <v>0</v>
      </c>
      <c r="P462" s="384">
        <f>IF(O462=1,SUM($O$6:O462),0)</f>
        <v>0</v>
      </c>
    </row>
    <row r="463" spans="1:16" ht="45">
      <c r="A463" s="403"/>
      <c r="B463" s="431">
        <v>100</v>
      </c>
      <c r="C463" s="414" t="s">
        <v>506</v>
      </c>
      <c r="D463" s="415" t="s">
        <v>45</v>
      </c>
      <c r="E463" s="416" t="s">
        <v>43</v>
      </c>
      <c r="F463" s="418">
        <v>13600</v>
      </c>
      <c r="G463" s="418">
        <v>13600</v>
      </c>
      <c r="H463" s="419"/>
      <c r="I463" s="411">
        <f t="shared" si="37"/>
        <v>13600</v>
      </c>
      <c r="J463" s="428">
        <f t="shared" si="38"/>
        <v>0</v>
      </c>
      <c r="K463" s="384">
        <f t="shared" si="39"/>
        <v>1</v>
      </c>
      <c r="L463" s="384">
        <f>IF(J463=1,SUM($J$6:J463),0)</f>
        <v>0</v>
      </c>
      <c r="M463" s="384">
        <f>IF(K463=1,SUM($K$6:K463),0)</f>
        <v>201227328.79893059</v>
      </c>
      <c r="N463" s="430">
        <f t="shared" si="40"/>
        <v>201227328.79893059</v>
      </c>
      <c r="O463" s="384">
        <f t="shared" si="41"/>
        <v>0</v>
      </c>
      <c r="P463" s="384">
        <f>IF(O463=1,SUM($O$6:O463),0)</f>
        <v>0</v>
      </c>
    </row>
    <row r="464" spans="1:16" ht="60">
      <c r="A464" s="403"/>
      <c r="B464" s="431">
        <v>101</v>
      </c>
      <c r="C464" s="414" t="s">
        <v>507</v>
      </c>
      <c r="D464" s="415" t="s">
        <v>45</v>
      </c>
      <c r="E464" s="416" t="s">
        <v>43</v>
      </c>
      <c r="F464" s="418">
        <v>27900</v>
      </c>
      <c r="G464" s="418">
        <v>27900</v>
      </c>
      <c r="H464" s="419"/>
      <c r="I464" s="411">
        <f t="shared" si="37"/>
        <v>27900</v>
      </c>
      <c r="J464" s="428">
        <f t="shared" si="38"/>
        <v>0</v>
      </c>
      <c r="K464" s="384">
        <f t="shared" si="39"/>
        <v>1</v>
      </c>
      <c r="L464" s="384">
        <f>IF(J464=1,SUM($J$6:J464),0)</f>
        <v>0</v>
      </c>
      <c r="M464" s="384">
        <f>IF(K464=1,SUM($K$6:K464),0)</f>
        <v>201227329.79893059</v>
      </c>
      <c r="N464" s="430">
        <f t="shared" si="40"/>
        <v>201227329.79893059</v>
      </c>
      <c r="O464" s="384">
        <f t="shared" si="41"/>
        <v>0</v>
      </c>
      <c r="P464" s="384">
        <f>IF(O464=1,SUM($O$6:O464),0)</f>
        <v>0</v>
      </c>
    </row>
    <row r="465" spans="1:16" ht="45">
      <c r="A465" s="403"/>
      <c r="B465" s="431">
        <v>102</v>
      </c>
      <c r="C465" s="414" t="s">
        <v>508</v>
      </c>
      <c r="D465" s="415" t="s">
        <v>45</v>
      </c>
      <c r="E465" s="416" t="s">
        <v>43</v>
      </c>
      <c r="F465" s="418">
        <v>27815</v>
      </c>
      <c r="G465" s="418">
        <v>27815</v>
      </c>
      <c r="H465" s="419"/>
      <c r="I465" s="411">
        <f t="shared" si="37"/>
        <v>27815</v>
      </c>
      <c r="J465" s="428">
        <f t="shared" si="38"/>
        <v>0</v>
      </c>
      <c r="K465" s="384">
        <f t="shared" si="39"/>
        <v>1</v>
      </c>
      <c r="L465" s="384">
        <f>IF(J465=1,SUM($J$6:J465),0)</f>
        <v>0</v>
      </c>
      <c r="M465" s="384">
        <f>IF(K465=1,SUM($K$6:K465),0)</f>
        <v>201227330.79893059</v>
      </c>
      <c r="N465" s="430">
        <f t="shared" si="40"/>
        <v>201227330.79893059</v>
      </c>
      <c r="O465" s="384">
        <f t="shared" si="41"/>
        <v>0</v>
      </c>
      <c r="P465" s="384">
        <f>IF(O465=1,SUM($O$6:O465),0)</f>
        <v>0</v>
      </c>
    </row>
    <row r="466" spans="1:16" ht="45">
      <c r="A466" s="403"/>
      <c r="B466" s="431">
        <v>103</v>
      </c>
      <c r="C466" s="414" t="s">
        <v>509</v>
      </c>
      <c r="D466" s="415" t="s">
        <v>45</v>
      </c>
      <c r="E466" s="416" t="s">
        <v>43</v>
      </c>
      <c r="F466" s="418">
        <v>20800</v>
      </c>
      <c r="G466" s="418">
        <v>20800</v>
      </c>
      <c r="H466" s="419"/>
      <c r="I466" s="411">
        <f t="shared" si="37"/>
        <v>20800</v>
      </c>
      <c r="J466" s="428">
        <f t="shared" si="38"/>
        <v>0</v>
      </c>
      <c r="K466" s="384">
        <f t="shared" si="39"/>
        <v>1</v>
      </c>
      <c r="L466" s="384">
        <f>IF(J466=1,SUM($J$6:J466),0)</f>
        <v>0</v>
      </c>
      <c r="M466" s="384">
        <f>IF(K466=1,SUM($K$6:K466),0)</f>
        <v>201227331.79893059</v>
      </c>
      <c r="N466" s="430">
        <f t="shared" si="40"/>
        <v>201227331.79893059</v>
      </c>
      <c r="O466" s="384">
        <f t="shared" si="41"/>
        <v>0</v>
      </c>
      <c r="P466" s="384">
        <f>IF(O466=1,SUM($O$6:O466),0)</f>
        <v>0</v>
      </c>
    </row>
    <row r="467" spans="1:16" ht="30">
      <c r="A467" s="403"/>
      <c r="B467" s="431">
        <v>104</v>
      </c>
      <c r="C467" s="414" t="s">
        <v>510</v>
      </c>
      <c r="D467" s="415" t="s">
        <v>45</v>
      </c>
      <c r="E467" s="416" t="s">
        <v>43</v>
      </c>
      <c r="F467" s="418">
        <v>23936</v>
      </c>
      <c r="G467" s="418">
        <v>23936</v>
      </c>
      <c r="H467" s="419"/>
      <c r="I467" s="411">
        <f t="shared" si="37"/>
        <v>23936</v>
      </c>
      <c r="J467" s="428">
        <f t="shared" si="38"/>
        <v>0</v>
      </c>
      <c r="K467" s="384">
        <f t="shared" si="39"/>
        <v>1</v>
      </c>
      <c r="L467" s="384">
        <f>IF(J467=1,SUM($J$6:J467),0)</f>
        <v>0</v>
      </c>
      <c r="M467" s="384">
        <f>IF(K467=1,SUM($K$6:K467),0)</f>
        <v>201227332.79893059</v>
      </c>
      <c r="N467" s="430">
        <f t="shared" si="40"/>
        <v>201227332.79893059</v>
      </c>
      <c r="O467" s="384">
        <f t="shared" si="41"/>
        <v>0</v>
      </c>
      <c r="P467" s="384">
        <f>IF(O467=1,SUM($O$6:O467),0)</f>
        <v>0</v>
      </c>
    </row>
    <row r="468" spans="1:16" ht="75">
      <c r="A468" s="403"/>
      <c r="B468" s="431">
        <v>105</v>
      </c>
      <c r="C468" s="414" t="s">
        <v>511</v>
      </c>
      <c r="D468" s="415" t="s">
        <v>45</v>
      </c>
      <c r="E468" s="416" t="s">
        <v>43</v>
      </c>
      <c r="F468" s="418">
        <v>31590</v>
      </c>
      <c r="G468" s="418">
        <v>31590</v>
      </c>
      <c r="H468" s="419"/>
      <c r="I468" s="411">
        <f t="shared" si="37"/>
        <v>31590</v>
      </c>
      <c r="J468" s="428">
        <f t="shared" si="38"/>
        <v>0</v>
      </c>
      <c r="K468" s="384">
        <f t="shared" si="39"/>
        <v>1</v>
      </c>
      <c r="L468" s="384">
        <f>IF(J468=1,SUM($J$6:J468),0)</f>
        <v>0</v>
      </c>
      <c r="M468" s="384">
        <f>IF(K468=1,SUM($K$6:K468),0)</f>
        <v>201227333.79893059</v>
      </c>
      <c r="N468" s="430">
        <f t="shared" si="40"/>
        <v>201227333.79893059</v>
      </c>
      <c r="O468" s="384">
        <f t="shared" si="41"/>
        <v>0</v>
      </c>
      <c r="P468" s="384">
        <f>IF(O468=1,SUM($O$6:O468),0)</f>
        <v>0</v>
      </c>
    </row>
    <row r="469" spans="1:16" ht="75">
      <c r="A469" s="403"/>
      <c r="B469" s="431">
        <v>106</v>
      </c>
      <c r="C469" s="414" t="s">
        <v>512</v>
      </c>
      <c r="D469" s="415" t="s">
        <v>45</v>
      </c>
      <c r="E469" s="416" t="s">
        <v>43</v>
      </c>
      <c r="F469" s="418">
        <v>32500</v>
      </c>
      <c r="G469" s="418">
        <v>32500</v>
      </c>
      <c r="H469" s="419"/>
      <c r="I469" s="411">
        <f t="shared" si="37"/>
        <v>32500</v>
      </c>
      <c r="J469" s="428">
        <f t="shared" si="38"/>
        <v>0</v>
      </c>
      <c r="K469" s="384">
        <f t="shared" si="39"/>
        <v>1</v>
      </c>
      <c r="L469" s="384">
        <f>IF(J469=1,SUM($J$6:J469),0)</f>
        <v>0</v>
      </c>
      <c r="M469" s="384">
        <f>IF(K469=1,SUM($K$6:K469),0)</f>
        <v>201227334.79893059</v>
      </c>
      <c r="N469" s="430">
        <f t="shared" si="40"/>
        <v>201227334.79893059</v>
      </c>
      <c r="O469" s="384">
        <f t="shared" si="41"/>
        <v>0</v>
      </c>
      <c r="P469" s="384">
        <f>IF(O469=1,SUM($O$6:O469),0)</f>
        <v>0</v>
      </c>
    </row>
    <row r="470" spans="1:16" ht="90">
      <c r="A470" s="403"/>
      <c r="B470" s="431">
        <v>107</v>
      </c>
      <c r="C470" s="414" t="s">
        <v>513</v>
      </c>
      <c r="D470" s="415" t="s">
        <v>45</v>
      </c>
      <c r="E470" s="416" t="s">
        <v>43</v>
      </c>
      <c r="F470" s="418">
        <v>47300</v>
      </c>
      <c r="G470" s="418">
        <v>47300</v>
      </c>
      <c r="H470" s="419"/>
      <c r="I470" s="411">
        <f t="shared" si="37"/>
        <v>47300</v>
      </c>
      <c r="J470" s="428">
        <f t="shared" si="38"/>
        <v>0</v>
      </c>
      <c r="K470" s="384">
        <f t="shared" si="39"/>
        <v>1</v>
      </c>
      <c r="L470" s="384">
        <f>IF(J470=1,SUM($J$6:J470),0)</f>
        <v>0</v>
      </c>
      <c r="M470" s="384">
        <f>IF(K470=1,SUM($K$6:K470),0)</f>
        <v>201227335.79893059</v>
      </c>
      <c r="N470" s="430">
        <f t="shared" si="40"/>
        <v>201227335.79893059</v>
      </c>
      <c r="O470" s="384">
        <f t="shared" si="41"/>
        <v>0</v>
      </c>
      <c r="P470" s="384">
        <f>IF(O470=1,SUM($O$6:O470),0)</f>
        <v>0</v>
      </c>
    </row>
    <row r="471" spans="1:16" ht="45">
      <c r="A471" s="403"/>
      <c r="B471" s="431">
        <v>108</v>
      </c>
      <c r="C471" s="414" t="s">
        <v>514</v>
      </c>
      <c r="D471" s="415" t="s">
        <v>45</v>
      </c>
      <c r="E471" s="416" t="s">
        <v>43</v>
      </c>
      <c r="F471" s="418">
        <v>61560</v>
      </c>
      <c r="G471" s="418">
        <v>61560</v>
      </c>
      <c r="H471" s="419"/>
      <c r="I471" s="411">
        <f t="shared" si="37"/>
        <v>61560</v>
      </c>
      <c r="J471" s="428">
        <f t="shared" si="38"/>
        <v>0</v>
      </c>
      <c r="K471" s="384">
        <f t="shared" si="39"/>
        <v>1</v>
      </c>
      <c r="L471" s="384">
        <f>IF(J471=1,SUM($J$6:J471),0)</f>
        <v>0</v>
      </c>
      <c r="M471" s="384">
        <f>IF(K471=1,SUM($K$6:K471),0)</f>
        <v>201227336.79893059</v>
      </c>
      <c r="N471" s="430">
        <f t="shared" si="40"/>
        <v>201227336.79893059</v>
      </c>
      <c r="O471" s="384">
        <f t="shared" si="41"/>
        <v>0</v>
      </c>
      <c r="P471" s="384">
        <f>IF(O471=1,SUM($O$6:O471),0)</f>
        <v>0</v>
      </c>
    </row>
    <row r="472" spans="1:16" ht="45">
      <c r="A472" s="403"/>
      <c r="B472" s="431">
        <v>109</v>
      </c>
      <c r="C472" s="414" t="s">
        <v>515</v>
      </c>
      <c r="D472" s="415" t="s">
        <v>45</v>
      </c>
      <c r="E472" s="416" t="s">
        <v>43</v>
      </c>
      <c r="F472" s="418">
        <v>79056</v>
      </c>
      <c r="G472" s="418">
        <v>79056</v>
      </c>
      <c r="H472" s="419"/>
      <c r="I472" s="411">
        <f t="shared" si="37"/>
        <v>79056</v>
      </c>
      <c r="J472" s="428">
        <f t="shared" si="38"/>
        <v>0</v>
      </c>
      <c r="K472" s="384">
        <f t="shared" si="39"/>
        <v>1</v>
      </c>
      <c r="L472" s="384">
        <f>IF(J472=1,SUM($J$6:J472),0)</f>
        <v>0</v>
      </c>
      <c r="M472" s="384">
        <f>IF(K472=1,SUM($K$6:K472),0)</f>
        <v>201227337.79893059</v>
      </c>
      <c r="N472" s="430">
        <f t="shared" si="40"/>
        <v>201227337.79893059</v>
      </c>
      <c r="O472" s="384">
        <f t="shared" si="41"/>
        <v>0</v>
      </c>
      <c r="P472" s="384">
        <f>IF(O472=1,SUM($O$6:O472),0)</f>
        <v>0</v>
      </c>
    </row>
    <row r="473" spans="1:16" ht="30">
      <c r="A473" s="403"/>
      <c r="B473" s="431">
        <v>110</v>
      </c>
      <c r="C473" s="414" t="s">
        <v>516</v>
      </c>
      <c r="D473" s="415" t="s">
        <v>45</v>
      </c>
      <c r="E473" s="416" t="s">
        <v>43</v>
      </c>
      <c r="F473" s="418">
        <v>81984</v>
      </c>
      <c r="G473" s="418">
        <v>81984</v>
      </c>
      <c r="H473" s="419"/>
      <c r="I473" s="411">
        <f t="shared" si="37"/>
        <v>81984</v>
      </c>
      <c r="J473" s="428">
        <f t="shared" si="38"/>
        <v>0</v>
      </c>
      <c r="K473" s="384">
        <f t="shared" si="39"/>
        <v>1</v>
      </c>
      <c r="L473" s="384">
        <f>IF(J473=1,SUM($J$6:J473),0)</f>
        <v>0</v>
      </c>
      <c r="M473" s="384">
        <f>IF(K473=1,SUM($K$6:K473),0)</f>
        <v>201227338.79893059</v>
      </c>
      <c r="N473" s="430">
        <f t="shared" si="40"/>
        <v>201227338.79893059</v>
      </c>
      <c r="O473" s="384">
        <f t="shared" si="41"/>
        <v>0</v>
      </c>
      <c r="P473" s="384">
        <f>IF(O473=1,SUM($O$6:O473),0)</f>
        <v>0</v>
      </c>
    </row>
    <row r="474" spans="1:16" ht="30">
      <c r="A474" s="403"/>
      <c r="B474" s="431">
        <v>111</v>
      </c>
      <c r="C474" s="414" t="s">
        <v>517</v>
      </c>
      <c r="D474" s="415" t="s">
        <v>45</v>
      </c>
      <c r="E474" s="416" t="s">
        <v>43</v>
      </c>
      <c r="F474" s="418">
        <v>7320</v>
      </c>
      <c r="G474" s="418">
        <v>7320</v>
      </c>
      <c r="H474" s="419"/>
      <c r="I474" s="411">
        <f t="shared" si="37"/>
        <v>7320</v>
      </c>
      <c r="J474" s="428">
        <f t="shared" si="38"/>
        <v>0</v>
      </c>
      <c r="K474" s="384">
        <f t="shared" si="39"/>
        <v>1</v>
      </c>
      <c r="L474" s="384">
        <f>IF(J474=1,SUM($J$6:J474),0)</f>
        <v>0</v>
      </c>
      <c r="M474" s="384">
        <f>IF(K474=1,SUM($K$6:K474),0)</f>
        <v>201227339.79893059</v>
      </c>
      <c r="N474" s="430">
        <f t="shared" si="40"/>
        <v>201227339.79893059</v>
      </c>
      <c r="O474" s="384">
        <f t="shared" si="41"/>
        <v>0</v>
      </c>
      <c r="P474" s="384">
        <f>IF(O474=1,SUM($O$6:O474),0)</f>
        <v>0</v>
      </c>
    </row>
    <row r="475" spans="1:16" ht="30">
      <c r="A475" s="403"/>
      <c r="B475" s="431">
        <v>112</v>
      </c>
      <c r="C475" s="414" t="s">
        <v>518</v>
      </c>
      <c r="D475" s="415" t="s">
        <v>45</v>
      </c>
      <c r="E475" s="416" t="s">
        <v>43</v>
      </c>
      <c r="F475" s="418">
        <v>8784</v>
      </c>
      <c r="G475" s="418">
        <v>8784</v>
      </c>
      <c r="H475" s="419"/>
      <c r="I475" s="411">
        <f t="shared" si="37"/>
        <v>8784</v>
      </c>
      <c r="J475" s="428">
        <f t="shared" si="38"/>
        <v>0</v>
      </c>
      <c r="K475" s="384">
        <f t="shared" si="39"/>
        <v>1</v>
      </c>
      <c r="L475" s="384">
        <f>IF(J475=1,SUM($J$6:J475),0)</f>
        <v>0</v>
      </c>
      <c r="M475" s="384">
        <f>IF(K475=1,SUM($K$6:K475),0)</f>
        <v>201227340.79893059</v>
      </c>
      <c r="N475" s="430">
        <f t="shared" si="40"/>
        <v>201227340.79893059</v>
      </c>
      <c r="O475" s="384">
        <f t="shared" si="41"/>
        <v>0</v>
      </c>
      <c r="P475" s="384">
        <f>IF(O475=1,SUM($O$6:O475),0)</f>
        <v>0</v>
      </c>
    </row>
    <row r="476" spans="1:16" ht="45">
      <c r="A476" s="403"/>
      <c r="B476" s="431">
        <v>113</v>
      </c>
      <c r="C476" s="414" t="s">
        <v>519</v>
      </c>
      <c r="D476" s="415" t="s">
        <v>45</v>
      </c>
      <c r="E476" s="416" t="s">
        <v>43</v>
      </c>
      <c r="F476" s="418">
        <v>52704</v>
      </c>
      <c r="G476" s="418">
        <v>52704</v>
      </c>
      <c r="H476" s="419"/>
      <c r="I476" s="411">
        <f t="shared" si="37"/>
        <v>52704</v>
      </c>
      <c r="J476" s="428">
        <f t="shared" si="38"/>
        <v>0</v>
      </c>
      <c r="K476" s="384">
        <f t="shared" si="39"/>
        <v>1</v>
      </c>
      <c r="L476" s="384">
        <f>IF(J476=1,SUM($J$6:J476),0)</f>
        <v>0</v>
      </c>
      <c r="M476" s="384">
        <f>IF(K476=1,SUM($K$6:K476),0)</f>
        <v>201227341.79893059</v>
      </c>
      <c r="N476" s="430">
        <f t="shared" si="40"/>
        <v>201227341.79893059</v>
      </c>
      <c r="O476" s="384">
        <f t="shared" si="41"/>
        <v>0</v>
      </c>
      <c r="P476" s="384">
        <f>IF(O476=1,SUM($O$6:O476),0)</f>
        <v>0</v>
      </c>
    </row>
    <row r="477" spans="1:16" ht="30">
      <c r="A477" s="403"/>
      <c r="B477" s="431">
        <v>114</v>
      </c>
      <c r="C477" s="414" t="s">
        <v>520</v>
      </c>
      <c r="D477" s="415" t="s">
        <v>45</v>
      </c>
      <c r="E477" s="416" t="s">
        <v>43</v>
      </c>
      <c r="F477" s="418">
        <v>67344</v>
      </c>
      <c r="G477" s="418">
        <v>67344</v>
      </c>
      <c r="H477" s="419"/>
      <c r="I477" s="411">
        <f t="shared" si="37"/>
        <v>67344</v>
      </c>
      <c r="J477" s="428">
        <f t="shared" si="38"/>
        <v>0</v>
      </c>
      <c r="K477" s="384">
        <f t="shared" si="39"/>
        <v>1</v>
      </c>
      <c r="L477" s="384">
        <f>IF(J477=1,SUM($J$6:J477),0)</f>
        <v>0</v>
      </c>
      <c r="M477" s="384">
        <f>IF(K477=1,SUM($K$6:K477),0)</f>
        <v>201227342.79893059</v>
      </c>
      <c r="N477" s="430">
        <f t="shared" si="40"/>
        <v>201227342.79893059</v>
      </c>
      <c r="O477" s="384">
        <f t="shared" si="41"/>
        <v>0</v>
      </c>
      <c r="P477" s="384">
        <f>IF(O477=1,SUM($O$6:O477),0)</f>
        <v>0</v>
      </c>
    </row>
    <row r="478" spans="1:16" ht="45">
      <c r="A478" s="403"/>
      <c r="B478" s="431">
        <v>115</v>
      </c>
      <c r="C478" s="414" t="s">
        <v>521</v>
      </c>
      <c r="D478" s="415" t="s">
        <v>45</v>
      </c>
      <c r="E478" s="416" t="s">
        <v>43</v>
      </c>
      <c r="F478" s="418">
        <v>40000</v>
      </c>
      <c r="G478" s="418">
        <v>40000</v>
      </c>
      <c r="H478" s="419"/>
      <c r="I478" s="411">
        <f t="shared" si="37"/>
        <v>40000</v>
      </c>
      <c r="J478" s="428">
        <f t="shared" si="38"/>
        <v>0</v>
      </c>
      <c r="K478" s="384">
        <f t="shared" si="39"/>
        <v>1</v>
      </c>
      <c r="L478" s="384">
        <f>IF(J478=1,SUM($J$6:J478),0)</f>
        <v>0</v>
      </c>
      <c r="M478" s="384">
        <f>IF(K478=1,SUM($K$6:K478),0)</f>
        <v>201227343.79893059</v>
      </c>
      <c r="N478" s="430">
        <f t="shared" si="40"/>
        <v>201227343.79893059</v>
      </c>
      <c r="O478" s="384">
        <f t="shared" si="41"/>
        <v>0</v>
      </c>
      <c r="P478" s="384">
        <f>IF(O478=1,SUM($O$6:O478),0)</f>
        <v>0</v>
      </c>
    </row>
    <row r="479" spans="1:16" ht="45">
      <c r="A479" s="403"/>
      <c r="B479" s="431">
        <v>116</v>
      </c>
      <c r="C479" s="414" t="s">
        <v>522</v>
      </c>
      <c r="D479" s="415" t="s">
        <v>45</v>
      </c>
      <c r="E479" s="416" t="s">
        <v>43</v>
      </c>
      <c r="F479" s="418">
        <v>150000</v>
      </c>
      <c r="G479" s="418">
        <v>150000</v>
      </c>
      <c r="H479" s="419"/>
      <c r="I479" s="411">
        <f t="shared" si="37"/>
        <v>150000</v>
      </c>
      <c r="J479" s="428">
        <f t="shared" si="38"/>
        <v>0</v>
      </c>
      <c r="K479" s="384">
        <f t="shared" si="39"/>
        <v>1</v>
      </c>
      <c r="L479" s="384">
        <f>IF(J479=1,SUM($J$6:J479),0)</f>
        <v>0</v>
      </c>
      <c r="M479" s="384">
        <f>IF(K479=1,SUM($K$6:K479),0)</f>
        <v>201227344.79893059</v>
      </c>
      <c r="N479" s="430">
        <f t="shared" si="40"/>
        <v>201227344.79893059</v>
      </c>
      <c r="O479" s="384">
        <f t="shared" si="41"/>
        <v>0</v>
      </c>
      <c r="P479" s="384">
        <f>IF(O479=1,SUM($O$6:O479),0)</f>
        <v>0</v>
      </c>
    </row>
    <row r="480" spans="1:16" ht="60">
      <c r="A480" s="403"/>
      <c r="B480" s="431">
        <v>117</v>
      </c>
      <c r="C480" s="414" t="s">
        <v>523</v>
      </c>
      <c r="D480" s="415" t="s">
        <v>45</v>
      </c>
      <c r="E480" s="416" t="s">
        <v>43</v>
      </c>
      <c r="F480" s="418">
        <v>4212</v>
      </c>
      <c r="G480" s="418">
        <v>4212</v>
      </c>
      <c r="H480" s="419"/>
      <c r="I480" s="411">
        <f t="shared" si="37"/>
        <v>4212</v>
      </c>
      <c r="J480" s="428">
        <f t="shared" si="38"/>
        <v>0</v>
      </c>
      <c r="K480" s="384">
        <f t="shared" si="39"/>
        <v>1</v>
      </c>
      <c r="L480" s="384">
        <f>IF(J480=1,SUM($J$6:J480),0)</f>
        <v>0</v>
      </c>
      <c r="M480" s="384">
        <f>IF(K480=1,SUM($K$6:K480),0)</f>
        <v>201227345.79893059</v>
      </c>
      <c r="N480" s="430">
        <f t="shared" si="40"/>
        <v>201227345.79893059</v>
      </c>
      <c r="O480" s="384">
        <f t="shared" si="41"/>
        <v>0</v>
      </c>
      <c r="P480" s="384">
        <f>IF(O480=1,SUM($O$6:O480),0)</f>
        <v>0</v>
      </c>
    </row>
    <row r="481" spans="1:16" ht="60">
      <c r="A481" s="403"/>
      <c r="B481" s="431">
        <v>118</v>
      </c>
      <c r="C481" s="414" t="s">
        <v>524</v>
      </c>
      <c r="D481" s="415" t="s">
        <v>45</v>
      </c>
      <c r="E481" s="416" t="s">
        <v>43</v>
      </c>
      <c r="F481" s="418">
        <v>50000</v>
      </c>
      <c r="G481" s="418">
        <v>50000</v>
      </c>
      <c r="H481" s="419"/>
      <c r="I481" s="411">
        <f t="shared" si="37"/>
        <v>50000</v>
      </c>
      <c r="J481" s="428">
        <f t="shared" si="38"/>
        <v>0</v>
      </c>
      <c r="K481" s="384">
        <f t="shared" si="39"/>
        <v>1</v>
      </c>
      <c r="L481" s="384">
        <f>IF(J481=1,SUM($J$6:J481),0)</f>
        <v>0</v>
      </c>
      <c r="M481" s="384">
        <f>IF(K481=1,SUM($K$6:K481),0)</f>
        <v>201227346.79893059</v>
      </c>
      <c r="N481" s="430">
        <f t="shared" si="40"/>
        <v>201227346.79893059</v>
      </c>
      <c r="O481" s="384">
        <f t="shared" si="41"/>
        <v>0</v>
      </c>
      <c r="P481" s="384">
        <f>IF(O481=1,SUM($O$6:O481),0)</f>
        <v>0</v>
      </c>
    </row>
    <row r="482" spans="1:16" ht="75">
      <c r="A482" s="403"/>
      <c r="B482" s="431">
        <v>119</v>
      </c>
      <c r="C482" s="414" t="s">
        <v>525</v>
      </c>
      <c r="D482" s="415" t="s">
        <v>45</v>
      </c>
      <c r="E482" s="416" t="s">
        <v>43</v>
      </c>
      <c r="F482" s="418">
        <v>32500</v>
      </c>
      <c r="G482" s="418">
        <v>32500</v>
      </c>
      <c r="H482" s="419"/>
      <c r="I482" s="411">
        <f t="shared" si="37"/>
        <v>32500</v>
      </c>
      <c r="J482" s="428">
        <f t="shared" si="38"/>
        <v>0</v>
      </c>
      <c r="K482" s="384">
        <f t="shared" si="39"/>
        <v>1</v>
      </c>
      <c r="L482" s="384">
        <f>IF(J482=1,SUM($J$6:J482),0)</f>
        <v>0</v>
      </c>
      <c r="M482" s="384">
        <f>IF(K482=1,SUM($K$6:K482),0)</f>
        <v>201227347.79893059</v>
      </c>
      <c r="N482" s="430">
        <f t="shared" si="40"/>
        <v>201227347.79893059</v>
      </c>
      <c r="O482" s="384">
        <f t="shared" si="41"/>
        <v>0</v>
      </c>
      <c r="P482" s="384">
        <f>IF(O482=1,SUM($O$6:O482),0)</f>
        <v>0</v>
      </c>
    </row>
    <row r="483" spans="1:16" ht="75">
      <c r="A483" s="403"/>
      <c r="B483" s="431">
        <v>120</v>
      </c>
      <c r="C483" s="414" t="s">
        <v>526</v>
      </c>
      <c r="D483" s="415" t="s">
        <v>45</v>
      </c>
      <c r="E483" s="416" t="s">
        <v>43</v>
      </c>
      <c r="F483" s="418">
        <v>37500</v>
      </c>
      <c r="G483" s="418">
        <v>37500</v>
      </c>
      <c r="H483" s="419"/>
      <c r="I483" s="411">
        <f t="shared" si="37"/>
        <v>37500</v>
      </c>
      <c r="J483" s="428">
        <f t="shared" si="38"/>
        <v>0</v>
      </c>
      <c r="K483" s="384">
        <f t="shared" si="39"/>
        <v>1</v>
      </c>
      <c r="L483" s="384">
        <f>IF(J483=1,SUM($J$6:J483),0)</f>
        <v>0</v>
      </c>
      <c r="M483" s="384">
        <f>IF(K483=1,SUM($K$6:K483),0)</f>
        <v>201227348.79893059</v>
      </c>
      <c r="N483" s="430">
        <f t="shared" si="40"/>
        <v>201227348.79893059</v>
      </c>
      <c r="O483" s="384">
        <f t="shared" si="41"/>
        <v>0</v>
      </c>
      <c r="P483" s="384">
        <f>IF(O483=1,SUM($O$6:O483),0)</f>
        <v>0</v>
      </c>
    </row>
    <row r="484" spans="1:16" ht="75">
      <c r="A484" s="403"/>
      <c r="B484" s="431">
        <v>121</v>
      </c>
      <c r="C484" s="414" t="s">
        <v>527</v>
      </c>
      <c r="D484" s="415" t="s">
        <v>45</v>
      </c>
      <c r="E484" s="416" t="s">
        <v>43</v>
      </c>
      <c r="F484" s="418">
        <v>47800</v>
      </c>
      <c r="G484" s="418">
        <v>47800</v>
      </c>
      <c r="H484" s="419"/>
      <c r="I484" s="411">
        <f t="shared" si="37"/>
        <v>47800</v>
      </c>
      <c r="J484" s="428">
        <f t="shared" si="38"/>
        <v>0</v>
      </c>
      <c r="K484" s="384">
        <f t="shared" si="39"/>
        <v>1</v>
      </c>
      <c r="L484" s="384">
        <f>IF(J484=1,SUM($J$6:J484),0)</f>
        <v>0</v>
      </c>
      <c r="M484" s="384">
        <f>IF(K484=1,SUM($K$6:K484),0)</f>
        <v>201227349.79893059</v>
      </c>
      <c r="N484" s="430">
        <f t="shared" si="40"/>
        <v>201227349.79893059</v>
      </c>
      <c r="O484" s="384">
        <f t="shared" si="41"/>
        <v>0</v>
      </c>
      <c r="P484" s="384">
        <f>IF(O484=1,SUM($O$6:O484),0)</f>
        <v>0</v>
      </c>
    </row>
    <row r="485" spans="1:16" ht="75">
      <c r="A485" s="403"/>
      <c r="B485" s="431">
        <v>122</v>
      </c>
      <c r="C485" s="414" t="s">
        <v>528</v>
      </c>
      <c r="D485" s="415" t="s">
        <v>45</v>
      </c>
      <c r="E485" s="416" t="s">
        <v>43</v>
      </c>
      <c r="F485" s="418">
        <v>52500</v>
      </c>
      <c r="G485" s="418">
        <v>52500</v>
      </c>
      <c r="H485" s="419"/>
      <c r="I485" s="411">
        <f t="shared" si="37"/>
        <v>52500</v>
      </c>
      <c r="J485" s="428">
        <f t="shared" si="38"/>
        <v>0</v>
      </c>
      <c r="K485" s="384">
        <f t="shared" si="39"/>
        <v>1</v>
      </c>
      <c r="L485" s="384">
        <f>IF(J485=1,SUM($J$6:J485),0)</f>
        <v>0</v>
      </c>
      <c r="M485" s="384">
        <f>IF(K485=1,SUM($K$6:K485),0)</f>
        <v>201227350.79893059</v>
      </c>
      <c r="N485" s="430">
        <f t="shared" si="40"/>
        <v>201227350.79893059</v>
      </c>
      <c r="O485" s="384">
        <f t="shared" si="41"/>
        <v>0</v>
      </c>
      <c r="P485" s="384">
        <f>IF(O485=1,SUM($O$6:O485),0)</f>
        <v>0</v>
      </c>
    </row>
    <row r="486" spans="1:16" ht="75">
      <c r="A486" s="403"/>
      <c r="B486" s="431">
        <v>123</v>
      </c>
      <c r="C486" s="414" t="s">
        <v>529</v>
      </c>
      <c r="D486" s="415" t="s">
        <v>45</v>
      </c>
      <c r="E486" s="416" t="s">
        <v>43</v>
      </c>
      <c r="F486" s="418">
        <v>63500</v>
      </c>
      <c r="G486" s="418">
        <v>63500</v>
      </c>
      <c r="H486" s="419"/>
      <c r="I486" s="411">
        <f t="shared" si="37"/>
        <v>63500</v>
      </c>
      <c r="J486" s="428">
        <f t="shared" si="38"/>
        <v>0</v>
      </c>
      <c r="K486" s="384">
        <f t="shared" si="39"/>
        <v>1</v>
      </c>
      <c r="L486" s="384">
        <f>IF(J486=1,SUM($J$6:J486),0)</f>
        <v>0</v>
      </c>
      <c r="M486" s="384">
        <f>IF(K486=1,SUM($K$6:K486),0)</f>
        <v>201227351.79893059</v>
      </c>
      <c r="N486" s="430">
        <f t="shared" si="40"/>
        <v>201227351.79893059</v>
      </c>
      <c r="O486" s="384">
        <f t="shared" si="41"/>
        <v>0</v>
      </c>
      <c r="P486" s="384">
        <f>IF(O486=1,SUM($O$6:O486),0)</f>
        <v>0</v>
      </c>
    </row>
    <row r="487" spans="1:16" ht="75">
      <c r="A487" s="403"/>
      <c r="B487" s="431">
        <v>124</v>
      </c>
      <c r="C487" s="414" t="s">
        <v>530</v>
      </c>
      <c r="D487" s="415" t="s">
        <v>45</v>
      </c>
      <c r="E487" s="416" t="s">
        <v>43</v>
      </c>
      <c r="F487" s="418">
        <v>67500</v>
      </c>
      <c r="G487" s="418">
        <v>67500</v>
      </c>
      <c r="H487" s="419"/>
      <c r="I487" s="411">
        <f t="shared" si="37"/>
        <v>67500</v>
      </c>
      <c r="J487" s="428">
        <f t="shared" si="38"/>
        <v>0</v>
      </c>
      <c r="K487" s="384">
        <f t="shared" si="39"/>
        <v>1</v>
      </c>
      <c r="L487" s="384">
        <f>IF(J487=1,SUM($J$6:J487),0)</f>
        <v>0</v>
      </c>
      <c r="M487" s="384">
        <f>IF(K487=1,SUM($K$6:K487),0)</f>
        <v>201227352.79893059</v>
      </c>
      <c r="N487" s="430">
        <f t="shared" si="40"/>
        <v>201227352.79893059</v>
      </c>
      <c r="O487" s="384">
        <f t="shared" si="41"/>
        <v>0</v>
      </c>
      <c r="P487" s="384">
        <f>IF(O487=1,SUM($O$6:O487),0)</f>
        <v>0</v>
      </c>
    </row>
    <row r="488" spans="1:16" ht="75">
      <c r="A488" s="403"/>
      <c r="B488" s="431">
        <v>125</v>
      </c>
      <c r="C488" s="414" t="s">
        <v>531</v>
      </c>
      <c r="D488" s="415" t="s">
        <v>45</v>
      </c>
      <c r="E488" s="416" t="s">
        <v>43</v>
      </c>
      <c r="F488" s="418">
        <v>53000</v>
      </c>
      <c r="G488" s="418">
        <v>53000</v>
      </c>
      <c r="H488" s="419"/>
      <c r="I488" s="411">
        <f t="shared" si="37"/>
        <v>53000</v>
      </c>
      <c r="J488" s="428">
        <f t="shared" si="38"/>
        <v>0</v>
      </c>
      <c r="K488" s="384">
        <f t="shared" si="39"/>
        <v>1</v>
      </c>
      <c r="L488" s="384">
        <f>IF(J488=1,SUM($J$6:J488),0)</f>
        <v>0</v>
      </c>
      <c r="M488" s="384">
        <f>IF(K488=1,SUM($K$6:K488),0)</f>
        <v>201227353.79893059</v>
      </c>
      <c r="N488" s="430">
        <f t="shared" si="40"/>
        <v>201227353.79893059</v>
      </c>
      <c r="O488" s="384">
        <f t="shared" si="41"/>
        <v>0</v>
      </c>
      <c r="P488" s="384">
        <f>IF(O488=1,SUM($O$6:O488),0)</f>
        <v>0</v>
      </c>
    </row>
    <row r="489" spans="1:16" ht="90">
      <c r="A489" s="403"/>
      <c r="B489" s="431">
        <v>126</v>
      </c>
      <c r="C489" s="414" t="s">
        <v>532</v>
      </c>
      <c r="D489" s="415" t="s">
        <v>45</v>
      </c>
      <c r="E489" s="416" t="s">
        <v>43</v>
      </c>
      <c r="F489" s="418">
        <v>34000</v>
      </c>
      <c r="G489" s="418">
        <v>34000</v>
      </c>
      <c r="H489" s="419"/>
      <c r="I489" s="411">
        <f t="shared" si="37"/>
        <v>34000</v>
      </c>
      <c r="J489" s="428">
        <f t="shared" si="38"/>
        <v>0</v>
      </c>
      <c r="K489" s="384">
        <f t="shared" si="39"/>
        <v>1</v>
      </c>
      <c r="L489" s="384">
        <f>IF(J489=1,SUM($J$6:J489),0)</f>
        <v>0</v>
      </c>
      <c r="M489" s="384">
        <f>IF(K489=1,SUM($K$6:K489),0)</f>
        <v>201227354.79893059</v>
      </c>
      <c r="N489" s="430">
        <f t="shared" si="40"/>
        <v>201227354.79893059</v>
      </c>
      <c r="O489" s="384">
        <f t="shared" si="41"/>
        <v>0</v>
      </c>
      <c r="P489" s="384">
        <f>IF(O489=1,SUM($O$6:O489),0)</f>
        <v>0</v>
      </c>
    </row>
    <row r="490" spans="1:16" ht="90">
      <c r="A490" s="403"/>
      <c r="B490" s="431">
        <v>127</v>
      </c>
      <c r="C490" s="414" t="s">
        <v>533</v>
      </c>
      <c r="D490" s="415" t="s">
        <v>45</v>
      </c>
      <c r="E490" s="416" t="s">
        <v>43</v>
      </c>
      <c r="F490" s="418">
        <v>39500</v>
      </c>
      <c r="G490" s="418">
        <v>39500</v>
      </c>
      <c r="H490" s="419"/>
      <c r="I490" s="411">
        <f t="shared" si="37"/>
        <v>39500</v>
      </c>
      <c r="J490" s="428">
        <f t="shared" si="38"/>
        <v>0</v>
      </c>
      <c r="K490" s="384">
        <f t="shared" si="39"/>
        <v>1</v>
      </c>
      <c r="L490" s="384">
        <f>IF(J490=1,SUM($J$6:J490),0)</f>
        <v>0</v>
      </c>
      <c r="M490" s="384">
        <f>IF(K490=1,SUM($K$6:K490),0)</f>
        <v>201227355.79893059</v>
      </c>
      <c r="N490" s="430">
        <f t="shared" si="40"/>
        <v>201227355.79893059</v>
      </c>
      <c r="O490" s="384">
        <f t="shared" si="41"/>
        <v>0</v>
      </c>
      <c r="P490" s="384">
        <f>IF(O490=1,SUM($O$6:O490),0)</f>
        <v>0</v>
      </c>
    </row>
    <row r="491" spans="1:16" ht="90">
      <c r="A491" s="403"/>
      <c r="B491" s="431">
        <v>128</v>
      </c>
      <c r="C491" s="414" t="s">
        <v>534</v>
      </c>
      <c r="D491" s="415" t="s">
        <v>45</v>
      </c>
      <c r="E491" s="416" t="s">
        <v>43</v>
      </c>
      <c r="F491" s="418">
        <v>41900</v>
      </c>
      <c r="G491" s="418">
        <v>41900</v>
      </c>
      <c r="H491" s="419"/>
      <c r="I491" s="411">
        <f t="shared" si="37"/>
        <v>41900</v>
      </c>
      <c r="J491" s="428">
        <f t="shared" si="38"/>
        <v>0</v>
      </c>
      <c r="K491" s="384">
        <f t="shared" si="39"/>
        <v>1</v>
      </c>
      <c r="L491" s="384">
        <f>IF(J491=1,SUM($J$6:J491),0)</f>
        <v>0</v>
      </c>
      <c r="M491" s="384">
        <f>IF(K491=1,SUM($K$6:K491),0)</f>
        <v>201227356.79893059</v>
      </c>
      <c r="N491" s="430">
        <f t="shared" si="40"/>
        <v>201227356.79893059</v>
      </c>
      <c r="O491" s="384">
        <f t="shared" si="41"/>
        <v>0</v>
      </c>
      <c r="P491" s="384">
        <f>IF(O491=1,SUM($O$6:O491),0)</f>
        <v>0</v>
      </c>
    </row>
    <row r="492" spans="1:16" ht="90">
      <c r="A492" s="403"/>
      <c r="B492" s="431">
        <v>129</v>
      </c>
      <c r="C492" s="414" t="s">
        <v>535</v>
      </c>
      <c r="D492" s="415" t="s">
        <v>45</v>
      </c>
      <c r="E492" s="416" t="s">
        <v>43</v>
      </c>
      <c r="F492" s="418">
        <v>44400</v>
      </c>
      <c r="G492" s="418">
        <v>44400</v>
      </c>
      <c r="H492" s="419"/>
      <c r="I492" s="411">
        <f t="shared" si="37"/>
        <v>44400</v>
      </c>
      <c r="J492" s="428">
        <f t="shared" si="38"/>
        <v>0</v>
      </c>
      <c r="K492" s="384">
        <f t="shared" si="39"/>
        <v>1</v>
      </c>
      <c r="L492" s="384">
        <f>IF(J492=1,SUM($J$6:J492),0)</f>
        <v>0</v>
      </c>
      <c r="M492" s="384">
        <f>IF(K492=1,SUM($K$6:K492),0)</f>
        <v>201227357.79893059</v>
      </c>
      <c r="N492" s="430">
        <f t="shared" si="40"/>
        <v>201227357.79893059</v>
      </c>
      <c r="O492" s="384">
        <f t="shared" si="41"/>
        <v>0</v>
      </c>
      <c r="P492" s="384">
        <f>IF(O492=1,SUM($O$6:O492),0)</f>
        <v>0</v>
      </c>
    </row>
    <row r="493" spans="1:16" ht="90">
      <c r="A493" s="403"/>
      <c r="B493" s="431">
        <v>130</v>
      </c>
      <c r="C493" s="414" t="s">
        <v>536</v>
      </c>
      <c r="D493" s="415" t="s">
        <v>45</v>
      </c>
      <c r="E493" s="416" t="s">
        <v>43</v>
      </c>
      <c r="F493" s="418">
        <v>61800</v>
      </c>
      <c r="G493" s="418">
        <v>61800</v>
      </c>
      <c r="H493" s="419"/>
      <c r="I493" s="411">
        <f t="shared" si="37"/>
        <v>61800</v>
      </c>
      <c r="J493" s="428">
        <f t="shared" si="38"/>
        <v>0</v>
      </c>
      <c r="K493" s="384">
        <f t="shared" si="39"/>
        <v>1</v>
      </c>
      <c r="L493" s="384">
        <f>IF(J493=1,SUM($J$6:J493),0)</f>
        <v>0</v>
      </c>
      <c r="M493" s="384">
        <f>IF(K493=1,SUM($K$6:K493),0)</f>
        <v>201227358.79893059</v>
      </c>
      <c r="N493" s="430">
        <f t="shared" si="40"/>
        <v>201227358.79893059</v>
      </c>
      <c r="O493" s="384">
        <f t="shared" si="41"/>
        <v>0</v>
      </c>
      <c r="P493" s="384">
        <f>IF(O493=1,SUM($O$6:O493),0)</f>
        <v>0</v>
      </c>
    </row>
    <row r="494" spans="1:16" ht="90">
      <c r="A494" s="403"/>
      <c r="B494" s="431">
        <v>131</v>
      </c>
      <c r="C494" s="414" t="s">
        <v>537</v>
      </c>
      <c r="D494" s="415" t="s">
        <v>45</v>
      </c>
      <c r="E494" s="416" t="s">
        <v>43</v>
      </c>
      <c r="F494" s="418">
        <v>68600</v>
      </c>
      <c r="G494" s="418">
        <v>68600</v>
      </c>
      <c r="H494" s="419"/>
      <c r="I494" s="411">
        <f t="shared" si="37"/>
        <v>68600</v>
      </c>
      <c r="J494" s="428">
        <f t="shared" si="38"/>
        <v>0</v>
      </c>
      <c r="K494" s="384">
        <f t="shared" si="39"/>
        <v>1</v>
      </c>
      <c r="L494" s="384">
        <f>IF(J494=1,SUM($J$6:J494),0)</f>
        <v>0</v>
      </c>
      <c r="M494" s="384">
        <f>IF(K494=1,SUM($K$6:K494),0)</f>
        <v>201227359.79893059</v>
      </c>
      <c r="N494" s="430">
        <f t="shared" si="40"/>
        <v>201227359.79893059</v>
      </c>
      <c r="O494" s="384">
        <f t="shared" si="41"/>
        <v>0</v>
      </c>
      <c r="P494" s="384">
        <f>IF(O494=1,SUM($O$6:O494),0)</f>
        <v>0</v>
      </c>
    </row>
    <row r="495" spans="1:16" ht="90">
      <c r="A495" s="403"/>
      <c r="B495" s="431">
        <v>132</v>
      </c>
      <c r="C495" s="414" t="s">
        <v>538</v>
      </c>
      <c r="D495" s="415" t="s">
        <v>45</v>
      </c>
      <c r="E495" s="416" t="s">
        <v>43</v>
      </c>
      <c r="F495" s="418">
        <v>68600</v>
      </c>
      <c r="G495" s="418">
        <v>68600</v>
      </c>
      <c r="H495" s="419"/>
      <c r="I495" s="411">
        <f t="shared" si="37"/>
        <v>68600</v>
      </c>
      <c r="J495" s="428">
        <f t="shared" si="38"/>
        <v>0</v>
      </c>
      <c r="K495" s="384">
        <f t="shared" si="39"/>
        <v>1</v>
      </c>
      <c r="L495" s="384">
        <f>IF(J495=1,SUM($J$6:J495),0)</f>
        <v>0</v>
      </c>
      <c r="M495" s="384">
        <f>IF(K495=1,SUM($K$6:K495),0)</f>
        <v>201227360.79893059</v>
      </c>
      <c r="N495" s="430">
        <f t="shared" si="40"/>
        <v>201227360.79893059</v>
      </c>
      <c r="O495" s="384">
        <f t="shared" si="41"/>
        <v>0</v>
      </c>
      <c r="P495" s="384">
        <f>IF(O495=1,SUM($O$6:O495),0)</f>
        <v>0</v>
      </c>
    </row>
    <row r="496" spans="1:16" ht="75">
      <c r="A496" s="403"/>
      <c r="B496" s="431">
        <v>133</v>
      </c>
      <c r="C496" s="414" t="s">
        <v>539</v>
      </c>
      <c r="D496" s="415" t="s">
        <v>45</v>
      </c>
      <c r="E496" s="416" t="s">
        <v>43</v>
      </c>
      <c r="F496" s="418">
        <v>29600</v>
      </c>
      <c r="G496" s="418">
        <v>29600</v>
      </c>
      <c r="H496" s="419"/>
      <c r="I496" s="411">
        <f t="shared" si="37"/>
        <v>29600</v>
      </c>
      <c r="J496" s="428">
        <f t="shared" si="38"/>
        <v>0</v>
      </c>
      <c r="K496" s="384">
        <f t="shared" si="39"/>
        <v>1</v>
      </c>
      <c r="L496" s="384">
        <f>IF(J496=1,SUM($J$6:J496),0)</f>
        <v>0</v>
      </c>
      <c r="M496" s="384">
        <f>IF(K496=1,SUM($K$6:K496),0)</f>
        <v>201227361.79893059</v>
      </c>
      <c r="N496" s="430">
        <f t="shared" si="40"/>
        <v>201227361.79893059</v>
      </c>
      <c r="O496" s="384">
        <f t="shared" si="41"/>
        <v>0</v>
      </c>
      <c r="P496" s="384">
        <f>IF(O496=1,SUM($O$6:O496),0)</f>
        <v>0</v>
      </c>
    </row>
    <row r="497" spans="1:16" ht="75">
      <c r="A497" s="403"/>
      <c r="B497" s="431">
        <v>134</v>
      </c>
      <c r="C497" s="414" t="s">
        <v>540</v>
      </c>
      <c r="D497" s="415" t="s">
        <v>45</v>
      </c>
      <c r="E497" s="416" t="s">
        <v>43</v>
      </c>
      <c r="F497" s="418">
        <v>34500</v>
      </c>
      <c r="G497" s="418">
        <v>34500</v>
      </c>
      <c r="H497" s="419"/>
      <c r="I497" s="411">
        <f t="shared" si="37"/>
        <v>34500</v>
      </c>
      <c r="J497" s="428">
        <f t="shared" si="38"/>
        <v>0</v>
      </c>
      <c r="K497" s="384">
        <f t="shared" si="39"/>
        <v>1</v>
      </c>
      <c r="L497" s="384">
        <f>IF(J497=1,SUM($J$6:J497),0)</f>
        <v>0</v>
      </c>
      <c r="M497" s="384">
        <f>IF(K497=1,SUM($K$6:K497),0)</f>
        <v>201227362.79893059</v>
      </c>
      <c r="N497" s="430">
        <f t="shared" si="40"/>
        <v>201227362.79893059</v>
      </c>
      <c r="O497" s="384">
        <f t="shared" si="41"/>
        <v>0</v>
      </c>
      <c r="P497" s="384">
        <f>IF(O497=1,SUM($O$6:O497),0)</f>
        <v>0</v>
      </c>
    </row>
    <row r="498" spans="1:16" ht="75">
      <c r="A498" s="403"/>
      <c r="B498" s="431">
        <v>135</v>
      </c>
      <c r="C498" s="414" t="s">
        <v>541</v>
      </c>
      <c r="D498" s="415" t="s">
        <v>45</v>
      </c>
      <c r="E498" s="416" t="s">
        <v>43</v>
      </c>
      <c r="F498" s="418">
        <v>44800</v>
      </c>
      <c r="G498" s="418">
        <v>44800</v>
      </c>
      <c r="H498" s="444"/>
      <c r="I498" s="411">
        <f t="shared" si="37"/>
        <v>44800</v>
      </c>
      <c r="J498" s="428">
        <f t="shared" si="38"/>
        <v>0</v>
      </c>
      <c r="K498" s="384">
        <f t="shared" si="39"/>
        <v>1</v>
      </c>
      <c r="L498" s="384">
        <f>IF(J498=1,SUM($J$6:J498),0)</f>
        <v>0</v>
      </c>
      <c r="M498" s="384">
        <f>IF(K498=1,SUM($K$6:K498),0)</f>
        <v>201227363.79893059</v>
      </c>
      <c r="N498" s="430">
        <f t="shared" si="40"/>
        <v>201227363.79893059</v>
      </c>
      <c r="O498" s="384">
        <f t="shared" si="41"/>
        <v>0</v>
      </c>
      <c r="P498" s="384">
        <f>IF(O498=1,SUM($O$6:O498),0)</f>
        <v>0</v>
      </c>
    </row>
    <row r="499" spans="1:16" ht="75">
      <c r="A499" s="403"/>
      <c r="B499" s="431">
        <v>136</v>
      </c>
      <c r="C499" s="414" t="s">
        <v>542</v>
      </c>
      <c r="D499" s="415" t="s">
        <v>45</v>
      </c>
      <c r="E499" s="416" t="s">
        <v>43</v>
      </c>
      <c r="F499" s="418">
        <v>49500</v>
      </c>
      <c r="G499" s="418">
        <v>49500</v>
      </c>
      <c r="H499" s="419"/>
      <c r="I499" s="411">
        <f t="shared" si="37"/>
        <v>49500</v>
      </c>
      <c r="J499" s="428">
        <f t="shared" si="38"/>
        <v>0</v>
      </c>
      <c r="K499" s="384">
        <f t="shared" si="39"/>
        <v>1</v>
      </c>
      <c r="L499" s="384">
        <f>IF(J499=1,SUM($J$6:J499),0)</f>
        <v>0</v>
      </c>
      <c r="M499" s="384">
        <f>IF(K499=1,SUM($K$6:K499),0)</f>
        <v>201227364.79893059</v>
      </c>
      <c r="N499" s="430">
        <f t="shared" si="40"/>
        <v>201227364.79893059</v>
      </c>
      <c r="O499" s="384">
        <f t="shared" si="41"/>
        <v>0</v>
      </c>
      <c r="P499" s="384">
        <f>IF(O499=1,SUM($O$6:O499),0)</f>
        <v>0</v>
      </c>
    </row>
    <row r="500" spans="1:16" ht="75">
      <c r="A500" s="403"/>
      <c r="B500" s="431">
        <v>137</v>
      </c>
      <c r="C500" s="414" t="s">
        <v>543</v>
      </c>
      <c r="D500" s="415" t="s">
        <v>45</v>
      </c>
      <c r="E500" s="416" t="s">
        <v>43</v>
      </c>
      <c r="F500" s="418">
        <v>57690</v>
      </c>
      <c r="G500" s="418">
        <v>57690</v>
      </c>
      <c r="H500" s="419"/>
      <c r="I500" s="411">
        <f t="shared" si="37"/>
        <v>57690</v>
      </c>
      <c r="J500" s="428">
        <f t="shared" si="38"/>
        <v>0</v>
      </c>
      <c r="K500" s="384">
        <f t="shared" si="39"/>
        <v>1</v>
      </c>
      <c r="L500" s="384">
        <f>IF(J500=1,SUM($J$6:J500),0)</f>
        <v>0</v>
      </c>
      <c r="M500" s="384">
        <f>IF(K500=1,SUM($K$6:K500),0)</f>
        <v>201227365.79893059</v>
      </c>
      <c r="N500" s="430">
        <f t="shared" si="40"/>
        <v>201227365.79893059</v>
      </c>
      <c r="O500" s="384">
        <f t="shared" si="41"/>
        <v>0</v>
      </c>
      <c r="P500" s="384">
        <f>IF(O500=1,SUM($O$6:O500),0)</f>
        <v>0</v>
      </c>
    </row>
    <row r="501" spans="1:16" ht="75">
      <c r="A501" s="403"/>
      <c r="B501" s="431">
        <v>138</v>
      </c>
      <c r="C501" s="414" t="s">
        <v>544</v>
      </c>
      <c r="D501" s="415" t="s">
        <v>45</v>
      </c>
      <c r="E501" s="416" t="s">
        <v>43</v>
      </c>
      <c r="F501" s="418">
        <v>60300</v>
      </c>
      <c r="G501" s="418">
        <v>60300</v>
      </c>
      <c r="H501" s="419"/>
      <c r="I501" s="411">
        <f t="shared" si="37"/>
        <v>60300</v>
      </c>
      <c r="J501" s="428">
        <f t="shared" si="38"/>
        <v>0</v>
      </c>
      <c r="K501" s="384">
        <f t="shared" si="39"/>
        <v>1</v>
      </c>
      <c r="L501" s="384">
        <f>IF(J501=1,SUM($J$6:J501),0)</f>
        <v>0</v>
      </c>
      <c r="M501" s="384">
        <f>IF(K501=1,SUM($K$6:K501),0)</f>
        <v>201227366.79893059</v>
      </c>
      <c r="N501" s="430">
        <f t="shared" si="40"/>
        <v>201227366.79893059</v>
      </c>
      <c r="O501" s="384">
        <f t="shared" si="41"/>
        <v>0</v>
      </c>
      <c r="P501" s="384">
        <f>IF(O501=1,SUM($O$6:O501),0)</f>
        <v>0</v>
      </c>
    </row>
    <row r="502" spans="1:16" ht="75">
      <c r="A502" s="403"/>
      <c r="B502" s="431">
        <v>139</v>
      </c>
      <c r="C502" s="414" t="s">
        <v>545</v>
      </c>
      <c r="D502" s="415" t="s">
        <v>45</v>
      </c>
      <c r="E502" s="416" t="s">
        <v>43</v>
      </c>
      <c r="F502" s="418">
        <v>39900</v>
      </c>
      <c r="G502" s="418">
        <v>39900</v>
      </c>
      <c r="H502" s="419"/>
      <c r="I502" s="411">
        <f t="shared" si="37"/>
        <v>39900</v>
      </c>
      <c r="J502" s="428">
        <f t="shared" si="38"/>
        <v>0</v>
      </c>
      <c r="K502" s="384">
        <f t="shared" si="39"/>
        <v>1</v>
      </c>
      <c r="L502" s="384">
        <f>IF(J502=1,SUM($J$6:J502),0)</f>
        <v>0</v>
      </c>
      <c r="M502" s="384">
        <f>IF(K502=1,SUM($K$6:K502),0)</f>
        <v>201227367.79893059</v>
      </c>
      <c r="N502" s="430">
        <f t="shared" si="40"/>
        <v>201227367.79893059</v>
      </c>
      <c r="O502" s="384">
        <f t="shared" si="41"/>
        <v>0</v>
      </c>
      <c r="P502" s="384">
        <f>IF(O502=1,SUM($O$6:O502),0)</f>
        <v>0</v>
      </c>
    </row>
    <row r="503" spans="1:16" ht="90">
      <c r="A503" s="403"/>
      <c r="B503" s="431">
        <v>140</v>
      </c>
      <c r="C503" s="414" t="s">
        <v>546</v>
      </c>
      <c r="D503" s="415" t="s">
        <v>45</v>
      </c>
      <c r="E503" s="416" t="s">
        <v>43</v>
      </c>
      <c r="F503" s="418">
        <v>34500</v>
      </c>
      <c r="G503" s="418">
        <v>34500</v>
      </c>
      <c r="H503" s="419"/>
      <c r="I503" s="411">
        <f t="shared" si="37"/>
        <v>34500</v>
      </c>
      <c r="J503" s="428">
        <f t="shared" si="38"/>
        <v>0</v>
      </c>
      <c r="K503" s="384">
        <f t="shared" si="39"/>
        <v>1</v>
      </c>
      <c r="L503" s="384">
        <f>IF(J503=1,SUM($J$6:J503),0)</f>
        <v>0</v>
      </c>
      <c r="M503" s="384">
        <f>IF(K503=1,SUM($K$6:K503),0)</f>
        <v>201227368.79893059</v>
      </c>
      <c r="N503" s="430">
        <f t="shared" si="40"/>
        <v>201227368.79893059</v>
      </c>
      <c r="O503" s="384">
        <f t="shared" si="41"/>
        <v>0</v>
      </c>
      <c r="P503" s="384">
        <f>IF(O503=1,SUM($O$6:O503),0)</f>
        <v>0</v>
      </c>
    </row>
    <row r="504" spans="1:16" ht="90">
      <c r="A504" s="403"/>
      <c r="B504" s="431">
        <v>141</v>
      </c>
      <c r="C504" s="414" t="s">
        <v>547</v>
      </c>
      <c r="D504" s="415" t="s">
        <v>45</v>
      </c>
      <c r="E504" s="416" t="s">
        <v>43</v>
      </c>
      <c r="F504" s="418">
        <v>37000</v>
      </c>
      <c r="G504" s="418">
        <v>37000</v>
      </c>
      <c r="H504" s="419"/>
      <c r="I504" s="411">
        <f t="shared" si="37"/>
        <v>37000</v>
      </c>
      <c r="J504" s="428">
        <f t="shared" si="38"/>
        <v>0</v>
      </c>
      <c r="K504" s="384">
        <f t="shared" si="39"/>
        <v>1</v>
      </c>
      <c r="L504" s="384">
        <f>IF(J504=1,SUM($J$6:J504),0)</f>
        <v>0</v>
      </c>
      <c r="M504" s="384">
        <f>IF(K504=1,SUM($K$6:K504),0)</f>
        <v>201227369.79893059</v>
      </c>
      <c r="N504" s="430">
        <f t="shared" si="40"/>
        <v>201227369.79893059</v>
      </c>
      <c r="O504" s="384">
        <f t="shared" si="41"/>
        <v>0</v>
      </c>
      <c r="P504" s="384">
        <f>IF(O504=1,SUM($O$6:O504),0)</f>
        <v>0</v>
      </c>
    </row>
    <row r="505" spans="1:16" ht="90">
      <c r="A505" s="403"/>
      <c r="B505" s="431">
        <v>142</v>
      </c>
      <c r="C505" s="414" t="s">
        <v>548</v>
      </c>
      <c r="D505" s="415" t="s">
        <v>45</v>
      </c>
      <c r="E505" s="416" t="s">
        <v>43</v>
      </c>
      <c r="F505" s="418">
        <v>39500</v>
      </c>
      <c r="G505" s="418">
        <v>39500</v>
      </c>
      <c r="H505" s="419"/>
      <c r="I505" s="411">
        <f t="shared" si="37"/>
        <v>39500</v>
      </c>
      <c r="J505" s="428">
        <f t="shared" si="38"/>
        <v>0</v>
      </c>
      <c r="K505" s="384">
        <f t="shared" si="39"/>
        <v>1</v>
      </c>
      <c r="L505" s="384">
        <f>IF(J505=1,SUM($J$6:J505),0)</f>
        <v>0</v>
      </c>
      <c r="M505" s="384">
        <f>IF(K505=1,SUM($K$6:K505),0)</f>
        <v>201227370.79893059</v>
      </c>
      <c r="N505" s="430">
        <f t="shared" si="40"/>
        <v>201227370.79893059</v>
      </c>
      <c r="O505" s="384">
        <f t="shared" si="41"/>
        <v>0</v>
      </c>
      <c r="P505" s="384">
        <f>IF(O505=1,SUM($O$6:O505),0)</f>
        <v>0</v>
      </c>
    </row>
    <row r="506" spans="1:16" ht="90">
      <c r="A506" s="403"/>
      <c r="B506" s="431">
        <v>143</v>
      </c>
      <c r="C506" s="414" t="s">
        <v>549</v>
      </c>
      <c r="D506" s="415" t="s">
        <v>45</v>
      </c>
      <c r="E506" s="416" t="s">
        <v>43</v>
      </c>
      <c r="F506" s="418">
        <v>41900</v>
      </c>
      <c r="G506" s="418">
        <v>41900</v>
      </c>
      <c r="H506" s="419"/>
      <c r="I506" s="411">
        <f t="shared" si="37"/>
        <v>41900</v>
      </c>
      <c r="J506" s="428">
        <f t="shared" si="38"/>
        <v>0</v>
      </c>
      <c r="K506" s="384">
        <f t="shared" si="39"/>
        <v>1</v>
      </c>
      <c r="L506" s="384">
        <f>IF(J506=1,SUM($J$6:J506),0)</f>
        <v>0</v>
      </c>
      <c r="M506" s="384">
        <f>IF(K506=1,SUM($K$6:K506),0)</f>
        <v>201227371.79893059</v>
      </c>
      <c r="N506" s="430">
        <f t="shared" si="40"/>
        <v>201227371.79893059</v>
      </c>
      <c r="O506" s="384">
        <f t="shared" si="41"/>
        <v>0</v>
      </c>
      <c r="P506" s="384">
        <f>IF(O506=1,SUM($O$6:O506),0)</f>
        <v>0</v>
      </c>
    </row>
    <row r="507" spans="1:16" ht="90">
      <c r="A507" s="403"/>
      <c r="B507" s="431">
        <v>144</v>
      </c>
      <c r="C507" s="414" t="s">
        <v>550</v>
      </c>
      <c r="D507" s="415" t="s">
        <v>45</v>
      </c>
      <c r="E507" s="416" t="s">
        <v>43</v>
      </c>
      <c r="F507" s="418">
        <v>51100</v>
      </c>
      <c r="G507" s="418">
        <v>51100</v>
      </c>
      <c r="H507" s="419"/>
      <c r="I507" s="411">
        <f t="shared" si="37"/>
        <v>51100</v>
      </c>
      <c r="J507" s="428">
        <f t="shared" si="38"/>
        <v>0</v>
      </c>
      <c r="K507" s="384">
        <f t="shared" si="39"/>
        <v>1</v>
      </c>
      <c r="L507" s="384">
        <f>IF(J507=1,SUM($J$6:J507),0)</f>
        <v>0</v>
      </c>
      <c r="M507" s="384">
        <f>IF(K507=1,SUM($K$6:K507),0)</f>
        <v>201227372.79893059</v>
      </c>
      <c r="N507" s="430">
        <f t="shared" si="40"/>
        <v>201227372.79893059</v>
      </c>
      <c r="O507" s="384">
        <f t="shared" si="41"/>
        <v>0</v>
      </c>
      <c r="P507" s="384">
        <f>IF(O507=1,SUM($O$6:O507),0)</f>
        <v>0</v>
      </c>
    </row>
    <row r="508" spans="1:16" ht="90">
      <c r="A508" s="403"/>
      <c r="B508" s="431">
        <v>145</v>
      </c>
      <c r="C508" s="414" t="s">
        <v>551</v>
      </c>
      <c r="D508" s="415" t="s">
        <v>45</v>
      </c>
      <c r="E508" s="416" t="s">
        <v>43</v>
      </c>
      <c r="F508" s="418">
        <v>51800</v>
      </c>
      <c r="G508" s="418">
        <v>51800</v>
      </c>
      <c r="H508" s="419"/>
      <c r="I508" s="411">
        <f t="shared" si="37"/>
        <v>51800</v>
      </c>
      <c r="J508" s="428">
        <f t="shared" si="38"/>
        <v>0</v>
      </c>
      <c r="K508" s="384">
        <f t="shared" si="39"/>
        <v>1</v>
      </c>
      <c r="L508" s="384">
        <f>IF(J508=1,SUM($J$6:J508),0)</f>
        <v>0</v>
      </c>
      <c r="M508" s="384">
        <f>IF(K508=1,SUM($K$6:K508),0)</f>
        <v>201227373.79893059</v>
      </c>
      <c r="N508" s="430">
        <f t="shared" si="40"/>
        <v>201227373.79893059</v>
      </c>
      <c r="O508" s="384">
        <f t="shared" si="41"/>
        <v>0</v>
      </c>
      <c r="P508" s="384">
        <f>IF(O508=1,SUM($O$6:O508),0)</f>
        <v>0</v>
      </c>
    </row>
    <row r="509" spans="1:16" ht="90">
      <c r="A509" s="403"/>
      <c r="B509" s="431">
        <v>146</v>
      </c>
      <c r="C509" s="414" t="s">
        <v>552</v>
      </c>
      <c r="D509" s="415" t="s">
        <v>45</v>
      </c>
      <c r="E509" s="416" t="s">
        <v>43</v>
      </c>
      <c r="F509" s="418">
        <v>51800</v>
      </c>
      <c r="G509" s="418">
        <v>51800</v>
      </c>
      <c r="H509" s="419"/>
      <c r="I509" s="411">
        <f t="shared" si="37"/>
        <v>51800</v>
      </c>
      <c r="J509" s="428">
        <f t="shared" si="38"/>
        <v>0</v>
      </c>
      <c r="K509" s="384">
        <f t="shared" si="39"/>
        <v>1</v>
      </c>
      <c r="L509" s="384">
        <f>IF(J509=1,SUM($J$6:J509),0)</f>
        <v>0</v>
      </c>
      <c r="M509" s="384">
        <f>IF(K509=1,SUM($K$6:K509),0)</f>
        <v>201227374.79893059</v>
      </c>
      <c r="N509" s="430">
        <f t="shared" si="40"/>
        <v>201227374.79893059</v>
      </c>
      <c r="O509" s="384">
        <f t="shared" si="41"/>
        <v>0</v>
      </c>
      <c r="P509" s="384">
        <f>IF(O509=1,SUM($O$6:O509),0)</f>
        <v>0</v>
      </c>
    </row>
    <row r="510" spans="1:16" ht="75">
      <c r="A510" s="403"/>
      <c r="B510" s="431">
        <v>147</v>
      </c>
      <c r="C510" s="414" t="s">
        <v>553</v>
      </c>
      <c r="D510" s="415" t="s">
        <v>45</v>
      </c>
      <c r="E510" s="416" t="s">
        <v>43</v>
      </c>
      <c r="F510" s="418">
        <v>75420</v>
      </c>
      <c r="G510" s="418">
        <v>75420</v>
      </c>
      <c r="H510" s="419"/>
      <c r="I510" s="411">
        <f t="shared" si="37"/>
        <v>75420</v>
      </c>
      <c r="J510" s="428">
        <f t="shared" si="38"/>
        <v>0</v>
      </c>
      <c r="K510" s="384">
        <f t="shared" si="39"/>
        <v>1</v>
      </c>
      <c r="L510" s="384">
        <f>IF(J510=1,SUM($J$6:J510),0)</f>
        <v>0</v>
      </c>
      <c r="M510" s="384">
        <f>IF(K510=1,SUM($K$6:K510),0)</f>
        <v>201227375.79893059</v>
      </c>
      <c r="N510" s="430">
        <f t="shared" si="40"/>
        <v>201227375.79893059</v>
      </c>
      <c r="O510" s="384">
        <f t="shared" si="41"/>
        <v>0</v>
      </c>
      <c r="P510" s="384">
        <f>IF(O510=1,SUM($O$6:O510),0)</f>
        <v>0</v>
      </c>
    </row>
    <row r="511" spans="1:16" ht="90">
      <c r="A511" s="403"/>
      <c r="B511" s="431">
        <v>148</v>
      </c>
      <c r="C511" s="414" t="s">
        <v>554</v>
      </c>
      <c r="D511" s="415" t="s">
        <v>45</v>
      </c>
      <c r="E511" s="416" t="s">
        <v>43</v>
      </c>
      <c r="F511" s="418">
        <v>118440</v>
      </c>
      <c r="G511" s="418">
        <v>118440</v>
      </c>
      <c r="H511" s="419"/>
      <c r="I511" s="411">
        <f t="shared" si="37"/>
        <v>118440</v>
      </c>
      <c r="J511" s="428">
        <f t="shared" si="38"/>
        <v>0</v>
      </c>
      <c r="K511" s="384">
        <f t="shared" si="39"/>
        <v>1</v>
      </c>
      <c r="L511" s="384">
        <f>IF(J511=1,SUM($J$6:J511),0)</f>
        <v>0</v>
      </c>
      <c r="M511" s="384">
        <f>IF(K511=1,SUM($K$6:K511),0)</f>
        <v>201227376.79893059</v>
      </c>
      <c r="N511" s="430">
        <f t="shared" si="40"/>
        <v>201227376.79893059</v>
      </c>
      <c r="O511" s="384">
        <f t="shared" si="41"/>
        <v>0</v>
      </c>
      <c r="P511" s="384">
        <f>IF(O511=1,SUM($O$6:O511),0)</f>
        <v>0</v>
      </c>
    </row>
    <row r="512" spans="1:16" ht="90">
      <c r="A512" s="403"/>
      <c r="B512" s="431">
        <v>149</v>
      </c>
      <c r="C512" s="414" t="s">
        <v>555</v>
      </c>
      <c r="D512" s="415" t="s">
        <v>45</v>
      </c>
      <c r="E512" s="416" t="s">
        <v>43</v>
      </c>
      <c r="F512" s="418">
        <v>136980</v>
      </c>
      <c r="G512" s="418">
        <v>136980</v>
      </c>
      <c r="H512" s="419"/>
      <c r="I512" s="411">
        <f t="shared" si="37"/>
        <v>136980</v>
      </c>
      <c r="J512" s="428">
        <f t="shared" si="38"/>
        <v>0</v>
      </c>
      <c r="K512" s="384">
        <f t="shared" si="39"/>
        <v>1</v>
      </c>
      <c r="L512" s="384">
        <f>IF(J512=1,SUM($J$6:J512),0)</f>
        <v>0</v>
      </c>
      <c r="M512" s="384">
        <f>IF(K512=1,SUM($K$6:K512),0)</f>
        <v>201227377.79893059</v>
      </c>
      <c r="N512" s="430">
        <f t="shared" si="40"/>
        <v>201227377.79893059</v>
      </c>
      <c r="O512" s="384">
        <f t="shared" si="41"/>
        <v>0</v>
      </c>
      <c r="P512" s="384">
        <f>IF(O512=1,SUM($O$6:O512),0)</f>
        <v>0</v>
      </c>
    </row>
    <row r="513" spans="1:16" ht="105">
      <c r="A513" s="403"/>
      <c r="B513" s="431">
        <v>150</v>
      </c>
      <c r="C513" s="414" t="s">
        <v>556</v>
      </c>
      <c r="D513" s="415" t="s">
        <v>45</v>
      </c>
      <c r="E513" s="416" t="s">
        <v>43</v>
      </c>
      <c r="F513" s="418">
        <v>172350</v>
      </c>
      <c r="G513" s="418">
        <v>172350</v>
      </c>
      <c r="H513" s="419"/>
      <c r="I513" s="411">
        <f t="shared" si="37"/>
        <v>172350</v>
      </c>
      <c r="J513" s="428">
        <f t="shared" si="38"/>
        <v>0</v>
      </c>
      <c r="K513" s="384">
        <f t="shared" si="39"/>
        <v>1</v>
      </c>
      <c r="L513" s="384">
        <f>IF(J513=1,SUM($J$6:J513),0)</f>
        <v>0</v>
      </c>
      <c r="M513" s="384">
        <f>IF(K513=1,SUM($K$6:K513),0)</f>
        <v>201227378.79893059</v>
      </c>
      <c r="N513" s="430">
        <f t="shared" si="40"/>
        <v>201227378.79893059</v>
      </c>
      <c r="O513" s="384">
        <f t="shared" si="41"/>
        <v>0</v>
      </c>
      <c r="P513" s="384">
        <f>IF(O513=1,SUM($O$6:O513),0)</f>
        <v>0</v>
      </c>
    </row>
    <row r="514" spans="1:16" ht="105">
      <c r="A514" s="403"/>
      <c r="B514" s="431">
        <v>151</v>
      </c>
      <c r="C514" s="414" t="s">
        <v>557</v>
      </c>
      <c r="D514" s="415" t="s">
        <v>45</v>
      </c>
      <c r="E514" s="416" t="s">
        <v>43</v>
      </c>
      <c r="F514" s="418">
        <v>180000</v>
      </c>
      <c r="G514" s="418">
        <v>180000</v>
      </c>
      <c r="H514" s="419"/>
      <c r="I514" s="411">
        <f t="shared" si="37"/>
        <v>180000</v>
      </c>
      <c r="J514" s="428">
        <f t="shared" si="38"/>
        <v>0</v>
      </c>
      <c r="K514" s="384">
        <f t="shared" si="39"/>
        <v>1</v>
      </c>
      <c r="L514" s="384">
        <f>IF(J514=1,SUM($J$6:J514),0)</f>
        <v>0</v>
      </c>
      <c r="M514" s="384">
        <f>IF(K514=1,SUM($K$6:K514),0)</f>
        <v>201227379.79893059</v>
      </c>
      <c r="N514" s="430">
        <f t="shared" si="40"/>
        <v>201227379.79893059</v>
      </c>
      <c r="O514" s="384">
        <f t="shared" si="41"/>
        <v>0</v>
      </c>
      <c r="P514" s="384">
        <f>IF(O514=1,SUM($O$6:O514),0)</f>
        <v>0</v>
      </c>
    </row>
    <row r="515" spans="1:16" ht="45">
      <c r="A515" s="403"/>
      <c r="B515" s="431">
        <v>152</v>
      </c>
      <c r="C515" s="414" t="s">
        <v>558</v>
      </c>
      <c r="D515" s="415" t="s">
        <v>45</v>
      </c>
      <c r="E515" s="416" t="s">
        <v>43</v>
      </c>
      <c r="F515" s="418">
        <v>135800</v>
      </c>
      <c r="G515" s="418">
        <v>135800</v>
      </c>
      <c r="H515" s="419"/>
      <c r="I515" s="411">
        <f t="shared" ref="I515:I579" si="42">IF($I$5=$G$4,G515,(IF($I$5=$F$4,F515,0)))</f>
        <v>135800</v>
      </c>
      <c r="J515" s="428">
        <f t="shared" si="38"/>
        <v>0</v>
      </c>
      <c r="K515" s="384">
        <f t="shared" si="39"/>
        <v>1</v>
      </c>
      <c r="L515" s="384">
        <f>IF(J515=1,SUM($J$6:J515),0)</f>
        <v>0</v>
      </c>
      <c r="M515" s="384">
        <f>IF(K515=1,SUM($K$6:K515),0)</f>
        <v>201227380.79893059</v>
      </c>
      <c r="N515" s="430">
        <f t="shared" si="40"/>
        <v>201227380.79893059</v>
      </c>
      <c r="O515" s="384">
        <f t="shared" si="41"/>
        <v>0</v>
      </c>
      <c r="P515" s="384">
        <f>IF(O515=1,SUM($O$6:O515),0)</f>
        <v>0</v>
      </c>
    </row>
    <row r="516" spans="1:16" ht="45">
      <c r="A516" s="403"/>
      <c r="B516" s="431">
        <v>153</v>
      </c>
      <c r="C516" s="414" t="s">
        <v>559</v>
      </c>
      <c r="D516" s="415" t="s">
        <v>45</v>
      </c>
      <c r="E516" s="416" t="s">
        <v>43</v>
      </c>
      <c r="F516" s="418">
        <v>104200</v>
      </c>
      <c r="G516" s="418">
        <v>104200</v>
      </c>
      <c r="H516" s="419"/>
      <c r="I516" s="411">
        <f t="shared" si="42"/>
        <v>104200</v>
      </c>
      <c r="J516" s="428">
        <f t="shared" si="38"/>
        <v>0</v>
      </c>
      <c r="K516" s="384">
        <f t="shared" si="39"/>
        <v>1</v>
      </c>
      <c r="L516" s="384">
        <f>IF(J516=1,SUM($J$6:J516),0)</f>
        <v>0</v>
      </c>
      <c r="M516" s="384">
        <f>IF(K516=1,SUM($K$6:K516),0)</f>
        <v>201227381.79893059</v>
      </c>
      <c r="N516" s="430">
        <f t="shared" si="40"/>
        <v>201227381.79893059</v>
      </c>
      <c r="O516" s="384">
        <f t="shared" si="41"/>
        <v>0</v>
      </c>
      <c r="P516" s="384">
        <f>IF(O516=1,SUM($O$6:O516),0)</f>
        <v>0</v>
      </c>
    </row>
    <row r="517" spans="1:16" ht="45">
      <c r="A517" s="403"/>
      <c r="B517" s="431">
        <v>154</v>
      </c>
      <c r="C517" s="414" t="s">
        <v>560</v>
      </c>
      <c r="D517" s="415" t="s">
        <v>45</v>
      </c>
      <c r="E517" s="416" t="s">
        <v>43</v>
      </c>
      <c r="F517" s="418">
        <v>16000</v>
      </c>
      <c r="G517" s="418">
        <v>16000</v>
      </c>
      <c r="H517" s="419"/>
      <c r="I517" s="411">
        <f t="shared" si="42"/>
        <v>16000</v>
      </c>
      <c r="J517" s="428">
        <f t="shared" si="38"/>
        <v>0</v>
      </c>
      <c r="K517" s="384">
        <f t="shared" si="39"/>
        <v>1</v>
      </c>
      <c r="L517" s="384">
        <f>IF(J517=1,SUM($J$6:J517),0)</f>
        <v>0</v>
      </c>
      <c r="M517" s="384">
        <f>IF(K517=1,SUM($K$6:K517),0)</f>
        <v>201227382.79893059</v>
      </c>
      <c r="N517" s="430">
        <f t="shared" si="40"/>
        <v>201227382.79893059</v>
      </c>
      <c r="O517" s="384">
        <f t="shared" si="41"/>
        <v>0</v>
      </c>
      <c r="P517" s="384">
        <f>IF(O517=1,SUM($O$6:O517),0)</f>
        <v>0</v>
      </c>
    </row>
    <row r="518" spans="1:16" ht="30">
      <c r="A518" s="403"/>
      <c r="B518" s="431">
        <v>155</v>
      </c>
      <c r="C518" s="414" t="s">
        <v>561</v>
      </c>
      <c r="D518" s="415" t="s">
        <v>45</v>
      </c>
      <c r="E518" s="416" t="s">
        <v>43</v>
      </c>
      <c r="F518" s="418">
        <v>118530</v>
      </c>
      <c r="G518" s="418">
        <v>118530</v>
      </c>
      <c r="H518" s="419"/>
      <c r="I518" s="411">
        <f t="shared" si="42"/>
        <v>118530</v>
      </c>
      <c r="J518" s="428">
        <f t="shared" si="38"/>
        <v>0</v>
      </c>
      <c r="K518" s="384">
        <f t="shared" si="39"/>
        <v>1</v>
      </c>
      <c r="L518" s="384">
        <f>IF(J518=1,SUM($J$6:J518),0)</f>
        <v>0</v>
      </c>
      <c r="M518" s="384">
        <f>IF(K518=1,SUM($K$6:K518),0)</f>
        <v>201227383.79893059</v>
      </c>
      <c r="N518" s="430">
        <f t="shared" si="40"/>
        <v>201227383.79893059</v>
      </c>
      <c r="O518" s="384">
        <f t="shared" si="41"/>
        <v>0</v>
      </c>
      <c r="P518" s="384">
        <f>IF(O518=1,SUM($O$6:O518),0)</f>
        <v>0</v>
      </c>
    </row>
    <row r="519" spans="1:16" ht="75">
      <c r="A519" s="446"/>
      <c r="B519" s="431">
        <v>156</v>
      </c>
      <c r="C519" s="445" t="s">
        <v>562</v>
      </c>
      <c r="D519" s="415" t="s">
        <v>45</v>
      </c>
      <c r="E519" s="416" t="s">
        <v>43</v>
      </c>
      <c r="F519" s="418">
        <v>3711.24</v>
      </c>
      <c r="G519" s="418">
        <v>3711.24</v>
      </c>
      <c r="H519" s="419"/>
      <c r="I519" s="411">
        <f t="shared" si="42"/>
        <v>3711.24</v>
      </c>
      <c r="J519" s="428">
        <f t="shared" si="38"/>
        <v>0</v>
      </c>
      <c r="K519" s="384">
        <f t="shared" si="39"/>
        <v>1</v>
      </c>
      <c r="L519" s="384">
        <f>IF(J519=1,SUM($J$6:J519),0)</f>
        <v>0</v>
      </c>
      <c r="M519" s="384">
        <f>IF(K519=1,SUM($K$6:K519),0)</f>
        <v>201227384.79893059</v>
      </c>
      <c r="N519" s="430">
        <f t="shared" si="40"/>
        <v>201227384.79893059</v>
      </c>
      <c r="O519" s="384">
        <f t="shared" si="41"/>
        <v>0</v>
      </c>
      <c r="P519" s="384">
        <f>IF(O519=1,SUM($O$6:O519),0)</f>
        <v>0</v>
      </c>
    </row>
    <row r="520" spans="1:16" ht="60">
      <c r="A520" s="403"/>
      <c r="B520" s="431">
        <v>157</v>
      </c>
      <c r="C520" s="414" t="s">
        <v>563</v>
      </c>
      <c r="D520" s="415" t="s">
        <v>45</v>
      </c>
      <c r="E520" s="416" t="s">
        <v>43</v>
      </c>
      <c r="F520" s="418">
        <v>28000</v>
      </c>
      <c r="G520" s="418">
        <v>28000</v>
      </c>
      <c r="H520" s="419"/>
      <c r="I520" s="411">
        <f t="shared" si="42"/>
        <v>28000</v>
      </c>
      <c r="J520" s="428">
        <f t="shared" si="38"/>
        <v>0</v>
      </c>
      <c r="K520" s="384">
        <f t="shared" si="39"/>
        <v>1</v>
      </c>
      <c r="L520" s="384">
        <f>IF(J520=1,SUM($J$6:J520),0)</f>
        <v>0</v>
      </c>
      <c r="M520" s="384">
        <f>IF(K520=1,SUM($K$6:K520),0)</f>
        <v>201227385.79893059</v>
      </c>
      <c r="N520" s="430">
        <f t="shared" si="40"/>
        <v>201227385.79893059</v>
      </c>
      <c r="O520" s="384">
        <f t="shared" si="41"/>
        <v>0</v>
      </c>
      <c r="P520" s="384">
        <f>IF(O520=1,SUM($O$6:O520),0)</f>
        <v>0</v>
      </c>
    </row>
    <row r="521" spans="1:16" ht="60">
      <c r="A521" s="403"/>
      <c r="B521" s="431">
        <v>158</v>
      </c>
      <c r="C521" s="414" t="s">
        <v>564</v>
      </c>
      <c r="D521" s="415" t="s">
        <v>45</v>
      </c>
      <c r="E521" s="416" t="s">
        <v>43</v>
      </c>
      <c r="F521" s="418">
        <v>33501.866666666698</v>
      </c>
      <c r="G521" s="418">
        <v>33501.866666666698</v>
      </c>
      <c r="H521" s="419"/>
      <c r="I521" s="411">
        <f t="shared" si="42"/>
        <v>33501.866666666698</v>
      </c>
      <c r="J521" s="428">
        <f t="shared" ref="J521:J584" si="43">IF(D521="MDU-KD",1,0)</f>
        <v>0</v>
      </c>
      <c r="K521" s="384">
        <f t="shared" ref="K521:K584" si="44">IF(D521="HDW",1,0)</f>
        <v>1</v>
      </c>
      <c r="L521" s="384">
        <f>IF(J521=1,SUM($J$6:J521),0)</f>
        <v>0</v>
      </c>
      <c r="M521" s="384">
        <f>IF(K521=1,SUM($K$6:K521),0)</f>
        <v>201227386.79893059</v>
      </c>
      <c r="N521" s="430">
        <f t="shared" ref="N521:N584" si="45">IF(L521=0,M521,L521)</f>
        <v>201227386.79893059</v>
      </c>
      <c r="O521" s="384">
        <f t="shared" ref="O521:O584" si="46">IF(E521=0,0,IF(LEFT(C521,11)="Tiang Beton",1,0))</f>
        <v>0</v>
      </c>
      <c r="P521" s="384">
        <f>IF(O521=1,SUM($O$6:O521),0)</f>
        <v>0</v>
      </c>
    </row>
    <row r="522" spans="1:16" ht="60">
      <c r="A522" s="403"/>
      <c r="B522" s="431">
        <v>159</v>
      </c>
      <c r="C522" s="414" t="s">
        <v>565</v>
      </c>
      <c r="D522" s="415" t="s">
        <v>45</v>
      </c>
      <c r="E522" s="416" t="s">
        <v>261</v>
      </c>
      <c r="F522" s="418">
        <v>23310</v>
      </c>
      <c r="G522" s="418">
        <v>23310</v>
      </c>
      <c r="H522" s="419"/>
      <c r="I522" s="411">
        <f t="shared" si="42"/>
        <v>23310</v>
      </c>
      <c r="J522" s="428">
        <f t="shared" si="43"/>
        <v>0</v>
      </c>
      <c r="K522" s="384">
        <f t="shared" si="44"/>
        <v>1</v>
      </c>
      <c r="L522" s="384">
        <f>IF(J522=1,SUM($J$6:J522),0)</f>
        <v>0</v>
      </c>
      <c r="M522" s="384">
        <f>IF(K522=1,SUM($K$6:K522),0)</f>
        <v>201227387.79893059</v>
      </c>
      <c r="N522" s="430">
        <f t="shared" si="45"/>
        <v>201227387.79893059</v>
      </c>
      <c r="O522" s="384">
        <f t="shared" si="46"/>
        <v>0</v>
      </c>
      <c r="P522" s="384">
        <f>IF(O522=1,SUM($O$6:O522),0)</f>
        <v>0</v>
      </c>
    </row>
    <row r="523" spans="1:16" ht="75">
      <c r="A523" s="403"/>
      <c r="B523" s="431">
        <v>160</v>
      </c>
      <c r="C523" s="414" t="s">
        <v>566</v>
      </c>
      <c r="D523" s="415" t="s">
        <v>45</v>
      </c>
      <c r="E523" s="416" t="s">
        <v>43</v>
      </c>
      <c r="F523" s="418">
        <v>129000</v>
      </c>
      <c r="G523" s="418">
        <v>129000</v>
      </c>
      <c r="H523" s="419"/>
      <c r="I523" s="411">
        <f t="shared" si="42"/>
        <v>129000</v>
      </c>
      <c r="J523" s="428">
        <f t="shared" si="43"/>
        <v>0</v>
      </c>
      <c r="K523" s="384">
        <f t="shared" si="44"/>
        <v>1</v>
      </c>
      <c r="L523" s="384">
        <f>IF(J523=1,SUM($J$6:J523),0)</f>
        <v>0</v>
      </c>
      <c r="M523" s="384">
        <f>IF(K523=1,SUM($K$6:K523),0)</f>
        <v>201227388.79893059</v>
      </c>
      <c r="N523" s="430">
        <f t="shared" si="45"/>
        <v>201227388.79893059</v>
      </c>
      <c r="O523" s="384">
        <f t="shared" si="46"/>
        <v>0</v>
      </c>
      <c r="P523" s="384">
        <f>IF(O523=1,SUM($O$6:O523),0)</f>
        <v>0</v>
      </c>
    </row>
    <row r="524" spans="1:16" ht="75">
      <c r="A524" s="403"/>
      <c r="B524" s="431">
        <v>161</v>
      </c>
      <c r="C524" s="414" t="s">
        <v>567</v>
      </c>
      <c r="D524" s="415" t="s">
        <v>45</v>
      </c>
      <c r="E524" s="416" t="s">
        <v>43</v>
      </c>
      <c r="F524" s="418">
        <v>145400</v>
      </c>
      <c r="G524" s="418">
        <v>145400</v>
      </c>
      <c r="H524" s="419"/>
      <c r="I524" s="411">
        <f t="shared" si="42"/>
        <v>145400</v>
      </c>
      <c r="J524" s="428">
        <f t="shared" si="43"/>
        <v>0</v>
      </c>
      <c r="K524" s="384">
        <f t="shared" si="44"/>
        <v>1</v>
      </c>
      <c r="L524" s="384">
        <f>IF(J524=1,SUM($J$6:J524),0)</f>
        <v>0</v>
      </c>
      <c r="M524" s="384">
        <f>IF(K524=1,SUM($K$6:K524),0)</f>
        <v>201227389.79893059</v>
      </c>
      <c r="N524" s="430">
        <f t="shared" si="45"/>
        <v>201227389.79893059</v>
      </c>
      <c r="O524" s="384">
        <f t="shared" si="46"/>
        <v>0</v>
      </c>
      <c r="P524" s="384">
        <f>IF(O524=1,SUM($O$6:O524),0)</f>
        <v>0</v>
      </c>
    </row>
    <row r="525" spans="1:16" ht="75">
      <c r="A525" s="403"/>
      <c r="B525" s="431">
        <v>162</v>
      </c>
      <c r="C525" s="414" t="s">
        <v>568</v>
      </c>
      <c r="D525" s="415" t="s">
        <v>45</v>
      </c>
      <c r="E525" s="416" t="s">
        <v>43</v>
      </c>
      <c r="F525" s="418">
        <v>351751.73281450901</v>
      </c>
      <c r="G525" s="418">
        <v>351751.73281450901</v>
      </c>
      <c r="H525" s="419"/>
      <c r="I525" s="411">
        <f t="shared" si="42"/>
        <v>351751.73281450901</v>
      </c>
      <c r="J525" s="428">
        <f t="shared" si="43"/>
        <v>0</v>
      </c>
      <c r="K525" s="384">
        <f t="shared" si="44"/>
        <v>1</v>
      </c>
      <c r="L525" s="384">
        <f>IF(J525=1,SUM($J$6:J525),0)</f>
        <v>0</v>
      </c>
      <c r="M525" s="384">
        <f>IF(K525=1,SUM($K$6:K525),0)</f>
        <v>201227390.79893059</v>
      </c>
      <c r="N525" s="430">
        <f t="shared" si="45"/>
        <v>201227390.79893059</v>
      </c>
      <c r="O525" s="384">
        <f t="shared" si="46"/>
        <v>0</v>
      </c>
      <c r="P525" s="384">
        <f>IF(O525=1,SUM($O$6:O525),0)</f>
        <v>0</v>
      </c>
    </row>
    <row r="526" spans="1:16" ht="75">
      <c r="A526" s="403"/>
      <c r="B526" s="431">
        <v>163</v>
      </c>
      <c r="C526" s="414" t="s">
        <v>569</v>
      </c>
      <c r="D526" s="415" t="s">
        <v>45</v>
      </c>
      <c r="E526" s="416" t="s">
        <v>43</v>
      </c>
      <c r="F526" s="418">
        <v>250000</v>
      </c>
      <c r="G526" s="418">
        <v>250000</v>
      </c>
      <c r="H526" s="419"/>
      <c r="I526" s="411">
        <f t="shared" si="42"/>
        <v>250000</v>
      </c>
      <c r="J526" s="428">
        <f t="shared" si="43"/>
        <v>0</v>
      </c>
      <c r="K526" s="384">
        <f t="shared" si="44"/>
        <v>1</v>
      </c>
      <c r="L526" s="384">
        <f>IF(J526=1,SUM($J$6:J526),0)</f>
        <v>0</v>
      </c>
      <c r="M526" s="384">
        <f>IF(K526=1,SUM($K$6:K526),0)</f>
        <v>201227391.79893059</v>
      </c>
      <c r="N526" s="430">
        <f t="shared" si="45"/>
        <v>201227391.79893059</v>
      </c>
      <c r="O526" s="384">
        <f t="shared" si="46"/>
        <v>0</v>
      </c>
      <c r="P526" s="384">
        <f>IF(O526=1,SUM($O$6:O526),0)</f>
        <v>0</v>
      </c>
    </row>
    <row r="527" spans="1:16" ht="75">
      <c r="A527" s="403"/>
      <c r="B527" s="431">
        <v>164</v>
      </c>
      <c r="C527" s="414" t="s">
        <v>570</v>
      </c>
      <c r="D527" s="415" t="s">
        <v>45</v>
      </c>
      <c r="E527" s="416" t="s">
        <v>43</v>
      </c>
      <c r="F527" s="418">
        <v>485097.76536861202</v>
      </c>
      <c r="G527" s="418">
        <v>485097.76536861202</v>
      </c>
      <c r="H527" s="419"/>
      <c r="I527" s="411">
        <f t="shared" si="42"/>
        <v>485097.76536861202</v>
      </c>
      <c r="J527" s="428">
        <f t="shared" si="43"/>
        <v>0</v>
      </c>
      <c r="K527" s="384">
        <f t="shared" si="44"/>
        <v>1</v>
      </c>
      <c r="L527" s="384">
        <f>IF(J527=1,SUM($J$6:J527),0)</f>
        <v>0</v>
      </c>
      <c r="M527" s="384">
        <f>IF(K527=1,SUM($K$6:K527),0)</f>
        <v>201227392.79893059</v>
      </c>
      <c r="N527" s="430">
        <f t="shared" si="45"/>
        <v>201227392.79893059</v>
      </c>
      <c r="O527" s="384">
        <f t="shared" si="46"/>
        <v>0</v>
      </c>
      <c r="P527" s="384">
        <f>IF(O527=1,SUM($O$6:O527),0)</f>
        <v>0</v>
      </c>
    </row>
    <row r="528" spans="1:16" ht="60">
      <c r="A528" s="403"/>
      <c r="B528" s="431">
        <v>165</v>
      </c>
      <c r="C528" s="414" t="s">
        <v>571</v>
      </c>
      <c r="D528" s="415" t="s">
        <v>45</v>
      </c>
      <c r="E528" s="416" t="s">
        <v>43</v>
      </c>
      <c r="F528" s="418">
        <v>423009.82500000001</v>
      </c>
      <c r="G528" s="418">
        <v>423009.82500000001</v>
      </c>
      <c r="H528" s="419"/>
      <c r="I528" s="411">
        <f t="shared" si="42"/>
        <v>423009.82500000001</v>
      </c>
      <c r="J528" s="428">
        <f t="shared" si="43"/>
        <v>0</v>
      </c>
      <c r="K528" s="384">
        <f t="shared" si="44"/>
        <v>1</v>
      </c>
      <c r="L528" s="384">
        <f>IF(J528=1,SUM($J$6:J528),0)</f>
        <v>0</v>
      </c>
      <c r="M528" s="384">
        <f>IF(K528=1,SUM($K$6:K528),0)</f>
        <v>201227393.79893059</v>
      </c>
      <c r="N528" s="430">
        <f t="shared" si="45"/>
        <v>201227393.79893059</v>
      </c>
      <c r="O528" s="384">
        <f t="shared" si="46"/>
        <v>0</v>
      </c>
      <c r="P528" s="384">
        <f>IF(O528=1,SUM($O$6:O528),0)</f>
        <v>0</v>
      </c>
    </row>
    <row r="529" spans="1:16" ht="60">
      <c r="A529" s="403"/>
      <c r="B529" s="431">
        <v>166</v>
      </c>
      <c r="C529" s="414" t="s">
        <v>572</v>
      </c>
      <c r="D529" s="415" t="s">
        <v>45</v>
      </c>
      <c r="E529" s="416" t="s">
        <v>43</v>
      </c>
      <c r="F529" s="418">
        <v>302149.875</v>
      </c>
      <c r="G529" s="418">
        <v>302149.875</v>
      </c>
      <c r="H529" s="419"/>
      <c r="I529" s="411">
        <f t="shared" si="42"/>
        <v>302149.875</v>
      </c>
      <c r="J529" s="428">
        <f t="shared" si="43"/>
        <v>0</v>
      </c>
      <c r="K529" s="384">
        <f t="shared" si="44"/>
        <v>1</v>
      </c>
      <c r="L529" s="384">
        <f>IF(J529=1,SUM($J$6:J529),0)</f>
        <v>0</v>
      </c>
      <c r="M529" s="384">
        <f>IF(K529=1,SUM($K$6:K529),0)</f>
        <v>201227394.79893059</v>
      </c>
      <c r="N529" s="430">
        <f t="shared" si="45"/>
        <v>201227394.79893059</v>
      </c>
      <c r="O529" s="384">
        <f t="shared" si="46"/>
        <v>0</v>
      </c>
      <c r="P529" s="384">
        <f>IF(O529=1,SUM($O$6:O529),0)</f>
        <v>0</v>
      </c>
    </row>
    <row r="530" spans="1:16" ht="60">
      <c r="A530" s="403"/>
      <c r="B530" s="431">
        <v>167</v>
      </c>
      <c r="C530" s="414" t="s">
        <v>573</v>
      </c>
      <c r="D530" s="415" t="s">
        <v>45</v>
      </c>
      <c r="E530" s="416" t="s">
        <v>43</v>
      </c>
      <c r="F530" s="418">
        <v>335990.66100000002</v>
      </c>
      <c r="G530" s="418">
        <v>335990.66100000002</v>
      </c>
      <c r="H530" s="419"/>
      <c r="I530" s="411">
        <f t="shared" si="42"/>
        <v>335990.66100000002</v>
      </c>
      <c r="J530" s="428">
        <f t="shared" si="43"/>
        <v>0</v>
      </c>
      <c r="K530" s="384">
        <f t="shared" si="44"/>
        <v>1</v>
      </c>
      <c r="L530" s="384">
        <f>IF(J530=1,SUM($J$6:J530),0)</f>
        <v>0</v>
      </c>
      <c r="M530" s="384">
        <f>IF(K530=1,SUM($K$6:K530),0)</f>
        <v>201227395.79893059</v>
      </c>
      <c r="N530" s="430">
        <f t="shared" si="45"/>
        <v>201227395.79893059</v>
      </c>
      <c r="O530" s="384">
        <f t="shared" si="46"/>
        <v>0</v>
      </c>
      <c r="P530" s="384">
        <f>IF(O530=1,SUM($O$6:O530),0)</f>
        <v>0</v>
      </c>
    </row>
    <row r="531" spans="1:16" ht="45">
      <c r="A531" s="403"/>
      <c r="B531" s="431">
        <v>168</v>
      </c>
      <c r="C531" s="414" t="s">
        <v>574</v>
      </c>
      <c r="D531" s="415" t="s">
        <v>45</v>
      </c>
      <c r="E531" s="416" t="s">
        <v>43</v>
      </c>
      <c r="F531" s="418">
        <v>2300</v>
      </c>
      <c r="G531" s="418">
        <v>2300</v>
      </c>
      <c r="H531" s="419"/>
      <c r="I531" s="411">
        <f t="shared" si="42"/>
        <v>2300</v>
      </c>
      <c r="J531" s="428">
        <f t="shared" si="43"/>
        <v>0</v>
      </c>
      <c r="K531" s="384">
        <f t="shared" si="44"/>
        <v>1</v>
      </c>
      <c r="L531" s="384">
        <f>IF(J531=1,SUM($J$6:J531),0)</f>
        <v>0</v>
      </c>
      <c r="M531" s="384">
        <f>IF(K531=1,SUM($K$6:K531),0)</f>
        <v>201227396.79893059</v>
      </c>
      <c r="N531" s="430">
        <f t="shared" si="45"/>
        <v>201227396.79893059</v>
      </c>
      <c r="O531" s="384">
        <f t="shared" si="46"/>
        <v>0</v>
      </c>
      <c r="P531" s="384">
        <f>IF(O531=1,SUM($O$6:O531),0)</f>
        <v>0</v>
      </c>
    </row>
    <row r="532" spans="1:16" ht="75">
      <c r="A532" s="403"/>
      <c r="B532" s="431">
        <v>169</v>
      </c>
      <c r="C532" s="414" t="s">
        <v>575</v>
      </c>
      <c r="D532" s="415" t="s">
        <v>45</v>
      </c>
      <c r="E532" s="416" t="s">
        <v>43</v>
      </c>
      <c r="F532" s="418">
        <v>88000</v>
      </c>
      <c r="G532" s="418">
        <v>88000</v>
      </c>
      <c r="H532" s="419"/>
      <c r="I532" s="411">
        <f t="shared" si="42"/>
        <v>88000</v>
      </c>
      <c r="J532" s="428">
        <f t="shared" si="43"/>
        <v>0</v>
      </c>
      <c r="K532" s="384">
        <f t="shared" si="44"/>
        <v>1</v>
      </c>
      <c r="L532" s="384">
        <f>IF(J532=1,SUM($J$6:J532),0)</f>
        <v>0</v>
      </c>
      <c r="M532" s="384">
        <f>IF(K532=1,SUM($K$6:K532),0)</f>
        <v>201227397.79893059</v>
      </c>
      <c r="N532" s="430">
        <f t="shared" si="45"/>
        <v>201227397.79893059</v>
      </c>
      <c r="O532" s="384">
        <f t="shared" si="46"/>
        <v>0</v>
      </c>
      <c r="P532" s="384">
        <f>IF(O532=1,SUM($O$6:O532),0)</f>
        <v>0</v>
      </c>
    </row>
    <row r="533" spans="1:16" ht="75">
      <c r="A533" s="403"/>
      <c r="B533" s="431">
        <v>170</v>
      </c>
      <c r="C533" s="414" t="s">
        <v>576</v>
      </c>
      <c r="D533" s="415" t="s">
        <v>45</v>
      </c>
      <c r="E533" s="416" t="s">
        <v>43</v>
      </c>
      <c r="F533" s="418">
        <v>72400</v>
      </c>
      <c r="G533" s="418">
        <v>72400</v>
      </c>
      <c r="H533" s="419"/>
      <c r="I533" s="411">
        <f t="shared" si="42"/>
        <v>72400</v>
      </c>
      <c r="J533" s="428">
        <f t="shared" si="43"/>
        <v>0</v>
      </c>
      <c r="K533" s="384">
        <f t="shared" si="44"/>
        <v>1</v>
      </c>
      <c r="L533" s="384">
        <f>IF(J533=1,SUM($J$6:J533),0)</f>
        <v>0</v>
      </c>
      <c r="M533" s="384">
        <f>IF(K533=1,SUM($K$6:K533),0)</f>
        <v>201227398.79893059</v>
      </c>
      <c r="N533" s="430">
        <f t="shared" si="45"/>
        <v>201227398.79893059</v>
      </c>
      <c r="O533" s="384">
        <f t="shared" si="46"/>
        <v>0</v>
      </c>
      <c r="P533" s="384">
        <f>IF(O533=1,SUM($O$6:O533),0)</f>
        <v>0</v>
      </c>
    </row>
    <row r="534" spans="1:16" ht="75">
      <c r="A534" s="403"/>
      <c r="B534" s="431">
        <v>171</v>
      </c>
      <c r="C534" s="414" t="s">
        <v>577</v>
      </c>
      <c r="D534" s="415" t="s">
        <v>45</v>
      </c>
      <c r="E534" s="416" t="s">
        <v>43</v>
      </c>
      <c r="F534" s="418">
        <v>123500</v>
      </c>
      <c r="G534" s="418">
        <v>123500</v>
      </c>
      <c r="H534" s="419"/>
      <c r="I534" s="411">
        <f t="shared" si="42"/>
        <v>123500</v>
      </c>
      <c r="J534" s="428">
        <f t="shared" si="43"/>
        <v>0</v>
      </c>
      <c r="K534" s="384">
        <f t="shared" si="44"/>
        <v>1</v>
      </c>
      <c r="L534" s="384">
        <f>IF(J534=1,SUM($J$6:J534),0)</f>
        <v>0</v>
      </c>
      <c r="M534" s="384">
        <f>IF(K534=1,SUM($K$6:K534),0)</f>
        <v>201227399.79893059</v>
      </c>
      <c r="N534" s="430">
        <f t="shared" si="45"/>
        <v>201227399.79893059</v>
      </c>
      <c r="O534" s="384">
        <f t="shared" si="46"/>
        <v>0</v>
      </c>
      <c r="P534" s="384">
        <f>IF(O534=1,SUM($O$6:O534),0)</f>
        <v>0</v>
      </c>
    </row>
    <row r="535" spans="1:16" ht="75">
      <c r="A535" s="403"/>
      <c r="B535" s="431">
        <v>172</v>
      </c>
      <c r="C535" s="414" t="s">
        <v>578</v>
      </c>
      <c r="D535" s="415" t="s">
        <v>45</v>
      </c>
      <c r="E535" s="416" t="s">
        <v>43</v>
      </c>
      <c r="F535" s="418">
        <v>225000</v>
      </c>
      <c r="G535" s="418">
        <v>225000</v>
      </c>
      <c r="H535" s="419"/>
      <c r="I535" s="411">
        <f t="shared" si="42"/>
        <v>225000</v>
      </c>
      <c r="J535" s="428">
        <f t="shared" si="43"/>
        <v>0</v>
      </c>
      <c r="K535" s="384">
        <f t="shared" si="44"/>
        <v>1</v>
      </c>
      <c r="L535" s="384">
        <f>IF(J535=1,SUM($J$6:J535),0)</f>
        <v>0</v>
      </c>
      <c r="M535" s="384">
        <f>IF(K535=1,SUM($K$6:K535),0)</f>
        <v>201227400.79893059</v>
      </c>
      <c r="N535" s="430">
        <f t="shared" si="45"/>
        <v>201227400.79893059</v>
      </c>
      <c r="O535" s="384">
        <f t="shared" si="46"/>
        <v>0</v>
      </c>
      <c r="P535" s="384">
        <f>IF(O535=1,SUM($O$6:O535),0)</f>
        <v>0</v>
      </c>
    </row>
    <row r="536" spans="1:16" ht="90">
      <c r="A536" s="403"/>
      <c r="B536" s="431">
        <v>173</v>
      </c>
      <c r="C536" s="414" t="s">
        <v>579</v>
      </c>
      <c r="D536" s="415" t="s">
        <v>45</v>
      </c>
      <c r="E536" s="416" t="s">
        <v>43</v>
      </c>
      <c r="F536" s="418">
        <v>71000</v>
      </c>
      <c r="G536" s="418">
        <v>71000</v>
      </c>
      <c r="H536" s="419"/>
      <c r="I536" s="411">
        <f t="shared" si="42"/>
        <v>71000</v>
      </c>
      <c r="J536" s="428">
        <f t="shared" si="43"/>
        <v>0</v>
      </c>
      <c r="K536" s="384">
        <f t="shared" si="44"/>
        <v>1</v>
      </c>
      <c r="L536" s="384">
        <f>IF(J536=1,SUM($J$6:J536),0)</f>
        <v>0</v>
      </c>
      <c r="M536" s="384">
        <f>IF(K536=1,SUM($K$6:K536),0)</f>
        <v>201227401.79893059</v>
      </c>
      <c r="N536" s="430">
        <f t="shared" si="45"/>
        <v>201227401.79893059</v>
      </c>
      <c r="O536" s="384">
        <f t="shared" si="46"/>
        <v>0</v>
      </c>
      <c r="P536" s="384">
        <f>IF(O536=1,SUM($O$6:O536),0)</f>
        <v>0</v>
      </c>
    </row>
    <row r="537" spans="1:16" ht="45">
      <c r="A537" s="403"/>
      <c r="B537" s="431">
        <v>174</v>
      </c>
      <c r="C537" s="414" t="s">
        <v>580</v>
      </c>
      <c r="D537" s="415" t="s">
        <v>45</v>
      </c>
      <c r="E537" s="416" t="s">
        <v>43</v>
      </c>
      <c r="F537" s="418">
        <v>36000</v>
      </c>
      <c r="G537" s="418">
        <v>36000</v>
      </c>
      <c r="H537" s="419"/>
      <c r="I537" s="411">
        <f t="shared" si="42"/>
        <v>36000</v>
      </c>
      <c r="J537" s="428">
        <f t="shared" si="43"/>
        <v>0</v>
      </c>
      <c r="K537" s="384">
        <f t="shared" si="44"/>
        <v>1</v>
      </c>
      <c r="L537" s="384">
        <f>IF(J537=1,SUM($J$6:J537),0)</f>
        <v>0</v>
      </c>
      <c r="M537" s="384">
        <f>IF(K537=1,SUM($K$6:K537),0)</f>
        <v>201227402.79893059</v>
      </c>
      <c r="N537" s="430">
        <f t="shared" si="45"/>
        <v>201227402.79893059</v>
      </c>
      <c r="O537" s="384">
        <f t="shared" si="46"/>
        <v>0</v>
      </c>
      <c r="P537" s="384">
        <f>IF(O537=1,SUM($O$6:O537),0)</f>
        <v>0</v>
      </c>
    </row>
    <row r="538" spans="1:16" ht="60">
      <c r="A538" s="403"/>
      <c r="B538" s="431">
        <v>175</v>
      </c>
      <c r="C538" s="414" t="s">
        <v>581</v>
      </c>
      <c r="D538" s="415" t="s">
        <v>45</v>
      </c>
      <c r="E538" s="416" t="s">
        <v>43</v>
      </c>
      <c r="F538" s="418">
        <v>17820</v>
      </c>
      <c r="G538" s="418">
        <v>17820</v>
      </c>
      <c r="H538" s="419"/>
      <c r="I538" s="411">
        <f t="shared" si="42"/>
        <v>17820</v>
      </c>
      <c r="J538" s="428">
        <f t="shared" si="43"/>
        <v>0</v>
      </c>
      <c r="K538" s="384">
        <f t="shared" si="44"/>
        <v>1</v>
      </c>
      <c r="L538" s="384">
        <f>IF(J538=1,SUM($J$6:J538),0)</f>
        <v>0</v>
      </c>
      <c r="M538" s="384">
        <f>IF(K538=1,SUM($K$6:K538),0)</f>
        <v>201227403.79893059</v>
      </c>
      <c r="N538" s="430">
        <f t="shared" si="45"/>
        <v>201227403.79893059</v>
      </c>
      <c r="O538" s="384">
        <f t="shared" si="46"/>
        <v>0</v>
      </c>
      <c r="P538" s="384">
        <f>IF(O538=1,SUM($O$6:O538),0)</f>
        <v>0</v>
      </c>
    </row>
    <row r="539" spans="1:16" ht="90">
      <c r="A539" s="403"/>
      <c r="B539" s="431">
        <v>176</v>
      </c>
      <c r="C539" s="414" t="s">
        <v>582</v>
      </c>
      <c r="D539" s="415" t="s">
        <v>45</v>
      </c>
      <c r="E539" s="416" t="s">
        <v>43</v>
      </c>
      <c r="F539" s="418">
        <v>22900</v>
      </c>
      <c r="G539" s="418">
        <v>22900</v>
      </c>
      <c r="H539" s="419"/>
      <c r="I539" s="411">
        <f t="shared" si="42"/>
        <v>22900</v>
      </c>
      <c r="J539" s="428">
        <f t="shared" si="43"/>
        <v>0</v>
      </c>
      <c r="K539" s="384">
        <f t="shared" si="44"/>
        <v>1</v>
      </c>
      <c r="L539" s="384">
        <f>IF(J539=1,SUM($J$6:J539),0)</f>
        <v>0</v>
      </c>
      <c r="M539" s="384">
        <f>IF(K539=1,SUM($K$6:K539),0)</f>
        <v>201227404.79893059</v>
      </c>
      <c r="N539" s="430">
        <f t="shared" si="45"/>
        <v>201227404.79893059</v>
      </c>
      <c r="O539" s="384">
        <f t="shared" si="46"/>
        <v>0</v>
      </c>
      <c r="P539" s="384">
        <f>IF(O539=1,SUM($O$6:O539),0)</f>
        <v>0</v>
      </c>
    </row>
    <row r="540" spans="1:16" ht="75">
      <c r="A540" s="403"/>
      <c r="B540" s="431">
        <v>177</v>
      </c>
      <c r="C540" s="414" t="s">
        <v>583</v>
      </c>
      <c r="D540" s="415" t="s">
        <v>45</v>
      </c>
      <c r="E540" s="416" t="s">
        <v>43</v>
      </c>
      <c r="F540" s="418">
        <v>30800</v>
      </c>
      <c r="G540" s="418">
        <v>30800</v>
      </c>
      <c r="H540" s="419"/>
      <c r="I540" s="411">
        <f t="shared" si="42"/>
        <v>30800</v>
      </c>
      <c r="J540" s="428">
        <f t="shared" si="43"/>
        <v>0</v>
      </c>
      <c r="K540" s="384">
        <f t="shared" si="44"/>
        <v>1</v>
      </c>
      <c r="L540" s="384">
        <f>IF(J540=1,SUM($J$6:J540),0)</f>
        <v>0</v>
      </c>
      <c r="M540" s="384">
        <f>IF(K540=1,SUM($K$6:K540),0)</f>
        <v>201227405.79893059</v>
      </c>
      <c r="N540" s="430">
        <f t="shared" si="45"/>
        <v>201227405.79893059</v>
      </c>
      <c r="O540" s="384">
        <f t="shared" si="46"/>
        <v>0</v>
      </c>
      <c r="P540" s="384">
        <f>IF(O540=1,SUM($O$6:O540),0)</f>
        <v>0</v>
      </c>
    </row>
    <row r="541" spans="1:16" ht="75">
      <c r="A541" s="403"/>
      <c r="B541" s="431">
        <v>178</v>
      </c>
      <c r="C541" s="414" t="s">
        <v>584</v>
      </c>
      <c r="D541" s="415" t="s">
        <v>45</v>
      </c>
      <c r="E541" s="416" t="s">
        <v>43</v>
      </c>
      <c r="F541" s="418">
        <v>33900</v>
      </c>
      <c r="G541" s="418">
        <v>33900</v>
      </c>
      <c r="H541" s="419"/>
      <c r="I541" s="411">
        <f t="shared" si="42"/>
        <v>33900</v>
      </c>
      <c r="J541" s="428">
        <f t="shared" si="43"/>
        <v>0</v>
      </c>
      <c r="K541" s="384">
        <f t="shared" si="44"/>
        <v>1</v>
      </c>
      <c r="L541" s="384">
        <f>IF(J541=1,SUM($J$6:J541),0)</f>
        <v>0</v>
      </c>
      <c r="M541" s="384">
        <f>IF(K541=1,SUM($K$6:K541),0)</f>
        <v>201227406.79893059</v>
      </c>
      <c r="N541" s="430">
        <f t="shared" si="45"/>
        <v>201227406.79893059</v>
      </c>
      <c r="O541" s="384">
        <f t="shared" si="46"/>
        <v>0</v>
      </c>
      <c r="P541" s="384">
        <f>IF(O541=1,SUM($O$6:O541),0)</f>
        <v>0</v>
      </c>
    </row>
    <row r="542" spans="1:16" ht="75">
      <c r="A542" s="403"/>
      <c r="B542" s="431">
        <v>179</v>
      </c>
      <c r="C542" s="414" t="s">
        <v>585</v>
      </c>
      <c r="D542" s="415" t="s">
        <v>45</v>
      </c>
      <c r="E542" s="416" t="s">
        <v>43</v>
      </c>
      <c r="F542" s="418">
        <v>30800</v>
      </c>
      <c r="G542" s="418">
        <v>30800</v>
      </c>
      <c r="H542" s="419"/>
      <c r="I542" s="411">
        <f t="shared" si="42"/>
        <v>30800</v>
      </c>
      <c r="J542" s="428">
        <f t="shared" si="43"/>
        <v>0</v>
      </c>
      <c r="K542" s="384">
        <f t="shared" si="44"/>
        <v>1</v>
      </c>
      <c r="L542" s="384">
        <f>IF(J542=1,SUM($J$6:J542),0)</f>
        <v>0</v>
      </c>
      <c r="M542" s="384">
        <f>IF(K542=1,SUM($K$6:K542),0)</f>
        <v>201227407.79893059</v>
      </c>
      <c r="N542" s="430">
        <f t="shared" si="45"/>
        <v>201227407.79893059</v>
      </c>
      <c r="O542" s="384">
        <f t="shared" si="46"/>
        <v>0</v>
      </c>
      <c r="P542" s="384">
        <f>IF(O542=1,SUM($O$6:O542),0)</f>
        <v>0</v>
      </c>
    </row>
    <row r="543" spans="1:16" ht="75">
      <c r="A543" s="403"/>
      <c r="B543" s="431">
        <v>180</v>
      </c>
      <c r="C543" s="414" t="s">
        <v>586</v>
      </c>
      <c r="D543" s="415" t="s">
        <v>45</v>
      </c>
      <c r="E543" s="416" t="s">
        <v>43</v>
      </c>
      <c r="F543" s="418">
        <v>33900</v>
      </c>
      <c r="G543" s="418">
        <v>33900</v>
      </c>
      <c r="H543" s="419"/>
      <c r="I543" s="411">
        <f t="shared" si="42"/>
        <v>33900</v>
      </c>
      <c r="J543" s="428">
        <f t="shared" si="43"/>
        <v>0</v>
      </c>
      <c r="K543" s="384">
        <f t="shared" si="44"/>
        <v>1</v>
      </c>
      <c r="L543" s="384">
        <f>IF(J543=1,SUM($J$6:J543),0)</f>
        <v>0</v>
      </c>
      <c r="M543" s="384">
        <f>IF(K543=1,SUM($K$6:K543),0)</f>
        <v>201227408.79893059</v>
      </c>
      <c r="N543" s="430">
        <f t="shared" si="45"/>
        <v>201227408.79893059</v>
      </c>
      <c r="O543" s="384">
        <f t="shared" si="46"/>
        <v>0</v>
      </c>
      <c r="P543" s="384">
        <f>IF(O543=1,SUM($O$6:O543),0)</f>
        <v>0</v>
      </c>
    </row>
    <row r="544" spans="1:16" ht="60">
      <c r="A544" s="403"/>
      <c r="B544" s="431">
        <v>181</v>
      </c>
      <c r="C544" s="414" t="s">
        <v>587</v>
      </c>
      <c r="D544" s="415" t="s">
        <v>45</v>
      </c>
      <c r="E544" s="416" t="s">
        <v>43</v>
      </c>
      <c r="F544" s="418">
        <v>12510</v>
      </c>
      <c r="G544" s="418">
        <v>12510</v>
      </c>
      <c r="H544" s="419"/>
      <c r="I544" s="411">
        <f t="shared" si="42"/>
        <v>12510</v>
      </c>
      <c r="J544" s="428">
        <f t="shared" si="43"/>
        <v>0</v>
      </c>
      <c r="K544" s="384">
        <f t="shared" si="44"/>
        <v>1</v>
      </c>
      <c r="L544" s="384">
        <f>IF(J544=1,SUM($J$6:J544),0)</f>
        <v>0</v>
      </c>
      <c r="M544" s="384">
        <f>IF(K544=1,SUM($K$6:K544),0)</f>
        <v>201227409.79893059</v>
      </c>
      <c r="N544" s="430">
        <f t="shared" si="45"/>
        <v>201227409.79893059</v>
      </c>
      <c r="O544" s="384">
        <f t="shared" si="46"/>
        <v>0</v>
      </c>
      <c r="P544" s="384">
        <f>IF(O544=1,SUM($O$6:O544),0)</f>
        <v>0</v>
      </c>
    </row>
    <row r="545" spans="1:16" ht="75">
      <c r="A545" s="403"/>
      <c r="B545" s="431">
        <v>182</v>
      </c>
      <c r="C545" s="414" t="s">
        <v>588</v>
      </c>
      <c r="D545" s="415" t="s">
        <v>45</v>
      </c>
      <c r="E545" s="416" t="s">
        <v>43</v>
      </c>
      <c r="F545" s="418">
        <v>15500</v>
      </c>
      <c r="G545" s="418">
        <v>15500</v>
      </c>
      <c r="H545" s="419"/>
      <c r="I545" s="411">
        <f t="shared" si="42"/>
        <v>15500</v>
      </c>
      <c r="J545" s="428">
        <f t="shared" si="43"/>
        <v>0</v>
      </c>
      <c r="K545" s="384">
        <f t="shared" si="44"/>
        <v>1</v>
      </c>
      <c r="L545" s="384">
        <f>IF(J545=1,SUM($J$6:J545),0)</f>
        <v>0</v>
      </c>
      <c r="M545" s="384">
        <f>IF(K545=1,SUM($K$6:K545),0)</f>
        <v>201227410.79893059</v>
      </c>
      <c r="N545" s="430">
        <f t="shared" si="45"/>
        <v>201227410.79893059</v>
      </c>
      <c r="O545" s="384">
        <f t="shared" si="46"/>
        <v>0</v>
      </c>
      <c r="P545" s="384">
        <f>IF(O545=1,SUM($O$6:O545),0)</f>
        <v>0</v>
      </c>
    </row>
    <row r="546" spans="1:16" ht="75">
      <c r="A546" s="403"/>
      <c r="B546" s="431">
        <v>183</v>
      </c>
      <c r="C546" s="414" t="s">
        <v>589</v>
      </c>
      <c r="D546" s="415" t="s">
        <v>45</v>
      </c>
      <c r="E546" s="416" t="s">
        <v>43</v>
      </c>
      <c r="F546" s="418">
        <v>19500</v>
      </c>
      <c r="G546" s="418">
        <v>19500</v>
      </c>
      <c r="H546" s="419"/>
      <c r="I546" s="411">
        <f t="shared" si="42"/>
        <v>19500</v>
      </c>
      <c r="J546" s="428">
        <f t="shared" si="43"/>
        <v>0</v>
      </c>
      <c r="K546" s="384">
        <f t="shared" si="44"/>
        <v>1</v>
      </c>
      <c r="L546" s="384">
        <f>IF(J546=1,SUM($J$6:J546),0)</f>
        <v>0</v>
      </c>
      <c r="M546" s="384">
        <f>IF(K546=1,SUM($K$6:K546),0)</f>
        <v>201227411.79893059</v>
      </c>
      <c r="N546" s="430">
        <f t="shared" si="45"/>
        <v>201227411.79893059</v>
      </c>
      <c r="O546" s="384">
        <f t="shared" si="46"/>
        <v>0</v>
      </c>
      <c r="P546" s="384">
        <f>IF(O546=1,SUM($O$6:O546),0)</f>
        <v>0</v>
      </c>
    </row>
    <row r="547" spans="1:16" ht="75">
      <c r="A547" s="403"/>
      <c r="B547" s="431">
        <v>184</v>
      </c>
      <c r="C547" s="414" t="s">
        <v>590</v>
      </c>
      <c r="D547" s="415" t="s">
        <v>45</v>
      </c>
      <c r="E547" s="416" t="s">
        <v>43</v>
      </c>
      <c r="F547" s="418">
        <v>28400</v>
      </c>
      <c r="G547" s="418">
        <v>28400</v>
      </c>
      <c r="H547" s="419"/>
      <c r="I547" s="411">
        <f t="shared" si="42"/>
        <v>28400</v>
      </c>
      <c r="J547" s="428">
        <f t="shared" si="43"/>
        <v>0</v>
      </c>
      <c r="K547" s="384">
        <f t="shared" si="44"/>
        <v>1</v>
      </c>
      <c r="L547" s="384">
        <f>IF(J547=1,SUM($J$6:J547),0)</f>
        <v>0</v>
      </c>
      <c r="M547" s="384">
        <f>IF(K547=1,SUM($K$6:K547),0)</f>
        <v>201227412.79893059</v>
      </c>
      <c r="N547" s="430">
        <f t="shared" si="45"/>
        <v>201227412.79893059</v>
      </c>
      <c r="O547" s="384">
        <f t="shared" si="46"/>
        <v>0</v>
      </c>
      <c r="P547" s="384">
        <f>IF(O547=1,SUM($O$6:O547),0)</f>
        <v>0</v>
      </c>
    </row>
    <row r="548" spans="1:16" ht="30">
      <c r="A548" s="403"/>
      <c r="B548" s="431">
        <v>185</v>
      </c>
      <c r="C548" s="414" t="s">
        <v>591</v>
      </c>
      <c r="D548" s="415" t="s">
        <v>45</v>
      </c>
      <c r="E548" s="416" t="s">
        <v>43</v>
      </c>
      <c r="F548" s="418">
        <v>28314</v>
      </c>
      <c r="G548" s="418">
        <v>28314</v>
      </c>
      <c r="H548" s="419"/>
      <c r="I548" s="411">
        <f t="shared" si="42"/>
        <v>28314</v>
      </c>
      <c r="J548" s="428">
        <f t="shared" si="43"/>
        <v>0</v>
      </c>
      <c r="K548" s="384">
        <f t="shared" si="44"/>
        <v>1</v>
      </c>
      <c r="L548" s="384">
        <f>IF(J548=1,SUM($J$6:J548),0)</f>
        <v>0</v>
      </c>
      <c r="M548" s="384">
        <f>IF(K548=1,SUM($K$6:K548),0)</f>
        <v>201227413.79893059</v>
      </c>
      <c r="N548" s="430">
        <f t="shared" si="45"/>
        <v>201227413.79893059</v>
      </c>
      <c r="O548" s="384">
        <f t="shared" si="46"/>
        <v>0</v>
      </c>
      <c r="P548" s="384">
        <f>IF(O548=1,SUM($O$6:O548),0)</f>
        <v>0</v>
      </c>
    </row>
    <row r="549" spans="1:16">
      <c r="A549" s="403"/>
      <c r="B549" s="431">
        <v>186</v>
      </c>
      <c r="C549" s="414" t="s">
        <v>592</v>
      </c>
      <c r="D549" s="415" t="s">
        <v>45</v>
      </c>
      <c r="E549" s="416" t="s">
        <v>43</v>
      </c>
      <c r="F549" s="418">
        <v>3510</v>
      </c>
      <c r="G549" s="418">
        <v>3510</v>
      </c>
      <c r="H549" s="419"/>
      <c r="I549" s="411">
        <f t="shared" si="42"/>
        <v>3510</v>
      </c>
      <c r="J549" s="428">
        <f t="shared" si="43"/>
        <v>0</v>
      </c>
      <c r="K549" s="384">
        <f t="shared" si="44"/>
        <v>1</v>
      </c>
      <c r="L549" s="384">
        <f>IF(J549=1,SUM($J$6:J549),0)</f>
        <v>0</v>
      </c>
      <c r="M549" s="384">
        <f>IF(K549=1,SUM($K$6:K549),0)</f>
        <v>201227414.79893059</v>
      </c>
      <c r="N549" s="430">
        <f t="shared" si="45"/>
        <v>201227414.79893059</v>
      </c>
      <c r="O549" s="384">
        <f t="shared" si="46"/>
        <v>0</v>
      </c>
      <c r="P549" s="384">
        <f>IF(O549=1,SUM($O$6:O549),0)</f>
        <v>0</v>
      </c>
    </row>
    <row r="550" spans="1:16" ht="60">
      <c r="A550" s="403"/>
      <c r="B550" s="431">
        <v>187</v>
      </c>
      <c r="C550" s="414" t="s">
        <v>593</v>
      </c>
      <c r="D550" s="415" t="s">
        <v>45</v>
      </c>
      <c r="E550" s="416" t="s">
        <v>43</v>
      </c>
      <c r="F550" s="418">
        <v>2100</v>
      </c>
      <c r="G550" s="418">
        <v>2100</v>
      </c>
      <c r="H550" s="419"/>
      <c r="I550" s="411">
        <f t="shared" si="42"/>
        <v>2100</v>
      </c>
      <c r="J550" s="428">
        <f t="shared" si="43"/>
        <v>0</v>
      </c>
      <c r="K550" s="384">
        <f t="shared" si="44"/>
        <v>1</v>
      </c>
      <c r="L550" s="384">
        <f>IF(J550=1,SUM($J$6:J550),0)</f>
        <v>0</v>
      </c>
      <c r="M550" s="384">
        <f>IF(K550=1,SUM($K$6:K550),0)</f>
        <v>201227415.79893059</v>
      </c>
      <c r="N550" s="430">
        <f t="shared" si="45"/>
        <v>201227415.79893059</v>
      </c>
      <c r="O550" s="384">
        <f t="shared" si="46"/>
        <v>0</v>
      </c>
      <c r="P550" s="384">
        <f>IF(O550=1,SUM($O$6:O550),0)</f>
        <v>0</v>
      </c>
    </row>
    <row r="551" spans="1:16" ht="45">
      <c r="A551" s="403"/>
      <c r="B551" s="431">
        <v>188</v>
      </c>
      <c r="C551" s="414" t="s">
        <v>594</v>
      </c>
      <c r="D551" s="415" t="s">
        <v>45</v>
      </c>
      <c r="E551" s="416" t="s">
        <v>43</v>
      </c>
      <c r="F551" s="418">
        <v>40000</v>
      </c>
      <c r="G551" s="418">
        <v>40000</v>
      </c>
      <c r="H551" s="419"/>
      <c r="I551" s="411">
        <f t="shared" si="42"/>
        <v>40000</v>
      </c>
      <c r="J551" s="428">
        <f t="shared" si="43"/>
        <v>0</v>
      </c>
      <c r="K551" s="384">
        <f t="shared" si="44"/>
        <v>1</v>
      </c>
      <c r="L551" s="384">
        <f>IF(J551=1,SUM($J$6:J551),0)</f>
        <v>0</v>
      </c>
      <c r="M551" s="384">
        <f>IF(K551=1,SUM($K$6:K551),0)</f>
        <v>201227416.79893059</v>
      </c>
      <c r="N551" s="430">
        <f t="shared" si="45"/>
        <v>201227416.79893059</v>
      </c>
      <c r="O551" s="384">
        <f t="shared" si="46"/>
        <v>0</v>
      </c>
      <c r="P551" s="384">
        <f>IF(O551=1,SUM($O$6:O551),0)</f>
        <v>0</v>
      </c>
    </row>
    <row r="552" spans="1:16" ht="90">
      <c r="A552" s="403"/>
      <c r="B552" s="431">
        <v>189</v>
      </c>
      <c r="C552" s="414" t="s">
        <v>595</v>
      </c>
      <c r="D552" s="415" t="s">
        <v>45</v>
      </c>
      <c r="E552" s="416" t="s">
        <v>261</v>
      </c>
      <c r="F552" s="418">
        <v>8550</v>
      </c>
      <c r="G552" s="418">
        <v>8550</v>
      </c>
      <c r="H552" s="419"/>
      <c r="I552" s="411">
        <f t="shared" si="42"/>
        <v>8550</v>
      </c>
      <c r="J552" s="428">
        <f t="shared" si="43"/>
        <v>0</v>
      </c>
      <c r="K552" s="384">
        <f t="shared" si="44"/>
        <v>1</v>
      </c>
      <c r="L552" s="384">
        <f>IF(J552=1,SUM($J$6:J552),0)</f>
        <v>0</v>
      </c>
      <c r="M552" s="384">
        <f>IF(K552=1,SUM($K$6:K552),0)</f>
        <v>201227417.79893059</v>
      </c>
      <c r="N552" s="430">
        <f t="shared" si="45"/>
        <v>201227417.79893059</v>
      </c>
      <c r="O552" s="384">
        <f t="shared" si="46"/>
        <v>0</v>
      </c>
      <c r="P552" s="384">
        <f>IF(O552=1,SUM($O$6:O552),0)</f>
        <v>0</v>
      </c>
    </row>
    <row r="553" spans="1:16" ht="45">
      <c r="A553" s="403"/>
      <c r="B553" s="431">
        <v>190</v>
      </c>
      <c r="C553" s="414" t="s">
        <v>596</v>
      </c>
      <c r="D553" s="415" t="s">
        <v>45</v>
      </c>
      <c r="E553" s="416" t="s">
        <v>43</v>
      </c>
      <c r="F553" s="418">
        <v>45000</v>
      </c>
      <c r="G553" s="418">
        <v>45000</v>
      </c>
      <c r="H553" s="419"/>
      <c r="I553" s="411">
        <f t="shared" si="42"/>
        <v>45000</v>
      </c>
      <c r="J553" s="428">
        <f t="shared" si="43"/>
        <v>0</v>
      </c>
      <c r="K553" s="384">
        <f t="shared" si="44"/>
        <v>1</v>
      </c>
      <c r="L553" s="384">
        <f>IF(J553=1,SUM($J$6:J553),0)</f>
        <v>0</v>
      </c>
      <c r="M553" s="384">
        <f>IF(K553=1,SUM($K$6:K553),0)</f>
        <v>201227418.79893059</v>
      </c>
      <c r="N553" s="430">
        <f t="shared" si="45"/>
        <v>201227418.79893059</v>
      </c>
      <c r="O553" s="384">
        <f t="shared" si="46"/>
        <v>0</v>
      </c>
      <c r="P553" s="384">
        <f>IF(O553=1,SUM($O$6:O553),0)</f>
        <v>0</v>
      </c>
    </row>
    <row r="554" spans="1:16" ht="45">
      <c r="A554" s="403"/>
      <c r="B554" s="431">
        <v>191</v>
      </c>
      <c r="C554" s="414" t="s">
        <v>597</v>
      </c>
      <c r="D554" s="415" t="s">
        <v>45</v>
      </c>
      <c r="E554" s="416" t="s">
        <v>43</v>
      </c>
      <c r="F554" s="418">
        <v>2500</v>
      </c>
      <c r="G554" s="418">
        <v>2500</v>
      </c>
      <c r="H554" s="419"/>
      <c r="I554" s="411">
        <f t="shared" si="42"/>
        <v>2500</v>
      </c>
      <c r="J554" s="428">
        <f t="shared" si="43"/>
        <v>0</v>
      </c>
      <c r="K554" s="384">
        <f t="shared" si="44"/>
        <v>1</v>
      </c>
      <c r="L554" s="384">
        <f>IF(J554=1,SUM($J$6:J554),0)</f>
        <v>0</v>
      </c>
      <c r="M554" s="384">
        <f>IF(K554=1,SUM($K$6:K554),0)</f>
        <v>201227419.79893059</v>
      </c>
      <c r="N554" s="430">
        <f t="shared" si="45"/>
        <v>201227419.79893059</v>
      </c>
      <c r="O554" s="384">
        <f t="shared" si="46"/>
        <v>0</v>
      </c>
      <c r="P554" s="384">
        <f>IF(O554=1,SUM($O$6:O554),0)</f>
        <v>0</v>
      </c>
    </row>
    <row r="555" spans="1:16" ht="45">
      <c r="A555" s="403"/>
      <c r="B555" s="431">
        <v>192</v>
      </c>
      <c r="C555" s="414" t="s">
        <v>598</v>
      </c>
      <c r="D555" s="415" t="s">
        <v>45</v>
      </c>
      <c r="E555" s="416" t="s">
        <v>43</v>
      </c>
      <c r="F555" s="418">
        <v>2500</v>
      </c>
      <c r="G555" s="418">
        <v>2500</v>
      </c>
      <c r="H555" s="419"/>
      <c r="I555" s="411">
        <f t="shared" si="42"/>
        <v>2500</v>
      </c>
      <c r="J555" s="428">
        <f t="shared" si="43"/>
        <v>0</v>
      </c>
      <c r="K555" s="384">
        <f t="shared" si="44"/>
        <v>1</v>
      </c>
      <c r="L555" s="384">
        <f>IF(J555=1,SUM($J$6:J555),0)</f>
        <v>0</v>
      </c>
      <c r="M555" s="384">
        <f>IF(K555=1,SUM($K$6:K555),0)</f>
        <v>201227420.79893059</v>
      </c>
      <c r="N555" s="430">
        <f t="shared" si="45"/>
        <v>201227420.79893059</v>
      </c>
      <c r="O555" s="384">
        <f t="shared" si="46"/>
        <v>0</v>
      </c>
      <c r="P555" s="384">
        <f>IF(O555=1,SUM($O$6:O555),0)</f>
        <v>0</v>
      </c>
    </row>
    <row r="556" spans="1:16">
      <c r="A556" s="403"/>
      <c r="B556" s="413"/>
      <c r="C556" s="414"/>
      <c r="D556" s="415" t="s">
        <v>122</v>
      </c>
      <c r="E556" s="416"/>
      <c r="F556" s="418"/>
      <c r="G556" s="418"/>
      <c r="H556" s="419"/>
      <c r="I556" s="411">
        <f t="shared" si="42"/>
        <v>0</v>
      </c>
      <c r="J556" s="428">
        <f t="shared" si="43"/>
        <v>0</v>
      </c>
      <c r="K556" s="384">
        <f t="shared" si="44"/>
        <v>0</v>
      </c>
      <c r="L556" s="384">
        <f>IF(J556=1,SUM($J$6:J556),0)</f>
        <v>0</v>
      </c>
      <c r="M556" s="384">
        <f>IF(K556=1,SUM($K$6:K556),0)</f>
        <v>0</v>
      </c>
      <c r="N556" s="430">
        <f t="shared" si="45"/>
        <v>0</v>
      </c>
      <c r="O556" s="384">
        <f t="shared" si="46"/>
        <v>0</v>
      </c>
      <c r="P556" s="384">
        <f>IF(O556=1,SUM($O$6:O556),0)</f>
        <v>0</v>
      </c>
    </row>
    <row r="557" spans="1:16" ht="60">
      <c r="A557" s="403"/>
      <c r="B557" s="413" t="s">
        <v>599</v>
      </c>
      <c r="C557" s="414" t="s">
        <v>600</v>
      </c>
      <c r="D557" s="415" t="s">
        <v>122</v>
      </c>
      <c r="E557" s="416"/>
      <c r="F557" s="418"/>
      <c r="G557" s="418"/>
      <c r="H557" s="419"/>
      <c r="I557" s="411">
        <f t="shared" si="42"/>
        <v>0</v>
      </c>
      <c r="J557" s="428">
        <f t="shared" si="43"/>
        <v>0</v>
      </c>
      <c r="K557" s="384">
        <f t="shared" si="44"/>
        <v>0</v>
      </c>
      <c r="L557" s="384">
        <f>IF(J557=1,SUM($J$6:J557),0)</f>
        <v>0</v>
      </c>
      <c r="M557" s="384">
        <f>IF(K557=1,SUM($K$6:K557),0)</f>
        <v>0</v>
      </c>
      <c r="N557" s="430">
        <f t="shared" si="45"/>
        <v>0</v>
      </c>
      <c r="O557" s="384">
        <f t="shared" si="46"/>
        <v>0</v>
      </c>
      <c r="P557" s="384">
        <f>IF(O557=1,SUM($O$6:O557),0)</f>
        <v>0</v>
      </c>
    </row>
    <row r="558" spans="1:16" ht="120">
      <c r="A558" s="403"/>
      <c r="B558" s="413">
        <v>1</v>
      </c>
      <c r="C558" s="414" t="s">
        <v>601</v>
      </c>
      <c r="D558" s="415" t="s">
        <v>45</v>
      </c>
      <c r="E558" s="416" t="s">
        <v>143</v>
      </c>
      <c r="F558" s="418">
        <v>5950800</v>
      </c>
      <c r="G558" s="418">
        <v>6628600</v>
      </c>
      <c r="H558" s="419"/>
      <c r="I558" s="411">
        <f t="shared" si="42"/>
        <v>6628600</v>
      </c>
      <c r="J558" s="428">
        <f t="shared" si="43"/>
        <v>0</v>
      </c>
      <c r="K558" s="384">
        <f t="shared" si="44"/>
        <v>1</v>
      </c>
      <c r="L558" s="384">
        <f>IF(J558=1,SUM($J$6:J558),0)</f>
        <v>0</v>
      </c>
      <c r="M558" s="384">
        <f>IF(K558=1,SUM($K$6:K558),0)</f>
        <v>201227421.79893059</v>
      </c>
      <c r="N558" s="430">
        <f t="shared" si="45"/>
        <v>201227421.79893059</v>
      </c>
      <c r="O558" s="384">
        <f t="shared" si="46"/>
        <v>0</v>
      </c>
      <c r="P558" s="384">
        <f>IF(O558=1,SUM($O$6:O558),0)</f>
        <v>0</v>
      </c>
    </row>
    <row r="559" spans="1:16" ht="120">
      <c r="A559" s="403"/>
      <c r="B559" s="413">
        <v>2</v>
      </c>
      <c r="C559" s="414" t="s">
        <v>602</v>
      </c>
      <c r="D559" s="415" t="s">
        <v>45</v>
      </c>
      <c r="E559" s="416" t="s">
        <v>143</v>
      </c>
      <c r="F559" s="418">
        <v>5950800</v>
      </c>
      <c r="G559" s="418">
        <v>6628600</v>
      </c>
      <c r="H559" s="419"/>
      <c r="I559" s="411">
        <f t="shared" si="42"/>
        <v>6628600</v>
      </c>
      <c r="J559" s="428">
        <f t="shared" si="43"/>
        <v>0</v>
      </c>
      <c r="K559" s="384">
        <f t="shared" si="44"/>
        <v>1</v>
      </c>
      <c r="L559" s="384">
        <f>IF(J559=1,SUM($J$6:J559),0)</f>
        <v>0</v>
      </c>
      <c r="M559" s="384">
        <f>IF(K559=1,SUM($K$6:K559),0)</f>
        <v>201227422.79893059</v>
      </c>
      <c r="N559" s="430">
        <f t="shared" si="45"/>
        <v>201227422.79893059</v>
      </c>
      <c r="O559" s="384">
        <f t="shared" si="46"/>
        <v>0</v>
      </c>
      <c r="P559" s="384">
        <f>IF(O559=1,SUM($O$6:O559),0)</f>
        <v>0</v>
      </c>
    </row>
    <row r="560" spans="1:16" ht="120">
      <c r="A560" s="403"/>
      <c r="B560" s="413">
        <v>3</v>
      </c>
      <c r="C560" s="414" t="s">
        <v>603</v>
      </c>
      <c r="D560" s="415" t="s">
        <v>45</v>
      </c>
      <c r="E560" s="416" t="s">
        <v>143</v>
      </c>
      <c r="F560" s="418">
        <v>5950800</v>
      </c>
      <c r="G560" s="418">
        <v>6628600</v>
      </c>
      <c r="H560" s="419"/>
      <c r="I560" s="411">
        <f t="shared" si="42"/>
        <v>6628600</v>
      </c>
      <c r="J560" s="428">
        <f t="shared" si="43"/>
        <v>0</v>
      </c>
      <c r="K560" s="384">
        <f t="shared" si="44"/>
        <v>1</v>
      </c>
      <c r="L560" s="384">
        <f>IF(J560=1,SUM($J$6:J560),0)</f>
        <v>0</v>
      </c>
      <c r="M560" s="384">
        <f>IF(K560=1,SUM($K$6:K560),0)</f>
        <v>201227423.79893059</v>
      </c>
      <c r="N560" s="430">
        <f t="shared" si="45"/>
        <v>201227423.79893059</v>
      </c>
      <c r="O560" s="384">
        <f t="shared" si="46"/>
        <v>0</v>
      </c>
      <c r="P560" s="384">
        <f>IF(O560=1,SUM($O$6:O560),0)</f>
        <v>0</v>
      </c>
    </row>
    <row r="561" spans="1:16" ht="120">
      <c r="A561" s="403"/>
      <c r="B561" s="413">
        <v>4</v>
      </c>
      <c r="C561" s="414" t="s">
        <v>604</v>
      </c>
      <c r="D561" s="415" t="s">
        <v>45</v>
      </c>
      <c r="E561" s="416" t="s">
        <v>143</v>
      </c>
      <c r="F561" s="418">
        <v>6374600</v>
      </c>
      <c r="G561" s="418">
        <v>7100700</v>
      </c>
      <c r="H561" s="419"/>
      <c r="I561" s="411">
        <f t="shared" si="42"/>
        <v>7100700</v>
      </c>
      <c r="J561" s="428">
        <f t="shared" si="43"/>
        <v>0</v>
      </c>
      <c r="K561" s="384">
        <f t="shared" si="44"/>
        <v>1</v>
      </c>
      <c r="L561" s="384">
        <f>IF(J561=1,SUM($J$6:J561),0)</f>
        <v>0</v>
      </c>
      <c r="M561" s="384">
        <f>IF(K561=1,SUM($K$6:K561),0)</f>
        <v>201227424.79893059</v>
      </c>
      <c r="N561" s="430">
        <f t="shared" si="45"/>
        <v>201227424.79893059</v>
      </c>
      <c r="O561" s="384">
        <f t="shared" si="46"/>
        <v>0</v>
      </c>
      <c r="P561" s="384">
        <f>IF(O561=1,SUM($O$6:O561),0)</f>
        <v>0</v>
      </c>
    </row>
    <row r="562" spans="1:16" ht="120">
      <c r="A562" s="403"/>
      <c r="B562" s="413">
        <v>5</v>
      </c>
      <c r="C562" s="414" t="s">
        <v>605</v>
      </c>
      <c r="D562" s="415" t="s">
        <v>45</v>
      </c>
      <c r="E562" s="416" t="s">
        <v>143</v>
      </c>
      <c r="F562" s="418">
        <v>6374600</v>
      </c>
      <c r="G562" s="418">
        <v>7100700</v>
      </c>
      <c r="H562" s="419"/>
      <c r="I562" s="411">
        <f t="shared" si="42"/>
        <v>7100700</v>
      </c>
      <c r="J562" s="428">
        <f t="shared" si="43"/>
        <v>0</v>
      </c>
      <c r="K562" s="384">
        <f t="shared" si="44"/>
        <v>1</v>
      </c>
      <c r="L562" s="384">
        <f>IF(J562=1,SUM($J$6:J562),0)</f>
        <v>0</v>
      </c>
      <c r="M562" s="384">
        <f>IF(K562=1,SUM($K$6:K562),0)</f>
        <v>201227425.79893059</v>
      </c>
      <c r="N562" s="430">
        <f t="shared" si="45"/>
        <v>201227425.79893059</v>
      </c>
      <c r="O562" s="384">
        <f t="shared" si="46"/>
        <v>0</v>
      </c>
      <c r="P562" s="384">
        <f>IF(O562=1,SUM($O$6:O562),0)</f>
        <v>0</v>
      </c>
    </row>
    <row r="563" spans="1:16" ht="105">
      <c r="A563" s="403"/>
      <c r="B563" s="413">
        <v>6</v>
      </c>
      <c r="C563" s="414" t="s">
        <v>606</v>
      </c>
      <c r="D563" s="415" t="s">
        <v>45</v>
      </c>
      <c r="E563" s="416" t="s">
        <v>143</v>
      </c>
      <c r="F563" s="418">
        <v>6374600</v>
      </c>
      <c r="G563" s="418">
        <v>7100700</v>
      </c>
      <c r="H563" s="419"/>
      <c r="I563" s="411">
        <f t="shared" si="42"/>
        <v>7100700</v>
      </c>
      <c r="J563" s="428">
        <f t="shared" si="43"/>
        <v>0</v>
      </c>
      <c r="K563" s="384">
        <f t="shared" si="44"/>
        <v>1</v>
      </c>
      <c r="L563" s="384">
        <f>IF(J563=1,SUM($J$6:J563),0)</f>
        <v>0</v>
      </c>
      <c r="M563" s="384">
        <f>IF(K563=1,SUM($K$6:K563),0)</f>
        <v>201227426.79893059</v>
      </c>
      <c r="N563" s="430">
        <f t="shared" si="45"/>
        <v>201227426.79893059</v>
      </c>
      <c r="O563" s="384">
        <f t="shared" si="46"/>
        <v>0</v>
      </c>
      <c r="P563" s="384">
        <f>IF(O563=1,SUM($O$6:O563),0)</f>
        <v>0</v>
      </c>
    </row>
    <row r="564" spans="1:16" ht="120">
      <c r="A564" s="403"/>
      <c r="B564" s="413">
        <v>7</v>
      </c>
      <c r="C564" s="414" t="s">
        <v>607</v>
      </c>
      <c r="D564" s="415" t="s">
        <v>45</v>
      </c>
      <c r="E564" s="416" t="s">
        <v>143</v>
      </c>
      <c r="F564" s="418">
        <v>6374600</v>
      </c>
      <c r="G564" s="418">
        <v>7100700</v>
      </c>
      <c r="H564" s="419"/>
      <c r="I564" s="411">
        <f t="shared" si="42"/>
        <v>7100700</v>
      </c>
      <c r="J564" s="428">
        <f t="shared" si="43"/>
        <v>0</v>
      </c>
      <c r="K564" s="384">
        <f t="shared" si="44"/>
        <v>1</v>
      </c>
      <c r="L564" s="384">
        <f>IF(J564=1,SUM($J$6:J564),0)</f>
        <v>0</v>
      </c>
      <c r="M564" s="384">
        <f>IF(K564=1,SUM($K$6:K564),0)</f>
        <v>201227427.79893059</v>
      </c>
      <c r="N564" s="430">
        <f t="shared" si="45"/>
        <v>201227427.79893059</v>
      </c>
      <c r="O564" s="384">
        <f t="shared" si="46"/>
        <v>0</v>
      </c>
      <c r="P564" s="384">
        <f>IF(O564=1,SUM($O$6:O564),0)</f>
        <v>0</v>
      </c>
    </row>
    <row r="565" spans="1:16" ht="120">
      <c r="A565" s="403"/>
      <c r="B565" s="413">
        <v>8</v>
      </c>
      <c r="C565" s="414" t="s">
        <v>608</v>
      </c>
      <c r="D565" s="415" t="s">
        <v>45</v>
      </c>
      <c r="E565" s="416" t="s">
        <v>143</v>
      </c>
      <c r="F565" s="418">
        <v>4927200</v>
      </c>
      <c r="G565" s="418">
        <v>5488400</v>
      </c>
      <c r="H565" s="419"/>
      <c r="I565" s="411">
        <f t="shared" si="42"/>
        <v>5488400</v>
      </c>
      <c r="J565" s="428">
        <f t="shared" si="43"/>
        <v>0</v>
      </c>
      <c r="K565" s="384">
        <f t="shared" si="44"/>
        <v>1</v>
      </c>
      <c r="L565" s="384">
        <f>IF(J565=1,SUM($J$6:J565),0)</f>
        <v>0</v>
      </c>
      <c r="M565" s="384">
        <f>IF(K565=1,SUM($K$6:K565),0)</f>
        <v>201227428.79893059</v>
      </c>
      <c r="N565" s="430">
        <f t="shared" si="45"/>
        <v>201227428.79893059</v>
      </c>
      <c r="O565" s="384">
        <f t="shared" si="46"/>
        <v>0</v>
      </c>
      <c r="P565" s="384">
        <f>IF(O565=1,SUM($O$6:O565),0)</f>
        <v>0</v>
      </c>
    </row>
    <row r="566" spans="1:16" ht="120">
      <c r="A566" s="403"/>
      <c r="B566" s="413">
        <v>9</v>
      </c>
      <c r="C566" s="414" t="s">
        <v>609</v>
      </c>
      <c r="D566" s="415" t="s">
        <v>45</v>
      </c>
      <c r="E566" s="416" t="s">
        <v>143</v>
      </c>
      <c r="F566" s="418">
        <v>4927200</v>
      </c>
      <c r="G566" s="418">
        <v>5488400</v>
      </c>
      <c r="H566" s="419"/>
      <c r="I566" s="411">
        <f t="shared" si="42"/>
        <v>5488400</v>
      </c>
      <c r="J566" s="428">
        <f t="shared" si="43"/>
        <v>0</v>
      </c>
      <c r="K566" s="384">
        <f t="shared" si="44"/>
        <v>1</v>
      </c>
      <c r="L566" s="384">
        <f>IF(J566=1,SUM($J$6:J566),0)</f>
        <v>0</v>
      </c>
      <c r="M566" s="384">
        <f>IF(K566=1,SUM($K$6:K566),0)</f>
        <v>201227429.79893059</v>
      </c>
      <c r="N566" s="430">
        <f t="shared" si="45"/>
        <v>201227429.79893059</v>
      </c>
      <c r="O566" s="384">
        <f t="shared" si="46"/>
        <v>0</v>
      </c>
      <c r="P566" s="384">
        <f>IF(O566=1,SUM($O$6:O566),0)</f>
        <v>0</v>
      </c>
    </row>
    <row r="567" spans="1:16" ht="120">
      <c r="A567" s="403"/>
      <c r="B567" s="413">
        <v>10</v>
      </c>
      <c r="C567" s="414" t="s">
        <v>610</v>
      </c>
      <c r="D567" s="415" t="s">
        <v>45</v>
      </c>
      <c r="E567" s="416" t="s">
        <v>143</v>
      </c>
      <c r="F567" s="418">
        <v>4927200</v>
      </c>
      <c r="G567" s="418">
        <v>5488400</v>
      </c>
      <c r="H567" s="419"/>
      <c r="I567" s="411">
        <f t="shared" si="42"/>
        <v>5488400</v>
      </c>
      <c r="J567" s="428">
        <f t="shared" si="43"/>
        <v>0</v>
      </c>
      <c r="K567" s="384">
        <f t="shared" si="44"/>
        <v>1</v>
      </c>
      <c r="L567" s="384">
        <f>IF(J567=1,SUM($J$6:J567),0)</f>
        <v>0</v>
      </c>
      <c r="M567" s="384">
        <f>IF(K567=1,SUM($K$6:K567),0)</f>
        <v>201227430.79893059</v>
      </c>
      <c r="N567" s="430">
        <f t="shared" si="45"/>
        <v>201227430.79893059</v>
      </c>
      <c r="O567" s="384">
        <f t="shared" si="46"/>
        <v>0</v>
      </c>
      <c r="P567" s="384">
        <f>IF(O567=1,SUM($O$6:O567),0)</f>
        <v>0</v>
      </c>
    </row>
    <row r="568" spans="1:16" ht="120">
      <c r="A568" s="403"/>
      <c r="B568" s="413">
        <v>11</v>
      </c>
      <c r="C568" s="414" t="s">
        <v>611</v>
      </c>
      <c r="D568" s="415" t="s">
        <v>45</v>
      </c>
      <c r="E568" s="416" t="s">
        <v>143</v>
      </c>
      <c r="F568" s="418">
        <v>5602300</v>
      </c>
      <c r="G568" s="418">
        <v>6240400</v>
      </c>
      <c r="H568" s="419"/>
      <c r="I568" s="411">
        <f t="shared" si="42"/>
        <v>6240400</v>
      </c>
      <c r="J568" s="428">
        <f t="shared" si="43"/>
        <v>0</v>
      </c>
      <c r="K568" s="384">
        <f t="shared" si="44"/>
        <v>1</v>
      </c>
      <c r="L568" s="384">
        <f>IF(J568=1,SUM($J$6:J568),0)</f>
        <v>0</v>
      </c>
      <c r="M568" s="384">
        <f>IF(K568=1,SUM($K$6:K568),0)</f>
        <v>201227431.79893059</v>
      </c>
      <c r="N568" s="430">
        <f t="shared" si="45"/>
        <v>201227431.79893059</v>
      </c>
      <c r="O568" s="384">
        <f t="shared" si="46"/>
        <v>0</v>
      </c>
      <c r="P568" s="384">
        <f>IF(O568=1,SUM($O$6:O568),0)</f>
        <v>0</v>
      </c>
    </row>
    <row r="569" spans="1:16" ht="120">
      <c r="A569" s="403"/>
      <c r="B569" s="413">
        <v>12</v>
      </c>
      <c r="C569" s="414" t="s">
        <v>612</v>
      </c>
      <c r="D569" s="415" t="s">
        <v>45</v>
      </c>
      <c r="E569" s="416" t="s">
        <v>143</v>
      </c>
      <c r="F569" s="418">
        <v>5602300</v>
      </c>
      <c r="G569" s="418">
        <v>6240400</v>
      </c>
      <c r="H569" s="419"/>
      <c r="I569" s="411">
        <f t="shared" si="42"/>
        <v>6240400</v>
      </c>
      <c r="J569" s="428">
        <f t="shared" si="43"/>
        <v>0</v>
      </c>
      <c r="K569" s="384">
        <f t="shared" si="44"/>
        <v>1</v>
      </c>
      <c r="L569" s="384">
        <f>IF(J569=1,SUM($J$6:J569),0)</f>
        <v>0</v>
      </c>
      <c r="M569" s="384">
        <f>IF(K569=1,SUM($K$6:K569),0)</f>
        <v>201227432.79893059</v>
      </c>
      <c r="N569" s="430">
        <f t="shared" si="45"/>
        <v>201227432.79893059</v>
      </c>
      <c r="O569" s="384">
        <f t="shared" si="46"/>
        <v>0</v>
      </c>
      <c r="P569" s="384">
        <f>IF(O569=1,SUM($O$6:O569),0)</f>
        <v>0</v>
      </c>
    </row>
    <row r="570" spans="1:16" ht="120">
      <c r="A570" s="403"/>
      <c r="B570" s="413">
        <v>13</v>
      </c>
      <c r="C570" s="414" t="s">
        <v>613</v>
      </c>
      <c r="D570" s="415" t="s">
        <v>45</v>
      </c>
      <c r="E570" s="416" t="s">
        <v>143</v>
      </c>
      <c r="F570" s="418">
        <v>5602300</v>
      </c>
      <c r="G570" s="418">
        <v>6240400</v>
      </c>
      <c r="H570" s="419"/>
      <c r="I570" s="411">
        <f t="shared" si="42"/>
        <v>6240400</v>
      </c>
      <c r="J570" s="428">
        <f t="shared" si="43"/>
        <v>0</v>
      </c>
      <c r="K570" s="384">
        <f t="shared" si="44"/>
        <v>1</v>
      </c>
      <c r="L570" s="384">
        <f>IF(J570=1,SUM($J$6:J570),0)</f>
        <v>0</v>
      </c>
      <c r="M570" s="384">
        <f>IF(K570=1,SUM($K$6:K570),0)</f>
        <v>201227433.79893059</v>
      </c>
      <c r="N570" s="430">
        <f t="shared" si="45"/>
        <v>201227433.79893059</v>
      </c>
      <c r="O570" s="384">
        <f t="shared" si="46"/>
        <v>0</v>
      </c>
      <c r="P570" s="384">
        <f>IF(O570=1,SUM($O$6:O570),0)</f>
        <v>0</v>
      </c>
    </row>
    <row r="571" spans="1:16" ht="150">
      <c r="A571" s="403"/>
      <c r="B571" s="413">
        <v>14</v>
      </c>
      <c r="C571" s="414" t="s">
        <v>614</v>
      </c>
      <c r="D571" s="415" t="s">
        <v>45</v>
      </c>
      <c r="E571" s="416" t="s">
        <v>143</v>
      </c>
      <c r="F571" s="418">
        <v>5529300</v>
      </c>
      <c r="G571" s="418">
        <v>6159100</v>
      </c>
      <c r="H571" s="419"/>
      <c r="I571" s="411">
        <f t="shared" si="42"/>
        <v>6159100</v>
      </c>
      <c r="J571" s="428">
        <f t="shared" si="43"/>
        <v>0</v>
      </c>
      <c r="K571" s="384">
        <f t="shared" si="44"/>
        <v>1</v>
      </c>
      <c r="L571" s="384">
        <f>IF(J571=1,SUM($J$6:J571),0)</f>
        <v>0</v>
      </c>
      <c r="M571" s="384">
        <f>IF(K571=1,SUM($K$6:K571),0)</f>
        <v>201227434.79893059</v>
      </c>
      <c r="N571" s="430">
        <f t="shared" si="45"/>
        <v>201227434.79893059</v>
      </c>
      <c r="O571" s="384">
        <f t="shared" si="46"/>
        <v>0</v>
      </c>
      <c r="P571" s="384">
        <f>IF(O571=1,SUM($O$6:O571),0)</f>
        <v>0</v>
      </c>
    </row>
    <row r="572" spans="1:16" ht="150">
      <c r="A572" s="403"/>
      <c r="B572" s="413">
        <v>15</v>
      </c>
      <c r="C572" s="414" t="s">
        <v>615</v>
      </c>
      <c r="D572" s="415" t="s">
        <v>45</v>
      </c>
      <c r="E572" s="416" t="s">
        <v>143</v>
      </c>
      <c r="F572" s="418">
        <v>5529300</v>
      </c>
      <c r="G572" s="418">
        <v>6159100</v>
      </c>
      <c r="H572" s="419"/>
      <c r="I572" s="411">
        <f t="shared" si="42"/>
        <v>6159100</v>
      </c>
      <c r="J572" s="428">
        <f t="shared" si="43"/>
        <v>0</v>
      </c>
      <c r="K572" s="384">
        <f t="shared" si="44"/>
        <v>1</v>
      </c>
      <c r="L572" s="384">
        <f>IF(J572=1,SUM($J$6:J572),0)</f>
        <v>0</v>
      </c>
      <c r="M572" s="384">
        <f>IF(K572=1,SUM($K$6:K572),0)</f>
        <v>201227435.79893059</v>
      </c>
      <c r="N572" s="430">
        <f t="shared" si="45"/>
        <v>201227435.79893059</v>
      </c>
      <c r="O572" s="384">
        <f t="shared" si="46"/>
        <v>0</v>
      </c>
      <c r="P572" s="384">
        <f>IF(O572=1,SUM($O$6:O572),0)</f>
        <v>0</v>
      </c>
    </row>
    <row r="573" spans="1:16" ht="150">
      <c r="A573" s="403"/>
      <c r="B573" s="413">
        <v>16</v>
      </c>
      <c r="C573" s="414" t="s">
        <v>616</v>
      </c>
      <c r="D573" s="415" t="s">
        <v>45</v>
      </c>
      <c r="E573" s="416" t="s">
        <v>143</v>
      </c>
      <c r="F573" s="418">
        <v>5529300</v>
      </c>
      <c r="G573" s="418">
        <v>6159100</v>
      </c>
      <c r="H573" s="419"/>
      <c r="I573" s="411">
        <f t="shared" si="42"/>
        <v>6159100</v>
      </c>
      <c r="J573" s="428">
        <f t="shared" si="43"/>
        <v>0</v>
      </c>
      <c r="K573" s="384">
        <f t="shared" si="44"/>
        <v>1</v>
      </c>
      <c r="L573" s="384">
        <f>IF(J573=1,SUM($J$6:J573),0)</f>
        <v>0</v>
      </c>
      <c r="M573" s="384">
        <f>IF(K573=1,SUM($K$6:K573),0)</f>
        <v>201227436.79893059</v>
      </c>
      <c r="N573" s="430">
        <f t="shared" si="45"/>
        <v>201227436.79893059</v>
      </c>
      <c r="O573" s="384">
        <f t="shared" si="46"/>
        <v>0</v>
      </c>
      <c r="P573" s="384">
        <f>IF(O573=1,SUM($O$6:O573),0)</f>
        <v>0</v>
      </c>
    </row>
    <row r="574" spans="1:16" ht="150">
      <c r="A574" s="403"/>
      <c r="B574" s="413">
        <v>17</v>
      </c>
      <c r="C574" s="414" t="s">
        <v>617</v>
      </c>
      <c r="D574" s="415" t="s">
        <v>45</v>
      </c>
      <c r="E574" s="416" t="s">
        <v>143</v>
      </c>
      <c r="F574" s="418">
        <v>5030000</v>
      </c>
      <c r="G574" s="418">
        <v>5602900</v>
      </c>
      <c r="H574" s="419"/>
      <c r="I574" s="411">
        <f t="shared" si="42"/>
        <v>5602900</v>
      </c>
      <c r="J574" s="428">
        <f t="shared" si="43"/>
        <v>0</v>
      </c>
      <c r="K574" s="384">
        <f t="shared" si="44"/>
        <v>1</v>
      </c>
      <c r="L574" s="384">
        <f>IF(J574=1,SUM($J$6:J574),0)</f>
        <v>0</v>
      </c>
      <c r="M574" s="384">
        <f>IF(K574=1,SUM($K$6:K574),0)</f>
        <v>201227437.79893059</v>
      </c>
      <c r="N574" s="430">
        <f t="shared" si="45"/>
        <v>201227437.79893059</v>
      </c>
      <c r="O574" s="384">
        <f t="shared" si="46"/>
        <v>0</v>
      </c>
      <c r="P574" s="384">
        <f>IF(O574=1,SUM($O$6:O574),0)</f>
        <v>0</v>
      </c>
    </row>
    <row r="575" spans="1:16" ht="150">
      <c r="A575" s="403"/>
      <c r="B575" s="413">
        <v>18</v>
      </c>
      <c r="C575" s="414" t="s">
        <v>618</v>
      </c>
      <c r="D575" s="415" t="s">
        <v>45</v>
      </c>
      <c r="E575" s="416" t="s">
        <v>143</v>
      </c>
      <c r="F575" s="418">
        <v>7223500</v>
      </c>
      <c r="G575" s="418">
        <v>8046300</v>
      </c>
      <c r="H575" s="419"/>
      <c r="I575" s="411">
        <f t="shared" si="42"/>
        <v>8046300</v>
      </c>
      <c r="J575" s="428">
        <f t="shared" si="43"/>
        <v>0</v>
      </c>
      <c r="K575" s="384">
        <f t="shared" si="44"/>
        <v>1</v>
      </c>
      <c r="L575" s="384">
        <f>IF(J575=1,SUM($J$6:J575),0)</f>
        <v>0</v>
      </c>
      <c r="M575" s="384">
        <f>IF(K575=1,SUM($K$6:K575),0)</f>
        <v>201227438.79893059</v>
      </c>
      <c r="N575" s="430">
        <f t="shared" si="45"/>
        <v>201227438.79893059</v>
      </c>
      <c r="O575" s="384">
        <f t="shared" si="46"/>
        <v>0</v>
      </c>
      <c r="P575" s="384">
        <f>IF(O575=1,SUM($O$6:O575),0)</f>
        <v>0</v>
      </c>
    </row>
    <row r="576" spans="1:16" ht="150">
      <c r="A576" s="403"/>
      <c r="B576" s="413">
        <v>19</v>
      </c>
      <c r="C576" s="414" t="s">
        <v>619</v>
      </c>
      <c r="D576" s="415" t="s">
        <v>45</v>
      </c>
      <c r="E576" s="416" t="s">
        <v>143</v>
      </c>
      <c r="F576" s="447">
        <v>7275900</v>
      </c>
      <c r="G576" s="447">
        <v>8104600</v>
      </c>
      <c r="H576" s="419"/>
      <c r="I576" s="411">
        <f t="shared" si="42"/>
        <v>8104600</v>
      </c>
      <c r="J576" s="428">
        <f t="shared" si="43"/>
        <v>0</v>
      </c>
      <c r="K576" s="384">
        <f t="shared" si="44"/>
        <v>1</v>
      </c>
      <c r="L576" s="384">
        <f>IF(J576=1,SUM($J$6:J576),0)</f>
        <v>0</v>
      </c>
      <c r="M576" s="384">
        <f>IF(K576=1,SUM($K$6:K576),0)</f>
        <v>201227439.79893059</v>
      </c>
      <c r="N576" s="430">
        <f t="shared" si="45"/>
        <v>201227439.79893059</v>
      </c>
      <c r="O576" s="384">
        <f t="shared" si="46"/>
        <v>0</v>
      </c>
      <c r="P576" s="384">
        <f>IF(O576=1,SUM($O$6:O576),0)</f>
        <v>0</v>
      </c>
    </row>
    <row r="577" spans="1:16" ht="150">
      <c r="A577" s="403"/>
      <c r="B577" s="413">
        <v>20</v>
      </c>
      <c r="C577" s="414" t="s">
        <v>620</v>
      </c>
      <c r="D577" s="415" t="s">
        <v>45</v>
      </c>
      <c r="E577" s="416" t="s">
        <v>143</v>
      </c>
      <c r="F577" s="418">
        <v>7275900</v>
      </c>
      <c r="G577" s="418">
        <v>8104600</v>
      </c>
      <c r="H577" s="419"/>
      <c r="I577" s="411">
        <f t="shared" si="42"/>
        <v>8104600</v>
      </c>
      <c r="J577" s="428">
        <f t="shared" si="43"/>
        <v>0</v>
      </c>
      <c r="K577" s="384">
        <f t="shared" si="44"/>
        <v>1</v>
      </c>
      <c r="L577" s="384">
        <f>IF(J577=1,SUM($J$6:J577),0)</f>
        <v>0</v>
      </c>
      <c r="M577" s="384">
        <f>IF(K577=1,SUM($K$6:K577),0)</f>
        <v>201227440.79893059</v>
      </c>
      <c r="N577" s="430">
        <f t="shared" si="45"/>
        <v>201227440.79893059</v>
      </c>
      <c r="O577" s="384">
        <f t="shared" si="46"/>
        <v>0</v>
      </c>
      <c r="P577" s="384">
        <f>IF(O577=1,SUM($O$6:O577),0)</f>
        <v>0</v>
      </c>
    </row>
    <row r="578" spans="1:16" ht="150">
      <c r="A578" s="403"/>
      <c r="B578" s="413">
        <v>21</v>
      </c>
      <c r="C578" s="414" t="s">
        <v>621</v>
      </c>
      <c r="D578" s="415" t="s">
        <v>45</v>
      </c>
      <c r="E578" s="416" t="s">
        <v>143</v>
      </c>
      <c r="F578" s="418">
        <v>5224600</v>
      </c>
      <c r="G578" s="418">
        <v>5819700</v>
      </c>
      <c r="H578" s="419"/>
      <c r="I578" s="411">
        <f t="shared" si="42"/>
        <v>5819700</v>
      </c>
      <c r="J578" s="428">
        <f t="shared" si="43"/>
        <v>0</v>
      </c>
      <c r="K578" s="384">
        <f t="shared" si="44"/>
        <v>1</v>
      </c>
      <c r="L578" s="384">
        <f>IF(J578=1,SUM($J$6:J578),0)</f>
        <v>0</v>
      </c>
      <c r="M578" s="384">
        <f>IF(K578=1,SUM($K$6:K578),0)</f>
        <v>201227441.79893059</v>
      </c>
      <c r="N578" s="430">
        <f t="shared" si="45"/>
        <v>201227441.79893059</v>
      </c>
      <c r="O578" s="384">
        <f t="shared" si="46"/>
        <v>0</v>
      </c>
      <c r="P578" s="384">
        <f>IF(O578=1,SUM($O$6:O578),0)</f>
        <v>0</v>
      </c>
    </row>
    <row r="579" spans="1:16" ht="165">
      <c r="A579" s="403"/>
      <c r="B579" s="413">
        <v>22</v>
      </c>
      <c r="C579" s="414" t="s">
        <v>622</v>
      </c>
      <c r="D579" s="415" t="s">
        <v>45</v>
      </c>
      <c r="E579" s="416" t="s">
        <v>143</v>
      </c>
      <c r="F579" s="418">
        <v>5224600</v>
      </c>
      <c r="G579" s="418">
        <v>5819700</v>
      </c>
      <c r="H579" s="419"/>
      <c r="I579" s="411">
        <f t="shared" si="42"/>
        <v>5819700</v>
      </c>
      <c r="J579" s="428">
        <f t="shared" si="43"/>
        <v>0</v>
      </c>
      <c r="K579" s="384">
        <f t="shared" si="44"/>
        <v>1</v>
      </c>
      <c r="L579" s="384">
        <f>IF(J579=1,SUM($J$6:J579),0)</f>
        <v>0</v>
      </c>
      <c r="M579" s="384">
        <f>IF(K579=1,SUM($K$6:K579),0)</f>
        <v>201227442.79893059</v>
      </c>
      <c r="N579" s="430">
        <f t="shared" si="45"/>
        <v>201227442.79893059</v>
      </c>
      <c r="O579" s="384">
        <f t="shared" si="46"/>
        <v>0</v>
      </c>
      <c r="P579" s="384">
        <f>IF(O579=1,SUM($O$6:O579),0)</f>
        <v>0</v>
      </c>
    </row>
    <row r="580" spans="1:16" ht="135">
      <c r="A580" s="403"/>
      <c r="B580" s="413">
        <v>23</v>
      </c>
      <c r="C580" s="414" t="s">
        <v>623</v>
      </c>
      <c r="D580" s="415" t="s">
        <v>45</v>
      </c>
      <c r="E580" s="416" t="s">
        <v>143</v>
      </c>
      <c r="F580" s="418">
        <v>2857700</v>
      </c>
      <c r="G580" s="418">
        <v>3183200</v>
      </c>
      <c r="H580" s="419"/>
      <c r="I580" s="411">
        <f t="shared" ref="I580:I681" si="47">IF($I$5=$G$4,G580,(IF($I$5=$F$4,F580,0)))</f>
        <v>3183200</v>
      </c>
      <c r="J580" s="428">
        <f t="shared" si="43"/>
        <v>0</v>
      </c>
      <c r="K580" s="384">
        <f t="shared" si="44"/>
        <v>1</v>
      </c>
      <c r="L580" s="384">
        <f>IF(J580=1,SUM($J$6:J580),0)</f>
        <v>0</v>
      </c>
      <c r="M580" s="384">
        <f>IF(K580=1,SUM($K$6:K580),0)</f>
        <v>201227443.79893059</v>
      </c>
      <c r="N580" s="430">
        <f t="shared" si="45"/>
        <v>201227443.79893059</v>
      </c>
      <c r="O580" s="384">
        <f t="shared" si="46"/>
        <v>0</v>
      </c>
      <c r="P580" s="384">
        <f>IF(O580=1,SUM($O$6:O580),0)</f>
        <v>0</v>
      </c>
    </row>
    <row r="581" spans="1:16" ht="150">
      <c r="A581" s="403"/>
      <c r="B581" s="413">
        <v>24</v>
      </c>
      <c r="C581" s="414" t="s">
        <v>624</v>
      </c>
      <c r="D581" s="415" t="s">
        <v>45</v>
      </c>
      <c r="E581" s="416" t="s">
        <v>143</v>
      </c>
      <c r="F581" s="418">
        <v>2857700</v>
      </c>
      <c r="G581" s="418">
        <v>3183200</v>
      </c>
      <c r="H581" s="419"/>
      <c r="I581" s="411">
        <f t="shared" si="47"/>
        <v>3183200</v>
      </c>
      <c r="J581" s="428">
        <f t="shared" si="43"/>
        <v>0</v>
      </c>
      <c r="K581" s="384">
        <f t="shared" si="44"/>
        <v>1</v>
      </c>
      <c r="L581" s="384">
        <f>IF(J581=1,SUM($J$6:J581),0)</f>
        <v>0</v>
      </c>
      <c r="M581" s="384">
        <f>IF(K581=1,SUM($K$6:K581),0)</f>
        <v>201227444.79893059</v>
      </c>
      <c r="N581" s="430">
        <f t="shared" si="45"/>
        <v>201227444.79893059</v>
      </c>
      <c r="O581" s="384">
        <f t="shared" si="46"/>
        <v>0</v>
      </c>
      <c r="P581" s="384">
        <f>IF(O581=1,SUM($O$6:O581),0)</f>
        <v>0</v>
      </c>
    </row>
    <row r="582" spans="1:16" ht="150">
      <c r="A582" s="403"/>
      <c r="B582" s="413">
        <v>25</v>
      </c>
      <c r="C582" s="414" t="s">
        <v>625</v>
      </c>
      <c r="D582" s="415" t="s">
        <v>45</v>
      </c>
      <c r="E582" s="416" t="s">
        <v>143</v>
      </c>
      <c r="F582" s="418">
        <v>3401800</v>
      </c>
      <c r="G582" s="418">
        <v>3789300</v>
      </c>
      <c r="H582" s="419"/>
      <c r="I582" s="411">
        <f t="shared" si="47"/>
        <v>3789300</v>
      </c>
      <c r="J582" s="428">
        <f t="shared" si="43"/>
        <v>0</v>
      </c>
      <c r="K582" s="384">
        <f t="shared" si="44"/>
        <v>1</v>
      </c>
      <c r="L582" s="384">
        <f>IF(J582=1,SUM($J$6:J582),0)</f>
        <v>0</v>
      </c>
      <c r="M582" s="384">
        <f>IF(K582=1,SUM($K$6:K582),0)</f>
        <v>201227445.79893059</v>
      </c>
      <c r="N582" s="430">
        <f t="shared" si="45"/>
        <v>201227445.79893059</v>
      </c>
      <c r="O582" s="384">
        <f t="shared" si="46"/>
        <v>0</v>
      </c>
      <c r="P582" s="384">
        <f>IF(O582=1,SUM($O$6:O582),0)</f>
        <v>0</v>
      </c>
    </row>
    <row r="583" spans="1:16" ht="90">
      <c r="A583" s="403"/>
      <c r="B583" s="413">
        <v>26</v>
      </c>
      <c r="C583" s="414" t="s">
        <v>626</v>
      </c>
      <c r="D583" s="415" t="s">
        <v>45</v>
      </c>
      <c r="E583" s="416" t="s">
        <v>143</v>
      </c>
      <c r="F583" s="418">
        <v>2935500</v>
      </c>
      <c r="G583" s="418">
        <v>3269900</v>
      </c>
      <c r="H583" s="444"/>
      <c r="I583" s="411">
        <f t="shared" si="47"/>
        <v>3269900</v>
      </c>
      <c r="J583" s="428">
        <f t="shared" si="43"/>
        <v>0</v>
      </c>
      <c r="K583" s="384">
        <f t="shared" si="44"/>
        <v>1</v>
      </c>
      <c r="L583" s="384">
        <f>IF(J583=1,SUM($J$6:J583),0)</f>
        <v>0</v>
      </c>
      <c r="M583" s="384">
        <f>IF(K583=1,SUM($K$6:K583),0)</f>
        <v>201227446.79893059</v>
      </c>
      <c r="N583" s="430">
        <f t="shared" si="45"/>
        <v>201227446.79893059</v>
      </c>
      <c r="O583" s="384">
        <f t="shared" si="46"/>
        <v>0</v>
      </c>
      <c r="P583" s="384">
        <f>IF(O583=1,SUM($O$6:O583),0)</f>
        <v>0</v>
      </c>
    </row>
    <row r="584" spans="1:16" ht="90">
      <c r="A584" s="403"/>
      <c r="B584" s="413">
        <v>27</v>
      </c>
      <c r="C584" s="414" t="s">
        <v>627</v>
      </c>
      <c r="D584" s="415" t="s">
        <v>45</v>
      </c>
      <c r="E584" s="416" t="s">
        <v>143</v>
      </c>
      <c r="F584" s="418">
        <v>4180700</v>
      </c>
      <c r="G584" s="418">
        <v>4656900</v>
      </c>
      <c r="H584" s="444"/>
      <c r="I584" s="411">
        <f t="shared" si="47"/>
        <v>4656900</v>
      </c>
      <c r="J584" s="428">
        <f t="shared" si="43"/>
        <v>0</v>
      </c>
      <c r="K584" s="384">
        <f t="shared" si="44"/>
        <v>1</v>
      </c>
      <c r="L584" s="384">
        <f>IF(J584=1,SUM($J$6:J584),0)</f>
        <v>0</v>
      </c>
      <c r="M584" s="384">
        <f>IF(K584=1,SUM($K$6:K584),0)</f>
        <v>201227447.79893059</v>
      </c>
      <c r="N584" s="430">
        <f t="shared" si="45"/>
        <v>201227447.79893059</v>
      </c>
      <c r="O584" s="384">
        <f t="shared" si="46"/>
        <v>0</v>
      </c>
      <c r="P584" s="384">
        <f>IF(O584=1,SUM($O$6:O584),0)</f>
        <v>0</v>
      </c>
    </row>
    <row r="585" spans="1:16" ht="105">
      <c r="A585" s="403"/>
      <c r="B585" s="413">
        <v>28</v>
      </c>
      <c r="C585" s="414" t="s">
        <v>628</v>
      </c>
      <c r="D585" s="415" t="s">
        <v>45</v>
      </c>
      <c r="E585" s="416" t="s">
        <v>143</v>
      </c>
      <c r="F585" s="418">
        <v>7316100</v>
      </c>
      <c r="G585" s="418">
        <v>8149400</v>
      </c>
      <c r="H585" s="444"/>
      <c r="I585" s="411">
        <f t="shared" si="47"/>
        <v>8149400</v>
      </c>
      <c r="J585" s="428">
        <f t="shared" ref="J585:J648" si="48">IF(D585="MDU-KD",1,0)</f>
        <v>0</v>
      </c>
      <c r="K585" s="384">
        <f t="shared" ref="K585:K648" si="49">IF(D585="HDW",1,0)</f>
        <v>1</v>
      </c>
      <c r="L585" s="384">
        <f>IF(J585=1,SUM($J$6:J585),0)</f>
        <v>0</v>
      </c>
      <c r="M585" s="384">
        <f>IF(K585=1,SUM($K$6:K585),0)</f>
        <v>201227448.79893059</v>
      </c>
      <c r="N585" s="430">
        <f t="shared" ref="N585:N648" si="50">IF(L585=0,M585,L585)</f>
        <v>201227448.79893059</v>
      </c>
      <c r="O585" s="384">
        <f t="shared" ref="O585:O648" si="51">IF(E585=0,0,IF(LEFT(C585,11)="Tiang Beton",1,0))</f>
        <v>0</v>
      </c>
      <c r="P585" s="384">
        <f>IF(O585=1,SUM($O$6:O585),0)</f>
        <v>0</v>
      </c>
    </row>
    <row r="586" spans="1:16" ht="60">
      <c r="A586" s="403"/>
      <c r="B586" s="413">
        <v>29</v>
      </c>
      <c r="C586" s="414" t="s">
        <v>629</v>
      </c>
      <c r="D586" s="415" t="s">
        <v>45</v>
      </c>
      <c r="E586" s="416" t="s">
        <v>43</v>
      </c>
      <c r="F586" s="418">
        <v>34800</v>
      </c>
      <c r="G586" s="418">
        <v>38800</v>
      </c>
      <c r="H586" s="444"/>
      <c r="I586" s="411">
        <f t="shared" si="47"/>
        <v>38800</v>
      </c>
      <c r="J586" s="428">
        <f t="shared" si="48"/>
        <v>0</v>
      </c>
      <c r="K586" s="384">
        <f t="shared" si="49"/>
        <v>1</v>
      </c>
      <c r="L586" s="384">
        <f>IF(J586=1,SUM($J$6:J586),0)</f>
        <v>0</v>
      </c>
      <c r="M586" s="384">
        <f>IF(K586=1,SUM($K$6:K586),0)</f>
        <v>201227449.79893059</v>
      </c>
      <c r="N586" s="430">
        <f t="shared" si="50"/>
        <v>201227449.79893059</v>
      </c>
      <c r="O586" s="384">
        <f t="shared" si="51"/>
        <v>0</v>
      </c>
      <c r="P586" s="384">
        <f>IF(O586=1,SUM($O$6:O586),0)</f>
        <v>0</v>
      </c>
    </row>
    <row r="587" spans="1:16" ht="45">
      <c r="A587" s="403"/>
      <c r="B587" s="413">
        <v>30</v>
      </c>
      <c r="C587" s="414" t="s">
        <v>630</v>
      </c>
      <c r="D587" s="415" t="s">
        <v>45</v>
      </c>
      <c r="E587" s="416" t="s">
        <v>43</v>
      </c>
      <c r="F587" s="418">
        <v>11200</v>
      </c>
      <c r="G587" s="418">
        <v>12500</v>
      </c>
      <c r="H587" s="444"/>
      <c r="I587" s="411">
        <f t="shared" si="47"/>
        <v>12500</v>
      </c>
      <c r="J587" s="428">
        <f t="shared" si="48"/>
        <v>0</v>
      </c>
      <c r="K587" s="384">
        <f t="shared" si="49"/>
        <v>1</v>
      </c>
      <c r="L587" s="384">
        <f>IF(J587=1,SUM($J$6:J587),0)</f>
        <v>0</v>
      </c>
      <c r="M587" s="384">
        <f>IF(K587=1,SUM($K$6:K587),0)</f>
        <v>201227450.79893059</v>
      </c>
      <c r="N587" s="430">
        <f t="shared" si="50"/>
        <v>201227450.79893059</v>
      </c>
      <c r="O587" s="384">
        <f t="shared" si="51"/>
        <v>0</v>
      </c>
      <c r="P587" s="384">
        <f>IF(O587=1,SUM($O$6:O587),0)</f>
        <v>0</v>
      </c>
    </row>
    <row r="588" spans="1:16" ht="30">
      <c r="A588" s="403"/>
      <c r="B588" s="413">
        <v>31</v>
      </c>
      <c r="C588" s="414" t="s">
        <v>631</v>
      </c>
      <c r="D588" s="415" t="s">
        <v>45</v>
      </c>
      <c r="E588" s="416" t="s">
        <v>43</v>
      </c>
      <c r="F588" s="418">
        <v>6100</v>
      </c>
      <c r="G588" s="418">
        <v>6100</v>
      </c>
      <c r="H588" s="444"/>
      <c r="I588" s="411">
        <f t="shared" si="47"/>
        <v>6100</v>
      </c>
      <c r="J588" s="428">
        <f t="shared" si="48"/>
        <v>0</v>
      </c>
      <c r="K588" s="384">
        <f t="shared" si="49"/>
        <v>1</v>
      </c>
      <c r="L588" s="384">
        <f>IF(J588=1,SUM($J$6:J588),0)</f>
        <v>0</v>
      </c>
      <c r="M588" s="384">
        <f>IF(K588=1,SUM($K$6:K588),0)</f>
        <v>201227451.79893059</v>
      </c>
      <c r="N588" s="430">
        <f t="shared" si="50"/>
        <v>201227451.79893059</v>
      </c>
      <c r="O588" s="384">
        <f t="shared" si="51"/>
        <v>0</v>
      </c>
      <c r="P588" s="384">
        <f>IF(O588=1,SUM($O$6:O588),0)</f>
        <v>0</v>
      </c>
    </row>
    <row r="589" spans="1:16" ht="60">
      <c r="A589" s="403"/>
      <c r="B589" s="413">
        <v>32</v>
      </c>
      <c r="C589" s="414" t="s">
        <v>632</v>
      </c>
      <c r="D589" s="415" t="s">
        <v>45</v>
      </c>
      <c r="E589" s="416" t="s">
        <v>43</v>
      </c>
      <c r="F589" s="418">
        <v>18200</v>
      </c>
      <c r="G589" s="418">
        <v>38718.5</v>
      </c>
      <c r="H589" s="444"/>
      <c r="I589" s="411">
        <f t="shared" si="47"/>
        <v>38718.5</v>
      </c>
      <c r="J589" s="428">
        <f t="shared" si="48"/>
        <v>0</v>
      </c>
      <c r="K589" s="384">
        <f t="shared" si="49"/>
        <v>1</v>
      </c>
      <c r="L589" s="384">
        <f>IF(J589=1,SUM($J$6:J589),0)</f>
        <v>0</v>
      </c>
      <c r="M589" s="384">
        <f>IF(K589=1,SUM($K$6:K589),0)</f>
        <v>201227452.79893059</v>
      </c>
      <c r="N589" s="430">
        <f t="shared" si="50"/>
        <v>201227452.79893059</v>
      </c>
      <c r="O589" s="384">
        <f t="shared" si="51"/>
        <v>0</v>
      </c>
      <c r="P589" s="384">
        <f>IF(O589=1,SUM($O$6:O589),0)</f>
        <v>0</v>
      </c>
    </row>
    <row r="590" spans="1:16" ht="60">
      <c r="A590" s="403"/>
      <c r="B590" s="413">
        <v>33</v>
      </c>
      <c r="C590" s="414" t="s">
        <v>633</v>
      </c>
      <c r="D590" s="415" t="s">
        <v>45</v>
      </c>
      <c r="E590" s="416" t="s">
        <v>43</v>
      </c>
      <c r="F590" s="418">
        <v>83900</v>
      </c>
      <c r="G590" s="418">
        <v>218596</v>
      </c>
      <c r="H590" s="444"/>
      <c r="I590" s="411">
        <f t="shared" si="47"/>
        <v>218596</v>
      </c>
      <c r="J590" s="428">
        <f t="shared" si="48"/>
        <v>0</v>
      </c>
      <c r="K590" s="384">
        <f t="shared" si="49"/>
        <v>1</v>
      </c>
      <c r="L590" s="384">
        <f>IF(J590=1,SUM($J$6:J590),0)</f>
        <v>0</v>
      </c>
      <c r="M590" s="384">
        <f>IF(K590=1,SUM($K$6:K590),0)</f>
        <v>201227453.79893059</v>
      </c>
      <c r="N590" s="430">
        <f t="shared" si="50"/>
        <v>201227453.79893059</v>
      </c>
      <c r="O590" s="384">
        <f t="shared" si="51"/>
        <v>0</v>
      </c>
      <c r="P590" s="384">
        <f>IF(O590=1,SUM($O$6:O590),0)</f>
        <v>0</v>
      </c>
    </row>
    <row r="591" spans="1:16" ht="60">
      <c r="A591" s="403"/>
      <c r="B591" s="413">
        <v>34</v>
      </c>
      <c r="C591" s="414" t="s">
        <v>634</v>
      </c>
      <c r="D591" s="415" t="s">
        <v>45</v>
      </c>
      <c r="E591" s="416" t="s">
        <v>43</v>
      </c>
      <c r="F591" s="418">
        <v>148000</v>
      </c>
      <c r="G591" s="418">
        <v>680475</v>
      </c>
      <c r="H591" s="444"/>
      <c r="I591" s="411">
        <f t="shared" si="47"/>
        <v>680475</v>
      </c>
      <c r="J591" s="428">
        <f t="shared" si="48"/>
        <v>0</v>
      </c>
      <c r="K591" s="384">
        <f t="shared" si="49"/>
        <v>1</v>
      </c>
      <c r="L591" s="384">
        <f>IF(J591=1,SUM($J$6:J591),0)</f>
        <v>0</v>
      </c>
      <c r="M591" s="384">
        <f>IF(K591=1,SUM($K$6:K591),0)</f>
        <v>201227454.79893059</v>
      </c>
      <c r="N591" s="430">
        <f t="shared" si="50"/>
        <v>201227454.79893059</v>
      </c>
      <c r="O591" s="384">
        <f t="shared" si="51"/>
        <v>0</v>
      </c>
      <c r="P591" s="384">
        <f>IF(O591=1,SUM($O$6:O591),0)</f>
        <v>0</v>
      </c>
    </row>
    <row r="592" spans="1:16" ht="90">
      <c r="A592" s="403"/>
      <c r="B592" s="413">
        <v>35</v>
      </c>
      <c r="C592" s="414" t="s">
        <v>635</v>
      </c>
      <c r="D592" s="415" t="s">
        <v>45</v>
      </c>
      <c r="E592" s="416" t="s">
        <v>43</v>
      </c>
      <c r="F592" s="418">
        <v>1000000</v>
      </c>
      <c r="G592" s="418">
        <v>1000000</v>
      </c>
      <c r="H592" s="444"/>
      <c r="I592" s="411">
        <f t="shared" si="47"/>
        <v>1000000</v>
      </c>
      <c r="J592" s="428">
        <f t="shared" si="48"/>
        <v>0</v>
      </c>
      <c r="K592" s="384">
        <f t="shared" si="49"/>
        <v>1</v>
      </c>
      <c r="L592" s="384">
        <f>IF(J592=1,SUM($J$6:J592),0)</f>
        <v>0</v>
      </c>
      <c r="M592" s="384">
        <f>IF(K592=1,SUM($K$6:K592),0)</f>
        <v>201227455.79893059</v>
      </c>
      <c r="N592" s="430">
        <f t="shared" si="50"/>
        <v>201227455.79893059</v>
      </c>
      <c r="O592" s="384">
        <f t="shared" si="51"/>
        <v>0</v>
      </c>
      <c r="P592" s="384">
        <f>IF(O592=1,SUM($O$6:O592),0)</f>
        <v>0</v>
      </c>
    </row>
    <row r="593" spans="1:16" ht="45">
      <c r="A593" s="403"/>
      <c r="B593" s="413">
        <v>36</v>
      </c>
      <c r="C593" s="414" t="s">
        <v>636</v>
      </c>
      <c r="D593" s="415" t="s">
        <v>45</v>
      </c>
      <c r="E593" s="416" t="s">
        <v>43</v>
      </c>
      <c r="F593" s="418">
        <v>22500</v>
      </c>
      <c r="G593" s="418">
        <v>25100</v>
      </c>
      <c r="H593" s="444"/>
      <c r="I593" s="411">
        <f t="shared" si="47"/>
        <v>25100</v>
      </c>
      <c r="J593" s="428">
        <f t="shared" si="48"/>
        <v>0</v>
      </c>
      <c r="K593" s="384">
        <f t="shared" si="49"/>
        <v>1</v>
      </c>
      <c r="L593" s="384">
        <f>IF(J593=1,SUM($J$6:J593),0)</f>
        <v>0</v>
      </c>
      <c r="M593" s="384">
        <f>IF(K593=1,SUM($K$6:K593),0)</f>
        <v>201227456.79893059</v>
      </c>
      <c r="N593" s="430">
        <f t="shared" si="50"/>
        <v>201227456.79893059</v>
      </c>
      <c r="O593" s="384">
        <f t="shared" si="51"/>
        <v>0</v>
      </c>
      <c r="P593" s="384">
        <f>IF(O593=1,SUM($O$6:O593),0)</f>
        <v>0</v>
      </c>
    </row>
    <row r="594" spans="1:16" ht="75">
      <c r="A594" s="403"/>
      <c r="B594" s="413">
        <v>37</v>
      </c>
      <c r="C594" s="414" t="s">
        <v>637</v>
      </c>
      <c r="D594" s="415" t="s">
        <v>45</v>
      </c>
      <c r="E594" s="416" t="s">
        <v>43</v>
      </c>
      <c r="F594" s="418">
        <v>8000</v>
      </c>
      <c r="G594" s="418">
        <v>8900</v>
      </c>
      <c r="H594" s="444"/>
      <c r="I594" s="411">
        <f t="shared" si="47"/>
        <v>8900</v>
      </c>
      <c r="J594" s="428">
        <f t="shared" si="48"/>
        <v>0</v>
      </c>
      <c r="K594" s="384">
        <f t="shared" si="49"/>
        <v>1</v>
      </c>
      <c r="L594" s="384">
        <f>IF(J594=1,SUM($J$6:J594),0)</f>
        <v>0</v>
      </c>
      <c r="M594" s="384">
        <f>IF(K594=1,SUM($K$6:K594),0)</f>
        <v>201227457.79893059</v>
      </c>
      <c r="N594" s="430">
        <f t="shared" si="50"/>
        <v>201227457.79893059</v>
      </c>
      <c r="O594" s="384">
        <f t="shared" si="51"/>
        <v>0</v>
      </c>
      <c r="P594" s="384">
        <f>IF(O594=1,SUM($O$6:O594),0)</f>
        <v>0</v>
      </c>
    </row>
    <row r="595" spans="1:16" ht="45">
      <c r="A595" s="403"/>
      <c r="B595" s="413">
        <v>38</v>
      </c>
      <c r="C595" s="414" t="s">
        <v>638</v>
      </c>
      <c r="D595" s="415" t="s">
        <v>45</v>
      </c>
      <c r="E595" s="416" t="s">
        <v>43</v>
      </c>
      <c r="F595" s="418">
        <v>3700</v>
      </c>
      <c r="G595" s="418">
        <v>4100</v>
      </c>
      <c r="H595" s="444"/>
      <c r="I595" s="411">
        <f t="shared" si="47"/>
        <v>4100</v>
      </c>
      <c r="J595" s="428">
        <f t="shared" si="48"/>
        <v>0</v>
      </c>
      <c r="K595" s="384">
        <f t="shared" si="49"/>
        <v>1</v>
      </c>
      <c r="L595" s="384">
        <f>IF(J595=1,SUM($J$6:J595),0)</f>
        <v>0</v>
      </c>
      <c r="M595" s="384">
        <f>IF(K595=1,SUM($K$6:K595),0)</f>
        <v>201227458.79893059</v>
      </c>
      <c r="N595" s="430">
        <f t="shared" si="50"/>
        <v>201227458.79893059</v>
      </c>
      <c r="O595" s="384">
        <f t="shared" si="51"/>
        <v>0</v>
      </c>
      <c r="P595" s="384">
        <f>IF(O595=1,SUM($O$6:O595),0)</f>
        <v>0</v>
      </c>
    </row>
    <row r="596" spans="1:16" ht="30">
      <c r="A596" s="403"/>
      <c r="B596" s="413">
        <v>39</v>
      </c>
      <c r="C596" s="448" t="s">
        <v>639</v>
      </c>
      <c r="D596" s="415" t="s">
        <v>45</v>
      </c>
      <c r="E596" s="416" t="s">
        <v>43</v>
      </c>
      <c r="F596" s="418">
        <v>200000</v>
      </c>
      <c r="G596" s="418">
        <v>200000</v>
      </c>
      <c r="H596" s="444"/>
      <c r="I596" s="411">
        <f t="shared" si="47"/>
        <v>200000</v>
      </c>
      <c r="J596" s="428">
        <f t="shared" si="48"/>
        <v>0</v>
      </c>
      <c r="K596" s="384">
        <f t="shared" si="49"/>
        <v>1</v>
      </c>
      <c r="L596" s="384">
        <f>IF(J596=1,SUM($J$6:J596),0)</f>
        <v>0</v>
      </c>
      <c r="M596" s="384">
        <f>IF(K596=1,SUM($K$6:K596),0)</f>
        <v>201227459.79893059</v>
      </c>
      <c r="N596" s="430">
        <f t="shared" si="50"/>
        <v>201227459.79893059</v>
      </c>
      <c r="O596" s="384">
        <f t="shared" si="51"/>
        <v>0</v>
      </c>
      <c r="P596" s="384">
        <f>IF(O596=1,SUM($O$6:O596),0)</f>
        <v>0</v>
      </c>
    </row>
    <row r="597" spans="1:16">
      <c r="A597" s="403"/>
      <c r="B597" s="413"/>
      <c r="C597" s="414" t="s">
        <v>122</v>
      </c>
      <c r="D597" s="415" t="s">
        <v>122</v>
      </c>
      <c r="E597" s="416"/>
      <c r="F597" s="418"/>
      <c r="G597" s="418"/>
      <c r="H597" s="444"/>
      <c r="I597" s="411">
        <f t="shared" si="47"/>
        <v>0</v>
      </c>
      <c r="J597" s="428">
        <f t="shared" si="48"/>
        <v>0</v>
      </c>
      <c r="K597" s="384">
        <f t="shared" si="49"/>
        <v>0</v>
      </c>
      <c r="L597" s="384">
        <f>IF(J597=1,SUM($J$6:J597),0)</f>
        <v>0</v>
      </c>
      <c r="M597" s="384">
        <f>IF(K597=1,SUM($K$6:K597),0)</f>
        <v>0</v>
      </c>
      <c r="N597" s="430">
        <f t="shared" si="50"/>
        <v>0</v>
      </c>
      <c r="O597" s="384">
        <f t="shared" si="51"/>
        <v>0</v>
      </c>
      <c r="P597" s="384">
        <f>IF(O597=1,SUM($O$6:O597),0)</f>
        <v>0</v>
      </c>
    </row>
    <row r="598" spans="1:16" ht="75">
      <c r="A598" s="403"/>
      <c r="B598" s="413" t="s">
        <v>640</v>
      </c>
      <c r="C598" s="414" t="s">
        <v>641</v>
      </c>
      <c r="D598" s="415" t="s">
        <v>122</v>
      </c>
      <c r="E598" s="416"/>
      <c r="F598" s="418"/>
      <c r="G598" s="418"/>
      <c r="H598" s="444"/>
      <c r="I598" s="411">
        <f t="shared" si="47"/>
        <v>0</v>
      </c>
      <c r="J598" s="428">
        <f t="shared" si="48"/>
        <v>0</v>
      </c>
      <c r="K598" s="384">
        <f t="shared" si="49"/>
        <v>0</v>
      </c>
      <c r="L598" s="384">
        <f>IF(J598=1,SUM($J$6:J598),0)</f>
        <v>0</v>
      </c>
      <c r="M598" s="384">
        <f>IF(K598=1,SUM($K$6:K598),0)</f>
        <v>0</v>
      </c>
      <c r="N598" s="430">
        <f t="shared" si="50"/>
        <v>0</v>
      </c>
      <c r="O598" s="384">
        <f t="shared" si="51"/>
        <v>0</v>
      </c>
      <c r="P598" s="384">
        <f>IF(O598=1,SUM($O$6:O598),0)</f>
        <v>0</v>
      </c>
    </row>
    <row r="599" spans="1:16" ht="30">
      <c r="A599" s="403"/>
      <c r="B599" s="413">
        <v>1</v>
      </c>
      <c r="C599" s="414" t="s">
        <v>642</v>
      </c>
      <c r="D599" s="415" t="s">
        <v>45</v>
      </c>
      <c r="E599" s="416" t="s">
        <v>643</v>
      </c>
      <c r="F599" s="418">
        <v>200000</v>
      </c>
      <c r="G599" s="418">
        <v>200000</v>
      </c>
      <c r="H599" s="444"/>
      <c r="I599" s="411">
        <f t="shared" si="47"/>
        <v>200000</v>
      </c>
      <c r="J599" s="428">
        <f t="shared" si="48"/>
        <v>0</v>
      </c>
      <c r="K599" s="384">
        <f t="shared" si="49"/>
        <v>1</v>
      </c>
      <c r="L599" s="384">
        <f>IF(J599=1,SUM($J$6:J599),0)</f>
        <v>0</v>
      </c>
      <c r="M599" s="384">
        <f>IF(K599=1,SUM($K$6:K599),0)</f>
        <v>201227460.79893059</v>
      </c>
      <c r="N599" s="430">
        <f t="shared" si="50"/>
        <v>201227460.79893059</v>
      </c>
      <c r="O599" s="384">
        <f t="shared" si="51"/>
        <v>0</v>
      </c>
      <c r="P599" s="384">
        <f>IF(O599=1,SUM($O$6:O599),0)</f>
        <v>0</v>
      </c>
    </row>
    <row r="600" spans="1:16" ht="45">
      <c r="A600" s="403"/>
      <c r="B600" s="413">
        <v>2</v>
      </c>
      <c r="C600" s="414" t="s">
        <v>644</v>
      </c>
      <c r="D600" s="415" t="s">
        <v>45</v>
      </c>
      <c r="E600" s="416" t="s">
        <v>643</v>
      </c>
      <c r="F600" s="418">
        <v>2172500</v>
      </c>
      <c r="G600" s="418">
        <v>2172500</v>
      </c>
      <c r="H600" s="444"/>
      <c r="I600" s="411">
        <f t="shared" si="47"/>
        <v>2172500</v>
      </c>
      <c r="J600" s="428">
        <f t="shared" si="48"/>
        <v>0</v>
      </c>
      <c r="K600" s="384">
        <f t="shared" si="49"/>
        <v>1</v>
      </c>
      <c r="L600" s="384">
        <f>IF(J600=1,SUM($J$6:J600),0)</f>
        <v>0</v>
      </c>
      <c r="M600" s="384">
        <f>IF(K600=1,SUM($K$6:K600),0)</f>
        <v>201227461.79893059</v>
      </c>
      <c r="N600" s="430">
        <f t="shared" si="50"/>
        <v>201227461.79893059</v>
      </c>
      <c r="O600" s="384">
        <f t="shared" si="51"/>
        <v>0</v>
      </c>
      <c r="P600" s="384">
        <f>IF(O600=1,SUM($O$6:O600),0)</f>
        <v>0</v>
      </c>
    </row>
    <row r="601" spans="1:16" ht="45">
      <c r="A601" s="403"/>
      <c r="B601" s="413">
        <v>3</v>
      </c>
      <c r="C601" s="414" t="s">
        <v>645</v>
      </c>
      <c r="D601" s="415" t="s">
        <v>45</v>
      </c>
      <c r="E601" s="416" t="s">
        <v>643</v>
      </c>
      <c r="F601" s="418">
        <v>700000</v>
      </c>
      <c r="G601" s="418">
        <v>700000</v>
      </c>
      <c r="H601" s="444"/>
      <c r="I601" s="411">
        <f t="shared" si="47"/>
        <v>700000</v>
      </c>
      <c r="J601" s="428">
        <f t="shared" si="48"/>
        <v>0</v>
      </c>
      <c r="K601" s="384">
        <f t="shared" si="49"/>
        <v>1</v>
      </c>
      <c r="L601" s="384">
        <f>IF(J601=1,SUM($J$6:J601),0)</f>
        <v>0</v>
      </c>
      <c r="M601" s="384">
        <f>IF(K601=1,SUM($K$6:K601),0)</f>
        <v>201227462.79893059</v>
      </c>
      <c r="N601" s="430">
        <f t="shared" si="50"/>
        <v>201227462.79893059</v>
      </c>
      <c r="O601" s="384">
        <f t="shared" si="51"/>
        <v>0</v>
      </c>
      <c r="P601" s="384">
        <f>IF(O601=1,SUM($O$6:O601),0)</f>
        <v>0</v>
      </c>
    </row>
    <row r="602" spans="1:16" ht="45">
      <c r="A602" s="403"/>
      <c r="B602" s="413">
        <v>4</v>
      </c>
      <c r="C602" s="414" t="s">
        <v>646</v>
      </c>
      <c r="D602" s="415" t="s">
        <v>45</v>
      </c>
      <c r="E602" s="416" t="s">
        <v>643</v>
      </c>
      <c r="F602" s="418">
        <v>490000</v>
      </c>
      <c r="G602" s="418">
        <v>490000</v>
      </c>
      <c r="H602" s="444"/>
      <c r="I602" s="411">
        <f t="shared" si="47"/>
        <v>490000</v>
      </c>
      <c r="J602" s="428">
        <f t="shared" si="48"/>
        <v>0</v>
      </c>
      <c r="K602" s="384">
        <f t="shared" si="49"/>
        <v>1</v>
      </c>
      <c r="L602" s="384">
        <f>IF(J602=1,SUM($J$6:J602),0)</f>
        <v>0</v>
      </c>
      <c r="M602" s="384">
        <f>IF(K602=1,SUM($K$6:K602),0)</f>
        <v>201227463.79893059</v>
      </c>
      <c r="N602" s="430">
        <f t="shared" si="50"/>
        <v>201227463.79893059</v>
      </c>
      <c r="O602" s="384">
        <f t="shared" si="51"/>
        <v>0</v>
      </c>
      <c r="P602" s="384">
        <f>IF(O602=1,SUM($O$6:O602),0)</f>
        <v>0</v>
      </c>
    </row>
    <row r="603" spans="1:16" ht="45">
      <c r="A603" s="403"/>
      <c r="B603" s="413">
        <v>5</v>
      </c>
      <c r="C603" s="414" t="s">
        <v>647</v>
      </c>
      <c r="D603" s="415" t="s">
        <v>45</v>
      </c>
      <c r="E603" s="416" t="s">
        <v>643</v>
      </c>
      <c r="F603" s="418">
        <v>224000</v>
      </c>
      <c r="G603" s="418">
        <v>224000</v>
      </c>
      <c r="H603" s="444"/>
      <c r="I603" s="411">
        <f t="shared" si="47"/>
        <v>224000</v>
      </c>
      <c r="J603" s="428">
        <f t="shared" si="48"/>
        <v>0</v>
      </c>
      <c r="K603" s="384">
        <f t="shared" si="49"/>
        <v>1</v>
      </c>
      <c r="L603" s="384">
        <f>IF(J603=1,SUM($J$6:J603),0)</f>
        <v>0</v>
      </c>
      <c r="M603" s="384">
        <f>IF(K603=1,SUM($K$6:K603),0)</f>
        <v>201227464.79893059</v>
      </c>
      <c r="N603" s="430">
        <f t="shared" si="50"/>
        <v>201227464.79893059</v>
      </c>
      <c r="O603" s="384">
        <f t="shared" si="51"/>
        <v>0</v>
      </c>
      <c r="P603" s="384">
        <f>IF(O603=1,SUM($O$6:O603),0)</f>
        <v>0</v>
      </c>
    </row>
    <row r="604" spans="1:16" ht="45">
      <c r="A604" s="403"/>
      <c r="B604" s="413">
        <v>6</v>
      </c>
      <c r="C604" s="414" t="s">
        <v>648</v>
      </c>
      <c r="D604" s="415" t="s">
        <v>45</v>
      </c>
      <c r="E604" s="416" t="s">
        <v>53</v>
      </c>
      <c r="F604" s="418">
        <v>15000</v>
      </c>
      <c r="G604" s="418">
        <v>15000</v>
      </c>
      <c r="H604" s="444"/>
      <c r="I604" s="411">
        <f t="shared" si="47"/>
        <v>15000</v>
      </c>
      <c r="J604" s="428">
        <f t="shared" si="48"/>
        <v>0</v>
      </c>
      <c r="K604" s="384">
        <f t="shared" si="49"/>
        <v>1</v>
      </c>
      <c r="L604" s="384">
        <f>IF(J604=1,SUM($J$6:J604),0)</f>
        <v>0</v>
      </c>
      <c r="M604" s="384">
        <f>IF(K604=1,SUM($K$6:K604),0)</f>
        <v>201227465.79893059</v>
      </c>
      <c r="N604" s="430">
        <f t="shared" si="50"/>
        <v>201227465.79893059</v>
      </c>
      <c r="O604" s="384">
        <f t="shared" si="51"/>
        <v>0</v>
      </c>
      <c r="P604" s="384">
        <f>IF(O604=1,SUM($O$6:O604),0)</f>
        <v>0</v>
      </c>
    </row>
    <row r="605" spans="1:16" ht="45">
      <c r="A605" s="403"/>
      <c r="B605" s="413">
        <v>7</v>
      </c>
      <c r="C605" s="414" t="s">
        <v>649</v>
      </c>
      <c r="D605" s="415" t="s">
        <v>45</v>
      </c>
      <c r="E605" s="416" t="s">
        <v>643</v>
      </c>
      <c r="F605" s="418">
        <v>1510245</v>
      </c>
      <c r="G605" s="418">
        <v>1510245</v>
      </c>
      <c r="H605" s="444"/>
      <c r="I605" s="411">
        <f t="shared" si="47"/>
        <v>1510245</v>
      </c>
      <c r="J605" s="428">
        <f t="shared" si="48"/>
        <v>0</v>
      </c>
      <c r="K605" s="384">
        <f t="shared" si="49"/>
        <v>1</v>
      </c>
      <c r="L605" s="384">
        <f>IF(J605=1,SUM($J$6:J605),0)</f>
        <v>0</v>
      </c>
      <c r="M605" s="384">
        <f>IF(K605=1,SUM($K$6:K605),0)</f>
        <v>201227466.79893059</v>
      </c>
      <c r="N605" s="430">
        <f t="shared" si="50"/>
        <v>201227466.79893059</v>
      </c>
      <c r="O605" s="384">
        <f t="shared" si="51"/>
        <v>0</v>
      </c>
      <c r="P605" s="384">
        <f>IF(O605=1,SUM($O$6:O605),0)</f>
        <v>0</v>
      </c>
    </row>
    <row r="606" spans="1:16">
      <c r="A606" s="403"/>
      <c r="B606" s="413"/>
      <c r="C606" s="414" t="s">
        <v>122</v>
      </c>
      <c r="D606" s="415" t="s">
        <v>122</v>
      </c>
      <c r="E606" s="416"/>
      <c r="F606" s="418"/>
      <c r="G606" s="418"/>
      <c r="H606" s="444"/>
      <c r="I606" s="411">
        <f t="shared" si="47"/>
        <v>0</v>
      </c>
      <c r="J606" s="428">
        <f t="shared" si="48"/>
        <v>0</v>
      </c>
      <c r="K606" s="384">
        <f t="shared" si="49"/>
        <v>0</v>
      </c>
      <c r="L606" s="384">
        <f>IF(J606=1,SUM($J$6:J606),0)</f>
        <v>0</v>
      </c>
      <c r="M606" s="384">
        <f>IF(K606=1,SUM($K$6:K606),0)</f>
        <v>0</v>
      </c>
      <c r="N606" s="430">
        <f t="shared" si="50"/>
        <v>0</v>
      </c>
      <c r="O606" s="384">
        <f t="shared" si="51"/>
        <v>0</v>
      </c>
      <c r="P606" s="384">
        <f>IF(O606=1,SUM($O$6:O606),0)</f>
        <v>0</v>
      </c>
    </row>
    <row r="607" spans="1:16" ht="30">
      <c r="A607" s="403"/>
      <c r="B607" s="413" t="s">
        <v>650</v>
      </c>
      <c r="C607" s="414" t="s">
        <v>651</v>
      </c>
      <c r="D607" s="415" t="s">
        <v>122</v>
      </c>
      <c r="E607" s="416"/>
      <c r="F607" s="418"/>
      <c r="G607" s="418"/>
      <c r="H607" s="444"/>
      <c r="I607" s="411">
        <f t="shared" si="47"/>
        <v>0</v>
      </c>
      <c r="J607" s="428">
        <f t="shared" si="48"/>
        <v>0</v>
      </c>
      <c r="K607" s="384">
        <f t="shared" si="49"/>
        <v>0</v>
      </c>
      <c r="L607" s="384">
        <f>IF(J607=1,SUM($J$6:J607),0)</f>
        <v>0</v>
      </c>
      <c r="M607" s="384">
        <f>IF(K607=1,SUM($K$6:K607),0)</f>
        <v>0</v>
      </c>
      <c r="N607" s="430">
        <f t="shared" si="50"/>
        <v>0</v>
      </c>
      <c r="O607" s="384">
        <f t="shared" si="51"/>
        <v>0</v>
      </c>
      <c r="P607" s="384">
        <f>IF(O607=1,SUM($O$6:O607),0)</f>
        <v>0</v>
      </c>
    </row>
    <row r="608" spans="1:16" ht="60">
      <c r="A608" s="403"/>
      <c r="B608" s="413">
        <v>1</v>
      </c>
      <c r="C608" s="414" t="s">
        <v>652</v>
      </c>
      <c r="D608" s="415" t="s">
        <v>45</v>
      </c>
      <c r="E608" s="416" t="s">
        <v>43</v>
      </c>
      <c r="F608" s="418">
        <v>16226</v>
      </c>
      <c r="G608" s="418">
        <v>16226</v>
      </c>
      <c r="H608" s="444"/>
      <c r="I608" s="411">
        <f t="shared" si="47"/>
        <v>16226</v>
      </c>
      <c r="J608" s="428">
        <f t="shared" si="48"/>
        <v>0</v>
      </c>
      <c r="K608" s="384">
        <f t="shared" si="49"/>
        <v>1</v>
      </c>
      <c r="L608" s="384">
        <f>IF(J608=1,SUM($J$6:J608),0)</f>
        <v>0</v>
      </c>
      <c r="M608" s="384">
        <f>IF(K608=1,SUM($K$6:K608),0)</f>
        <v>201227467.79893059</v>
      </c>
      <c r="N608" s="430">
        <f t="shared" si="50"/>
        <v>201227467.79893059</v>
      </c>
      <c r="O608" s="384">
        <f t="shared" si="51"/>
        <v>0</v>
      </c>
      <c r="P608" s="384">
        <f>IF(O608=1,SUM($O$6:O608),0)</f>
        <v>0</v>
      </c>
    </row>
    <row r="609" spans="1:16" ht="45">
      <c r="A609" s="403"/>
      <c r="B609" s="413">
        <v>2</v>
      </c>
      <c r="C609" s="414" t="s">
        <v>653</v>
      </c>
      <c r="D609" s="415" t="s">
        <v>45</v>
      </c>
      <c r="E609" s="416" t="s">
        <v>43</v>
      </c>
      <c r="F609" s="418">
        <v>19947</v>
      </c>
      <c r="G609" s="418">
        <v>19947</v>
      </c>
      <c r="H609" s="444"/>
      <c r="I609" s="411">
        <f t="shared" si="47"/>
        <v>19947</v>
      </c>
      <c r="J609" s="428">
        <f t="shared" si="48"/>
        <v>0</v>
      </c>
      <c r="K609" s="384">
        <f t="shared" si="49"/>
        <v>1</v>
      </c>
      <c r="L609" s="384">
        <f>IF(J609=1,SUM($J$6:J609),0)</f>
        <v>0</v>
      </c>
      <c r="M609" s="384">
        <f>IF(K609=1,SUM($K$6:K609),0)</f>
        <v>201227468.79893059</v>
      </c>
      <c r="N609" s="430">
        <f t="shared" si="50"/>
        <v>201227468.79893059</v>
      </c>
      <c r="O609" s="384">
        <f t="shared" si="51"/>
        <v>0</v>
      </c>
      <c r="P609" s="384">
        <f>IF(O609=1,SUM($O$6:O609),0)</f>
        <v>0</v>
      </c>
    </row>
    <row r="610" spans="1:16">
      <c r="A610" s="403"/>
      <c r="B610" s="413">
        <v>3</v>
      </c>
      <c r="C610" s="414" t="s">
        <v>654</v>
      </c>
      <c r="D610" s="415" t="s">
        <v>45</v>
      </c>
      <c r="E610" s="416" t="s">
        <v>43</v>
      </c>
      <c r="F610" s="418">
        <v>26711.9</v>
      </c>
      <c r="G610" s="418">
        <v>26711.9</v>
      </c>
      <c r="H610" s="444"/>
      <c r="I610" s="411">
        <f t="shared" si="47"/>
        <v>26711.9</v>
      </c>
      <c r="J610" s="428">
        <f t="shared" si="48"/>
        <v>0</v>
      </c>
      <c r="K610" s="384">
        <f t="shared" si="49"/>
        <v>1</v>
      </c>
      <c r="L610" s="384">
        <f>IF(J610=1,SUM($J$6:J610),0)</f>
        <v>0</v>
      </c>
      <c r="M610" s="384">
        <f>IF(K610=1,SUM($K$6:K610),0)</f>
        <v>201227469.79893059</v>
      </c>
      <c r="N610" s="430">
        <f t="shared" si="50"/>
        <v>201227469.79893059</v>
      </c>
      <c r="O610" s="384">
        <f t="shared" si="51"/>
        <v>0</v>
      </c>
      <c r="P610" s="384">
        <f>IF(O610=1,SUM($O$6:O610),0)</f>
        <v>0</v>
      </c>
    </row>
    <row r="611" spans="1:16" ht="30">
      <c r="A611" s="403"/>
      <c r="B611" s="413">
        <v>4</v>
      </c>
      <c r="C611" s="414" t="s">
        <v>655</v>
      </c>
      <c r="D611" s="415" t="s">
        <v>45</v>
      </c>
      <c r="E611" s="416" t="s">
        <v>43</v>
      </c>
      <c r="F611" s="418">
        <v>84820.5</v>
      </c>
      <c r="G611" s="418">
        <v>84820.5</v>
      </c>
      <c r="H611" s="444"/>
      <c r="I611" s="411">
        <f t="shared" si="47"/>
        <v>84820.5</v>
      </c>
      <c r="J611" s="428">
        <f t="shared" si="48"/>
        <v>0</v>
      </c>
      <c r="K611" s="384">
        <f t="shared" si="49"/>
        <v>1</v>
      </c>
      <c r="L611" s="384">
        <f>IF(J611=1,SUM($J$6:J611),0)</f>
        <v>0</v>
      </c>
      <c r="M611" s="384">
        <f>IF(K611=1,SUM($K$6:K611),0)</f>
        <v>201227470.79893059</v>
      </c>
      <c r="N611" s="430">
        <f t="shared" si="50"/>
        <v>201227470.79893059</v>
      </c>
      <c r="O611" s="384">
        <f t="shared" si="51"/>
        <v>0</v>
      </c>
      <c r="P611" s="384">
        <f>IF(O611=1,SUM($O$6:O611),0)</f>
        <v>0</v>
      </c>
    </row>
    <row r="612" spans="1:16">
      <c r="A612" s="403"/>
      <c r="B612" s="413">
        <v>5</v>
      </c>
      <c r="C612" s="414" t="s">
        <v>656</v>
      </c>
      <c r="D612" s="415" t="s">
        <v>45</v>
      </c>
      <c r="E612" s="416" t="s">
        <v>43</v>
      </c>
      <c r="F612" s="418">
        <v>33550</v>
      </c>
      <c r="G612" s="418">
        <v>33550</v>
      </c>
      <c r="H612" s="444"/>
      <c r="I612" s="411">
        <f t="shared" si="47"/>
        <v>33550</v>
      </c>
      <c r="J612" s="428">
        <f t="shared" si="48"/>
        <v>0</v>
      </c>
      <c r="K612" s="384">
        <f t="shared" si="49"/>
        <v>1</v>
      </c>
      <c r="L612" s="384">
        <f>IF(J612=1,SUM($J$6:J612),0)</f>
        <v>0</v>
      </c>
      <c r="M612" s="384">
        <f>IF(K612=1,SUM($K$6:K612),0)</f>
        <v>201227471.79893059</v>
      </c>
      <c r="N612" s="430">
        <f t="shared" si="50"/>
        <v>201227471.79893059</v>
      </c>
      <c r="O612" s="384">
        <f t="shared" si="51"/>
        <v>0</v>
      </c>
      <c r="P612" s="384">
        <f>IF(O612=1,SUM($O$6:O612),0)</f>
        <v>0</v>
      </c>
    </row>
    <row r="613" spans="1:16">
      <c r="A613" s="403"/>
      <c r="B613" s="413">
        <v>6</v>
      </c>
      <c r="C613" s="414" t="s">
        <v>657</v>
      </c>
      <c r="D613" s="415" t="s">
        <v>45</v>
      </c>
      <c r="E613" s="416" t="s">
        <v>43</v>
      </c>
      <c r="F613" s="418">
        <v>16833.560000000001</v>
      </c>
      <c r="G613" s="418">
        <v>16833.560000000001</v>
      </c>
      <c r="H613" s="444"/>
      <c r="I613" s="411">
        <f t="shared" si="47"/>
        <v>16833.560000000001</v>
      </c>
      <c r="J613" s="428">
        <f t="shared" si="48"/>
        <v>0</v>
      </c>
      <c r="K613" s="384">
        <f t="shared" si="49"/>
        <v>1</v>
      </c>
      <c r="L613" s="384">
        <f>IF(J613=1,SUM($J$6:J613),0)</f>
        <v>0</v>
      </c>
      <c r="M613" s="384">
        <f>IF(K613=1,SUM($K$6:K613),0)</f>
        <v>201227472.79893059</v>
      </c>
      <c r="N613" s="430">
        <f t="shared" si="50"/>
        <v>201227472.79893059</v>
      </c>
      <c r="O613" s="384">
        <f t="shared" si="51"/>
        <v>0</v>
      </c>
      <c r="P613" s="384">
        <f>IF(O613=1,SUM($O$6:O613),0)</f>
        <v>0</v>
      </c>
    </row>
    <row r="614" spans="1:16" ht="45">
      <c r="A614" s="403"/>
      <c r="B614" s="413">
        <v>7</v>
      </c>
      <c r="C614" s="414" t="s">
        <v>658</v>
      </c>
      <c r="D614" s="415" t="s">
        <v>45</v>
      </c>
      <c r="E614" s="416" t="s">
        <v>43</v>
      </c>
      <c r="F614" s="418">
        <v>72742.5</v>
      </c>
      <c r="G614" s="418">
        <v>72742.5</v>
      </c>
      <c r="H614" s="444"/>
      <c r="I614" s="411">
        <f t="shared" si="47"/>
        <v>72742.5</v>
      </c>
      <c r="J614" s="428">
        <f t="shared" si="48"/>
        <v>0</v>
      </c>
      <c r="K614" s="384">
        <f t="shared" si="49"/>
        <v>1</v>
      </c>
      <c r="L614" s="384">
        <f>IF(J614=1,SUM($J$6:J614),0)</f>
        <v>0</v>
      </c>
      <c r="M614" s="384">
        <f>IF(K614=1,SUM($K$6:K614),0)</f>
        <v>201227473.79893059</v>
      </c>
      <c r="N614" s="430">
        <f t="shared" si="50"/>
        <v>201227473.79893059</v>
      </c>
      <c r="O614" s="384">
        <f t="shared" si="51"/>
        <v>0</v>
      </c>
      <c r="P614" s="384">
        <f>IF(O614=1,SUM($O$6:O614),0)</f>
        <v>0</v>
      </c>
    </row>
    <row r="615" spans="1:16" ht="60">
      <c r="A615" s="403"/>
      <c r="B615" s="413">
        <v>8</v>
      </c>
      <c r="C615" s="414" t="s">
        <v>659</v>
      </c>
      <c r="D615" s="415" t="s">
        <v>45</v>
      </c>
      <c r="E615" s="416" t="s">
        <v>43</v>
      </c>
      <c r="F615" s="418">
        <v>45445</v>
      </c>
      <c r="G615" s="418">
        <v>45445</v>
      </c>
      <c r="H615" s="444"/>
      <c r="I615" s="411">
        <f t="shared" si="47"/>
        <v>45445</v>
      </c>
      <c r="J615" s="428">
        <f t="shared" si="48"/>
        <v>0</v>
      </c>
      <c r="K615" s="384">
        <f t="shared" si="49"/>
        <v>1</v>
      </c>
      <c r="L615" s="384">
        <f>IF(J615=1,SUM($J$6:J615),0)</f>
        <v>0</v>
      </c>
      <c r="M615" s="384">
        <f>IF(K615=1,SUM($K$6:K615),0)</f>
        <v>201227474.79893059</v>
      </c>
      <c r="N615" s="430">
        <f t="shared" si="50"/>
        <v>201227474.79893059</v>
      </c>
      <c r="O615" s="384">
        <f t="shared" si="51"/>
        <v>0</v>
      </c>
      <c r="P615" s="384">
        <f>IF(O615=1,SUM($O$6:O615),0)</f>
        <v>0</v>
      </c>
    </row>
    <row r="616" spans="1:16" ht="30">
      <c r="A616" s="403"/>
      <c r="B616" s="413">
        <v>9</v>
      </c>
      <c r="C616" s="414" t="s">
        <v>660</v>
      </c>
      <c r="D616" s="415" t="s">
        <v>45</v>
      </c>
      <c r="E616" s="416" t="s">
        <v>43</v>
      </c>
      <c r="F616" s="418">
        <v>84820.5</v>
      </c>
      <c r="G616" s="418">
        <v>84820.5</v>
      </c>
      <c r="H616" s="444"/>
      <c r="I616" s="411">
        <f t="shared" si="47"/>
        <v>84820.5</v>
      </c>
      <c r="J616" s="428">
        <f t="shared" si="48"/>
        <v>0</v>
      </c>
      <c r="K616" s="384">
        <f t="shared" si="49"/>
        <v>1</v>
      </c>
      <c r="L616" s="384">
        <f>IF(J616=1,SUM($J$6:J616),0)</f>
        <v>0</v>
      </c>
      <c r="M616" s="384">
        <f>IF(K616=1,SUM($K$6:K616),0)</f>
        <v>201227475.79893059</v>
      </c>
      <c r="N616" s="430">
        <f t="shared" si="50"/>
        <v>201227475.79893059</v>
      </c>
      <c r="O616" s="384">
        <f t="shared" si="51"/>
        <v>0</v>
      </c>
      <c r="P616" s="384">
        <f>IF(O616=1,SUM($O$6:O616),0)</f>
        <v>0</v>
      </c>
    </row>
    <row r="617" spans="1:16" ht="30">
      <c r="A617" s="403"/>
      <c r="B617" s="413">
        <v>10</v>
      </c>
      <c r="C617" s="414" t="s">
        <v>661</v>
      </c>
      <c r="D617" s="415" t="s">
        <v>45</v>
      </c>
      <c r="E617" s="416" t="s">
        <v>43</v>
      </c>
      <c r="F617" s="418">
        <v>53866.66</v>
      </c>
      <c r="G617" s="418">
        <v>53866.66</v>
      </c>
      <c r="H617" s="444"/>
      <c r="I617" s="411">
        <f t="shared" si="47"/>
        <v>53866.66</v>
      </c>
      <c r="J617" s="428">
        <f t="shared" si="48"/>
        <v>0</v>
      </c>
      <c r="K617" s="384">
        <f t="shared" si="49"/>
        <v>1</v>
      </c>
      <c r="L617" s="384">
        <f>IF(J617=1,SUM($J$6:J617),0)</f>
        <v>0</v>
      </c>
      <c r="M617" s="384">
        <f>IF(K617=1,SUM($K$6:K617),0)</f>
        <v>201227476.79893059</v>
      </c>
      <c r="N617" s="430">
        <f t="shared" si="50"/>
        <v>201227476.79893059</v>
      </c>
      <c r="O617" s="384">
        <f t="shared" si="51"/>
        <v>0</v>
      </c>
      <c r="P617" s="384">
        <f>IF(O617=1,SUM($O$6:O617),0)</f>
        <v>0</v>
      </c>
    </row>
    <row r="618" spans="1:16" ht="60">
      <c r="A618" s="403"/>
      <c r="B618" s="413">
        <v>11</v>
      </c>
      <c r="C618" s="414" t="s">
        <v>662</v>
      </c>
      <c r="D618" s="415" t="s">
        <v>45</v>
      </c>
      <c r="E618" s="416" t="s">
        <v>43</v>
      </c>
      <c r="F618" s="418">
        <v>38499.54</v>
      </c>
      <c r="G618" s="418">
        <v>38499.54</v>
      </c>
      <c r="H618" s="444"/>
      <c r="I618" s="411">
        <f t="shared" si="47"/>
        <v>38499.54</v>
      </c>
      <c r="J618" s="428">
        <f t="shared" si="48"/>
        <v>0</v>
      </c>
      <c r="K618" s="384">
        <f t="shared" si="49"/>
        <v>1</v>
      </c>
      <c r="L618" s="384">
        <f>IF(J618=1,SUM($J$6:J618),0)</f>
        <v>0</v>
      </c>
      <c r="M618" s="384">
        <f>IF(K618=1,SUM($K$6:K618),0)</f>
        <v>201227477.79893059</v>
      </c>
      <c r="N618" s="430">
        <f t="shared" si="50"/>
        <v>201227477.79893059</v>
      </c>
      <c r="O618" s="384">
        <f t="shared" si="51"/>
        <v>0</v>
      </c>
      <c r="P618" s="384">
        <f>IF(O618=1,SUM($O$6:O618),0)</f>
        <v>0</v>
      </c>
    </row>
    <row r="619" spans="1:16" ht="90">
      <c r="A619" s="403"/>
      <c r="B619" s="413">
        <v>12</v>
      </c>
      <c r="C619" s="414" t="s">
        <v>663</v>
      </c>
      <c r="D619" s="415" t="s">
        <v>45</v>
      </c>
      <c r="E619" s="416" t="s">
        <v>261</v>
      </c>
      <c r="F619" s="418">
        <v>31720</v>
      </c>
      <c r="G619" s="418">
        <v>31720</v>
      </c>
      <c r="H619" s="444"/>
      <c r="I619" s="411">
        <f t="shared" si="47"/>
        <v>31720</v>
      </c>
      <c r="J619" s="428">
        <f t="shared" si="48"/>
        <v>0</v>
      </c>
      <c r="K619" s="384">
        <f t="shared" si="49"/>
        <v>1</v>
      </c>
      <c r="L619" s="384">
        <f>IF(J619=1,SUM($J$6:J619),0)</f>
        <v>0</v>
      </c>
      <c r="M619" s="384">
        <f>IF(K619=1,SUM($K$6:K619),0)</f>
        <v>201227478.79893059</v>
      </c>
      <c r="N619" s="430">
        <f t="shared" si="50"/>
        <v>201227478.79893059</v>
      </c>
      <c r="O619" s="384">
        <f t="shared" si="51"/>
        <v>0</v>
      </c>
      <c r="P619" s="384">
        <f>IF(O619=1,SUM($O$6:O619),0)</f>
        <v>0</v>
      </c>
    </row>
    <row r="620" spans="1:16" ht="30">
      <c r="A620" s="403"/>
      <c r="B620" s="413">
        <v>13</v>
      </c>
      <c r="C620" s="414" t="s">
        <v>664</v>
      </c>
      <c r="D620" s="415" t="s">
        <v>45</v>
      </c>
      <c r="E620" s="416" t="s">
        <v>261</v>
      </c>
      <c r="F620" s="418">
        <v>51240</v>
      </c>
      <c r="G620" s="418">
        <v>51240</v>
      </c>
      <c r="H620" s="444"/>
      <c r="I620" s="411">
        <f t="shared" si="47"/>
        <v>51240</v>
      </c>
      <c r="J620" s="428">
        <f t="shared" si="48"/>
        <v>0</v>
      </c>
      <c r="K620" s="384">
        <f t="shared" si="49"/>
        <v>1</v>
      </c>
      <c r="L620" s="384">
        <f>IF(J620=1,SUM($J$6:J620),0)</f>
        <v>0</v>
      </c>
      <c r="M620" s="384">
        <f>IF(K620=1,SUM($K$6:K620),0)</f>
        <v>201227479.79893059</v>
      </c>
      <c r="N620" s="430">
        <f t="shared" si="50"/>
        <v>201227479.79893059</v>
      </c>
      <c r="O620" s="384">
        <f t="shared" si="51"/>
        <v>0</v>
      </c>
      <c r="P620" s="384">
        <f>IF(O620=1,SUM($O$6:O620),0)</f>
        <v>0</v>
      </c>
    </row>
    <row r="621" spans="1:16" ht="30">
      <c r="A621" s="403"/>
      <c r="B621" s="413">
        <v>14</v>
      </c>
      <c r="C621" s="414" t="s">
        <v>665</v>
      </c>
      <c r="D621" s="415" t="s">
        <v>45</v>
      </c>
      <c r="E621" s="416" t="s">
        <v>43</v>
      </c>
      <c r="F621" s="418">
        <v>3477</v>
      </c>
      <c r="G621" s="418">
        <v>3477</v>
      </c>
      <c r="H621" s="444"/>
      <c r="I621" s="411">
        <f t="shared" si="47"/>
        <v>3477</v>
      </c>
      <c r="J621" s="428">
        <f t="shared" si="48"/>
        <v>0</v>
      </c>
      <c r="K621" s="384">
        <f t="shared" si="49"/>
        <v>1</v>
      </c>
      <c r="L621" s="384">
        <f>IF(J621=1,SUM($J$6:J621),0)</f>
        <v>0</v>
      </c>
      <c r="M621" s="384">
        <f>IF(K621=1,SUM($K$6:K621),0)</f>
        <v>201227480.79893059</v>
      </c>
      <c r="N621" s="430">
        <f t="shared" si="50"/>
        <v>201227480.79893059</v>
      </c>
      <c r="O621" s="384">
        <f t="shared" si="51"/>
        <v>0</v>
      </c>
      <c r="P621" s="384">
        <f>IF(O621=1,SUM($O$6:O621),0)</f>
        <v>0</v>
      </c>
    </row>
    <row r="622" spans="1:16" ht="30">
      <c r="A622" s="403"/>
      <c r="B622" s="413">
        <v>15</v>
      </c>
      <c r="C622" s="414" t="s">
        <v>666</v>
      </c>
      <c r="D622" s="415" t="s">
        <v>45</v>
      </c>
      <c r="E622" s="416" t="s">
        <v>43</v>
      </c>
      <c r="F622" s="418">
        <v>3477</v>
      </c>
      <c r="G622" s="418">
        <v>3477</v>
      </c>
      <c r="H622" s="444"/>
      <c r="I622" s="411">
        <f t="shared" si="47"/>
        <v>3477</v>
      </c>
      <c r="J622" s="428">
        <f t="shared" si="48"/>
        <v>0</v>
      </c>
      <c r="K622" s="384">
        <f t="shared" si="49"/>
        <v>1</v>
      </c>
      <c r="L622" s="384">
        <f>IF(J622=1,SUM($J$6:J622),0)</f>
        <v>0</v>
      </c>
      <c r="M622" s="384">
        <f>IF(K622=1,SUM($K$6:K622),0)</f>
        <v>201227481.79893059</v>
      </c>
      <c r="N622" s="430">
        <f t="shared" si="50"/>
        <v>201227481.79893059</v>
      </c>
      <c r="O622" s="384">
        <f t="shared" si="51"/>
        <v>0</v>
      </c>
      <c r="P622" s="384">
        <f>IF(O622=1,SUM($O$6:O622),0)</f>
        <v>0</v>
      </c>
    </row>
    <row r="623" spans="1:16" ht="30">
      <c r="A623" s="403"/>
      <c r="B623" s="413">
        <v>16</v>
      </c>
      <c r="C623" s="414" t="s">
        <v>667</v>
      </c>
      <c r="D623" s="415" t="s">
        <v>45</v>
      </c>
      <c r="E623" s="416" t="s">
        <v>43</v>
      </c>
      <c r="F623" s="417">
        <v>5531.48</v>
      </c>
      <c r="G623" s="417">
        <v>5531.48</v>
      </c>
      <c r="H623" s="444"/>
      <c r="I623" s="411">
        <f t="shared" si="47"/>
        <v>5531.48</v>
      </c>
      <c r="J623" s="428">
        <f t="shared" si="48"/>
        <v>0</v>
      </c>
      <c r="K623" s="384">
        <f t="shared" si="49"/>
        <v>1</v>
      </c>
      <c r="L623" s="384">
        <f>IF(J623=1,SUM($J$6:J623),0)</f>
        <v>0</v>
      </c>
      <c r="M623" s="384">
        <f>IF(K623=1,SUM($K$6:K623),0)</f>
        <v>201227482.79893059</v>
      </c>
      <c r="N623" s="430">
        <f t="shared" si="50"/>
        <v>201227482.79893059</v>
      </c>
      <c r="O623" s="384">
        <f t="shared" si="51"/>
        <v>0</v>
      </c>
      <c r="P623" s="384">
        <f>IF(O623=1,SUM($O$6:O623),0)</f>
        <v>0</v>
      </c>
    </row>
    <row r="624" spans="1:16" ht="75">
      <c r="A624" s="403"/>
      <c r="B624" s="413">
        <v>17</v>
      </c>
      <c r="C624" s="414" t="s">
        <v>668</v>
      </c>
      <c r="D624" s="415" t="s">
        <v>45</v>
      </c>
      <c r="E624" s="416" t="s">
        <v>261</v>
      </c>
      <c r="F624" s="417">
        <v>15000</v>
      </c>
      <c r="G624" s="417">
        <v>15000</v>
      </c>
      <c r="H624" s="444"/>
      <c r="I624" s="411">
        <f t="shared" si="47"/>
        <v>15000</v>
      </c>
      <c r="J624" s="428">
        <f t="shared" si="48"/>
        <v>0</v>
      </c>
      <c r="K624" s="384">
        <f t="shared" si="49"/>
        <v>1</v>
      </c>
      <c r="L624" s="384">
        <f>IF(J624=1,SUM($J$6:J624),0)</f>
        <v>0</v>
      </c>
      <c r="M624" s="384">
        <f>IF(K624=1,SUM($K$6:K624),0)</f>
        <v>201227483.79893059</v>
      </c>
      <c r="N624" s="430">
        <f t="shared" si="50"/>
        <v>201227483.79893059</v>
      </c>
      <c r="O624" s="384">
        <f t="shared" si="51"/>
        <v>0</v>
      </c>
      <c r="P624" s="384">
        <f>IF(O624=1,SUM($O$6:O624),0)</f>
        <v>0</v>
      </c>
    </row>
    <row r="625" spans="1:16" ht="90">
      <c r="A625" s="403"/>
      <c r="B625" s="413">
        <v>18</v>
      </c>
      <c r="C625" s="414" t="s">
        <v>669</v>
      </c>
      <c r="D625" s="415" t="s">
        <v>45</v>
      </c>
      <c r="E625" s="416" t="s">
        <v>43</v>
      </c>
      <c r="F625" s="418">
        <v>154106.74</v>
      </c>
      <c r="G625" s="418">
        <v>154106.74</v>
      </c>
      <c r="H625" s="444"/>
      <c r="I625" s="411">
        <f t="shared" si="47"/>
        <v>154106.74</v>
      </c>
      <c r="J625" s="428">
        <f t="shared" si="48"/>
        <v>0</v>
      </c>
      <c r="K625" s="384">
        <f t="shared" si="49"/>
        <v>1</v>
      </c>
      <c r="L625" s="384">
        <f>IF(J625=1,SUM($J$6:J625),0)</f>
        <v>0</v>
      </c>
      <c r="M625" s="384">
        <f>IF(K625=1,SUM($K$6:K625),0)</f>
        <v>201227484.79893059</v>
      </c>
      <c r="N625" s="430">
        <f t="shared" si="50"/>
        <v>201227484.79893059</v>
      </c>
      <c r="O625" s="384">
        <f t="shared" si="51"/>
        <v>0</v>
      </c>
      <c r="P625" s="384">
        <f>IF(O625=1,SUM($O$6:O625),0)</f>
        <v>0</v>
      </c>
    </row>
    <row r="626" spans="1:16" ht="60">
      <c r="A626" s="403"/>
      <c r="B626" s="413">
        <v>19</v>
      </c>
      <c r="C626" s="414" t="s">
        <v>670</v>
      </c>
      <c r="D626" s="415" t="s">
        <v>45</v>
      </c>
      <c r="E626" s="416" t="s">
        <v>43</v>
      </c>
      <c r="F626" s="418">
        <v>16226</v>
      </c>
      <c r="G626" s="418">
        <v>16226</v>
      </c>
      <c r="H626" s="444"/>
      <c r="I626" s="411">
        <f t="shared" si="47"/>
        <v>16226</v>
      </c>
      <c r="J626" s="428">
        <f t="shared" si="48"/>
        <v>0</v>
      </c>
      <c r="K626" s="384">
        <f t="shared" si="49"/>
        <v>1</v>
      </c>
      <c r="L626" s="384">
        <f>IF(J626=1,SUM($J$6:J626),0)</f>
        <v>0</v>
      </c>
      <c r="M626" s="384">
        <f>IF(K626=1,SUM($K$6:K626),0)</f>
        <v>201227485.79893059</v>
      </c>
      <c r="N626" s="430">
        <f t="shared" si="50"/>
        <v>201227485.79893059</v>
      </c>
      <c r="O626" s="384">
        <f t="shared" si="51"/>
        <v>0</v>
      </c>
      <c r="P626" s="384">
        <f>IF(O626=1,SUM($O$6:O626),0)</f>
        <v>0</v>
      </c>
    </row>
    <row r="627" spans="1:16" ht="90">
      <c r="A627" s="403"/>
      <c r="B627" s="413">
        <v>20</v>
      </c>
      <c r="C627" s="414" t="s">
        <v>671</v>
      </c>
      <c r="D627" s="415" t="s">
        <v>45</v>
      </c>
      <c r="E627" s="416" t="s">
        <v>43</v>
      </c>
      <c r="F627" s="418">
        <v>61732</v>
      </c>
      <c r="G627" s="418">
        <v>61732</v>
      </c>
      <c r="H627" s="444"/>
      <c r="I627" s="411">
        <f t="shared" si="47"/>
        <v>61732</v>
      </c>
      <c r="J627" s="428">
        <f t="shared" si="48"/>
        <v>0</v>
      </c>
      <c r="K627" s="384">
        <f t="shared" si="49"/>
        <v>1</v>
      </c>
      <c r="L627" s="384">
        <f>IF(J627=1,SUM($J$6:J627),0)</f>
        <v>0</v>
      </c>
      <c r="M627" s="384">
        <f>IF(K627=1,SUM($K$6:K627),0)</f>
        <v>201227486.79893059</v>
      </c>
      <c r="N627" s="430">
        <f t="shared" si="50"/>
        <v>201227486.79893059</v>
      </c>
      <c r="O627" s="384">
        <f t="shared" si="51"/>
        <v>0</v>
      </c>
      <c r="P627" s="384">
        <f>IF(O627=1,SUM($O$6:O627),0)</f>
        <v>0</v>
      </c>
    </row>
    <row r="628" spans="1:16" ht="90">
      <c r="A628" s="403"/>
      <c r="B628" s="413">
        <v>21</v>
      </c>
      <c r="C628" s="414" t="s">
        <v>672</v>
      </c>
      <c r="D628" s="415" t="s">
        <v>45</v>
      </c>
      <c r="E628" s="416" t="s">
        <v>43</v>
      </c>
      <c r="F628" s="418">
        <v>34299.08</v>
      </c>
      <c r="G628" s="418">
        <v>34299.08</v>
      </c>
      <c r="H628" s="444"/>
      <c r="I628" s="411">
        <f t="shared" si="47"/>
        <v>34299.08</v>
      </c>
      <c r="J628" s="428">
        <f t="shared" si="48"/>
        <v>0</v>
      </c>
      <c r="K628" s="384">
        <f t="shared" si="49"/>
        <v>1</v>
      </c>
      <c r="L628" s="384">
        <f>IF(J628=1,SUM($J$6:J628),0)</f>
        <v>0</v>
      </c>
      <c r="M628" s="384">
        <f>IF(K628=1,SUM($K$6:K628),0)</f>
        <v>201227487.79893059</v>
      </c>
      <c r="N628" s="430">
        <f t="shared" si="50"/>
        <v>201227487.79893059</v>
      </c>
      <c r="O628" s="384">
        <f t="shared" si="51"/>
        <v>0</v>
      </c>
      <c r="P628" s="384">
        <f>IF(O628=1,SUM($O$6:O628),0)</f>
        <v>0</v>
      </c>
    </row>
    <row r="629" spans="1:16" ht="45">
      <c r="A629" s="403"/>
      <c r="B629" s="413">
        <v>22</v>
      </c>
      <c r="C629" s="414" t="s">
        <v>673</v>
      </c>
      <c r="D629" s="415" t="s">
        <v>45</v>
      </c>
      <c r="E629" s="416" t="s">
        <v>43</v>
      </c>
      <c r="F629" s="418">
        <v>19825</v>
      </c>
      <c r="G629" s="418">
        <v>19825</v>
      </c>
      <c r="H629" s="444"/>
      <c r="I629" s="411">
        <f t="shared" si="47"/>
        <v>19825</v>
      </c>
      <c r="J629" s="428">
        <f t="shared" si="48"/>
        <v>0</v>
      </c>
      <c r="K629" s="384">
        <f t="shared" si="49"/>
        <v>1</v>
      </c>
      <c r="L629" s="384">
        <f>IF(J629=1,SUM($J$6:J629),0)</f>
        <v>0</v>
      </c>
      <c r="M629" s="384">
        <f>IF(K629=1,SUM($K$6:K629),0)</f>
        <v>201227488.79893059</v>
      </c>
      <c r="N629" s="430">
        <f t="shared" si="50"/>
        <v>201227488.79893059</v>
      </c>
      <c r="O629" s="384">
        <f t="shared" si="51"/>
        <v>0</v>
      </c>
      <c r="P629" s="384">
        <f>IF(O629=1,SUM($O$6:O629),0)</f>
        <v>0</v>
      </c>
    </row>
    <row r="630" spans="1:16" ht="135">
      <c r="A630" s="403"/>
      <c r="B630" s="413">
        <v>23</v>
      </c>
      <c r="C630" s="414" t="s">
        <v>674</v>
      </c>
      <c r="D630" s="415" t="s">
        <v>45</v>
      </c>
      <c r="E630" s="416" t="s">
        <v>43</v>
      </c>
      <c r="F630" s="418">
        <v>5874300</v>
      </c>
      <c r="G630" s="418">
        <v>5874300</v>
      </c>
      <c r="H630" s="444"/>
      <c r="I630" s="411">
        <f t="shared" si="47"/>
        <v>5874300</v>
      </c>
      <c r="J630" s="428">
        <f t="shared" si="48"/>
        <v>0</v>
      </c>
      <c r="K630" s="384">
        <f t="shared" si="49"/>
        <v>1</v>
      </c>
      <c r="L630" s="384">
        <f>IF(J630=1,SUM($J$6:J630),0)</f>
        <v>0</v>
      </c>
      <c r="M630" s="384">
        <f>IF(K630=1,SUM($K$6:K630),0)</f>
        <v>201227489.79893059</v>
      </c>
      <c r="N630" s="430">
        <f t="shared" si="50"/>
        <v>201227489.79893059</v>
      </c>
      <c r="O630" s="384">
        <f t="shared" si="51"/>
        <v>0</v>
      </c>
      <c r="P630" s="384">
        <f>IF(O630=1,SUM($O$6:O630),0)</f>
        <v>0</v>
      </c>
    </row>
    <row r="631" spans="1:16" ht="75">
      <c r="A631" s="403"/>
      <c r="B631" s="413">
        <v>24</v>
      </c>
      <c r="C631" s="414" t="s">
        <v>675</v>
      </c>
      <c r="D631" s="415" t="s">
        <v>45</v>
      </c>
      <c r="E631" s="416" t="s">
        <v>43</v>
      </c>
      <c r="F631" s="418">
        <v>23180</v>
      </c>
      <c r="G631" s="418">
        <v>23180</v>
      </c>
      <c r="H631" s="419"/>
      <c r="I631" s="411">
        <f t="shared" si="47"/>
        <v>23180</v>
      </c>
      <c r="J631" s="428">
        <f t="shared" si="48"/>
        <v>0</v>
      </c>
      <c r="K631" s="384">
        <f t="shared" si="49"/>
        <v>1</v>
      </c>
      <c r="L631" s="384">
        <f>IF(J631=1,SUM($J$6:J631),0)</f>
        <v>0</v>
      </c>
      <c r="M631" s="384">
        <f>IF(K631=1,SUM($K$6:K631),0)</f>
        <v>201227490.79893059</v>
      </c>
      <c r="N631" s="430">
        <f t="shared" si="50"/>
        <v>201227490.79893059</v>
      </c>
      <c r="O631" s="384">
        <f t="shared" si="51"/>
        <v>0</v>
      </c>
      <c r="P631" s="384">
        <f>IF(O631=1,SUM($O$6:O631),0)</f>
        <v>0</v>
      </c>
    </row>
    <row r="632" spans="1:16" ht="90">
      <c r="A632" s="403"/>
      <c r="B632" s="413">
        <v>25</v>
      </c>
      <c r="C632" s="414" t="s">
        <v>676</v>
      </c>
      <c r="D632" s="415" t="s">
        <v>45</v>
      </c>
      <c r="E632" s="416" t="s">
        <v>43</v>
      </c>
      <c r="F632" s="418">
        <v>482893.08</v>
      </c>
      <c r="G632" s="418">
        <v>482893.08</v>
      </c>
      <c r="H632" s="419"/>
      <c r="I632" s="411">
        <f t="shared" si="47"/>
        <v>482893.08</v>
      </c>
      <c r="J632" s="428">
        <f t="shared" si="48"/>
        <v>0</v>
      </c>
      <c r="K632" s="384">
        <f t="shared" si="49"/>
        <v>1</v>
      </c>
      <c r="L632" s="384">
        <f>IF(J632=1,SUM($J$6:J632),0)</f>
        <v>0</v>
      </c>
      <c r="M632" s="384">
        <f>IF(K632=1,SUM($K$6:K632),0)</f>
        <v>201227491.79893059</v>
      </c>
      <c r="N632" s="430">
        <f t="shared" si="50"/>
        <v>201227491.79893059</v>
      </c>
      <c r="O632" s="384">
        <f t="shared" si="51"/>
        <v>0</v>
      </c>
      <c r="P632" s="384">
        <f>IF(O632=1,SUM($O$6:O632),0)</f>
        <v>0</v>
      </c>
    </row>
    <row r="633" spans="1:16">
      <c r="A633" s="403"/>
      <c r="B633" s="413"/>
      <c r="C633" s="414"/>
      <c r="D633" s="415" t="s">
        <v>122</v>
      </c>
      <c r="E633" s="416"/>
      <c r="F633" s="418"/>
      <c r="G633" s="418"/>
      <c r="H633" s="419"/>
      <c r="I633" s="411">
        <f t="shared" si="47"/>
        <v>0</v>
      </c>
      <c r="J633" s="428">
        <f t="shared" si="48"/>
        <v>0</v>
      </c>
      <c r="K633" s="384">
        <f t="shared" si="49"/>
        <v>0</v>
      </c>
      <c r="L633" s="384">
        <f>IF(J633=1,SUM($J$6:J633),0)</f>
        <v>0</v>
      </c>
      <c r="M633" s="384">
        <f>IF(K633=1,SUM($K$6:K633),0)</f>
        <v>0</v>
      </c>
      <c r="N633" s="430">
        <f t="shared" si="50"/>
        <v>0</v>
      </c>
      <c r="O633" s="384">
        <f t="shared" si="51"/>
        <v>0</v>
      </c>
      <c r="P633" s="384">
        <f>IF(O633=1,SUM($O$6:O633),0)</f>
        <v>0</v>
      </c>
    </row>
    <row r="634" spans="1:16" ht="75">
      <c r="A634" s="403"/>
      <c r="B634" s="413" t="s">
        <v>677</v>
      </c>
      <c r="C634" s="414" t="s">
        <v>678</v>
      </c>
      <c r="D634" s="415" t="s">
        <v>122</v>
      </c>
      <c r="E634" s="416"/>
      <c r="F634" s="418" t="s">
        <v>122</v>
      </c>
      <c r="G634" s="418" t="s">
        <v>122</v>
      </c>
      <c r="H634" s="419"/>
      <c r="I634" s="411" t="str">
        <f t="shared" si="47"/>
        <v/>
      </c>
      <c r="J634" s="428">
        <f t="shared" si="48"/>
        <v>0</v>
      </c>
      <c r="K634" s="384">
        <f t="shared" si="49"/>
        <v>0</v>
      </c>
      <c r="L634" s="384">
        <f>IF(J634=1,SUM($J$6:J634),0)</f>
        <v>0</v>
      </c>
      <c r="M634" s="384">
        <f>IF(K634=1,SUM($K$6:K634),0)</f>
        <v>0</v>
      </c>
      <c r="N634" s="430">
        <f t="shared" si="50"/>
        <v>0</v>
      </c>
      <c r="O634" s="384">
        <f t="shared" si="51"/>
        <v>0</v>
      </c>
      <c r="P634" s="384">
        <f>IF(O634=1,SUM($O$6:O634),0)</f>
        <v>0</v>
      </c>
    </row>
    <row r="635" spans="1:16" ht="75">
      <c r="A635" s="403"/>
      <c r="B635" s="413" t="s">
        <v>679</v>
      </c>
      <c r="C635" s="414" t="s">
        <v>680</v>
      </c>
      <c r="D635" s="415" t="s">
        <v>122</v>
      </c>
      <c r="E635" s="416"/>
      <c r="F635" s="418" t="s">
        <v>122</v>
      </c>
      <c r="G635" s="418" t="s">
        <v>122</v>
      </c>
      <c r="H635" s="419"/>
      <c r="I635" s="411" t="str">
        <f t="shared" si="47"/>
        <v/>
      </c>
      <c r="J635" s="428">
        <f t="shared" si="48"/>
        <v>0</v>
      </c>
      <c r="K635" s="384">
        <f t="shared" si="49"/>
        <v>0</v>
      </c>
      <c r="L635" s="384">
        <f>IF(J635=1,SUM($J$6:J635),0)</f>
        <v>0</v>
      </c>
      <c r="M635" s="384">
        <f>IF(K635=1,SUM($K$6:K635),0)</f>
        <v>0</v>
      </c>
      <c r="N635" s="430">
        <f t="shared" si="50"/>
        <v>0</v>
      </c>
      <c r="O635" s="384">
        <f t="shared" si="51"/>
        <v>0</v>
      </c>
      <c r="P635" s="384">
        <f>IF(O635=1,SUM($O$6:O635),0)</f>
        <v>0</v>
      </c>
    </row>
    <row r="636" spans="1:16" ht="60">
      <c r="A636" s="403"/>
      <c r="B636" s="413">
        <v>1</v>
      </c>
      <c r="C636" s="414" t="s">
        <v>681</v>
      </c>
      <c r="D636" s="415" t="s">
        <v>24</v>
      </c>
      <c r="E636" s="416" t="s">
        <v>682</v>
      </c>
      <c r="F636" s="418">
        <v>300000</v>
      </c>
      <c r="G636" s="418">
        <v>300000</v>
      </c>
      <c r="H636" s="419"/>
      <c r="I636" s="411">
        <f t="shared" si="47"/>
        <v>300000</v>
      </c>
      <c r="J636" s="428">
        <f t="shared" si="48"/>
        <v>0</v>
      </c>
      <c r="K636" s="384">
        <f t="shared" si="49"/>
        <v>0</v>
      </c>
      <c r="L636" s="384">
        <f>IF(J636=1,SUM($J$6:J636),0)</f>
        <v>0</v>
      </c>
      <c r="M636" s="384">
        <f>IF(K636=1,SUM($K$6:K636),0)</f>
        <v>0</v>
      </c>
      <c r="N636" s="430">
        <f t="shared" si="50"/>
        <v>0</v>
      </c>
      <c r="O636" s="384">
        <f t="shared" si="51"/>
        <v>0</v>
      </c>
      <c r="P636" s="384">
        <f>IF(O636=1,SUM($O$6:O636),0)</f>
        <v>0</v>
      </c>
    </row>
    <row r="637" spans="1:16" ht="60">
      <c r="A637" s="403"/>
      <c r="B637" s="413">
        <v>2</v>
      </c>
      <c r="C637" s="414" t="s">
        <v>683</v>
      </c>
      <c r="D637" s="415" t="s">
        <v>24</v>
      </c>
      <c r="E637" s="416" t="s">
        <v>684</v>
      </c>
      <c r="F637" s="418">
        <v>95147.5</v>
      </c>
      <c r="G637" s="418">
        <v>95147.5</v>
      </c>
      <c r="H637" s="419"/>
      <c r="I637" s="411">
        <f t="shared" si="47"/>
        <v>95147.5</v>
      </c>
      <c r="J637" s="428">
        <f t="shared" si="48"/>
        <v>0</v>
      </c>
      <c r="K637" s="384">
        <f t="shared" si="49"/>
        <v>0</v>
      </c>
      <c r="L637" s="384">
        <f>IF(J637=1,SUM($J$6:J637),0)</f>
        <v>0</v>
      </c>
      <c r="M637" s="384">
        <f>IF(K637=1,SUM($K$6:K637),0)</f>
        <v>0</v>
      </c>
      <c r="N637" s="430">
        <f t="shared" si="50"/>
        <v>0</v>
      </c>
      <c r="O637" s="384">
        <f t="shared" si="51"/>
        <v>0</v>
      </c>
      <c r="P637" s="384">
        <f>IF(O637=1,SUM($O$6:O637),0)</f>
        <v>0</v>
      </c>
    </row>
    <row r="638" spans="1:16" ht="30">
      <c r="A638" s="403"/>
      <c r="B638" s="413">
        <v>3</v>
      </c>
      <c r="C638" s="414" t="s">
        <v>685</v>
      </c>
      <c r="D638" s="415" t="s">
        <v>24</v>
      </c>
      <c r="E638" s="416" t="s">
        <v>686</v>
      </c>
      <c r="F638" s="418">
        <v>74125</v>
      </c>
      <c r="G638" s="418">
        <v>74125</v>
      </c>
      <c r="H638" s="419"/>
      <c r="I638" s="411">
        <f t="shared" si="47"/>
        <v>74125</v>
      </c>
      <c r="J638" s="428">
        <f t="shared" si="48"/>
        <v>0</v>
      </c>
      <c r="K638" s="384">
        <f t="shared" si="49"/>
        <v>0</v>
      </c>
      <c r="L638" s="384">
        <f>IF(J638=1,SUM($J$6:J638),0)</f>
        <v>0</v>
      </c>
      <c r="M638" s="384">
        <f>IF(K638=1,SUM($K$6:K638),0)</f>
        <v>0</v>
      </c>
      <c r="N638" s="430">
        <f t="shared" si="50"/>
        <v>0</v>
      </c>
      <c r="O638" s="384">
        <f t="shared" si="51"/>
        <v>0</v>
      </c>
      <c r="P638" s="384">
        <f>IF(O638=1,SUM($O$6:O638),0)</f>
        <v>0</v>
      </c>
    </row>
    <row r="639" spans="1:16" ht="45">
      <c r="A639" s="403"/>
      <c r="B639" s="413">
        <v>4</v>
      </c>
      <c r="C639" s="414" t="s">
        <v>687</v>
      </c>
      <c r="D639" s="415" t="s">
        <v>24</v>
      </c>
      <c r="E639" s="416" t="s">
        <v>686</v>
      </c>
      <c r="F639" s="418">
        <v>150000</v>
      </c>
      <c r="G639" s="418">
        <v>150000</v>
      </c>
      <c r="H639" s="419"/>
      <c r="I639" s="411">
        <f t="shared" si="47"/>
        <v>150000</v>
      </c>
      <c r="J639" s="428">
        <f t="shared" si="48"/>
        <v>0</v>
      </c>
      <c r="K639" s="384">
        <f t="shared" si="49"/>
        <v>0</v>
      </c>
      <c r="L639" s="384">
        <f>IF(J639=1,SUM($J$6:J639),0)</f>
        <v>0</v>
      </c>
      <c r="M639" s="384">
        <f>IF(K639=1,SUM($K$6:K639),0)</f>
        <v>0</v>
      </c>
      <c r="N639" s="430">
        <f t="shared" si="50"/>
        <v>0</v>
      </c>
      <c r="O639" s="384">
        <f t="shared" si="51"/>
        <v>0</v>
      </c>
      <c r="P639" s="384">
        <f>IF(O639=1,SUM($O$6:O639),0)</f>
        <v>0</v>
      </c>
    </row>
    <row r="640" spans="1:16" ht="45">
      <c r="A640" s="403"/>
      <c r="B640" s="413">
        <v>5</v>
      </c>
      <c r="C640" s="414" t="s">
        <v>688</v>
      </c>
      <c r="D640" s="415" t="s">
        <v>45</v>
      </c>
      <c r="E640" s="416" t="s">
        <v>686</v>
      </c>
      <c r="F640" s="418">
        <v>243000</v>
      </c>
      <c r="G640" s="418">
        <v>243000</v>
      </c>
      <c r="H640" s="419"/>
      <c r="I640" s="411">
        <f t="shared" si="47"/>
        <v>243000</v>
      </c>
      <c r="J640" s="428">
        <f t="shared" si="48"/>
        <v>0</v>
      </c>
      <c r="K640" s="384">
        <f t="shared" si="49"/>
        <v>1</v>
      </c>
      <c r="L640" s="384">
        <f>IF(J640=1,SUM($J$6:J640),0)</f>
        <v>0</v>
      </c>
      <c r="M640" s="384">
        <f>IF(K640=1,SUM($K$6:K640),0)</f>
        <v>201227492.79893059</v>
      </c>
      <c r="N640" s="430">
        <f t="shared" si="50"/>
        <v>201227492.79893059</v>
      </c>
      <c r="O640" s="384">
        <f t="shared" si="51"/>
        <v>0</v>
      </c>
      <c r="P640" s="384">
        <f>IF(O640=1,SUM($O$6:O640),0)</f>
        <v>0</v>
      </c>
    </row>
    <row r="641" spans="1:16" ht="45">
      <c r="A641" s="403"/>
      <c r="B641" s="413">
        <v>6</v>
      </c>
      <c r="C641" s="414" t="s">
        <v>689</v>
      </c>
      <c r="D641" s="415" t="s">
        <v>45</v>
      </c>
      <c r="E641" s="416" t="s">
        <v>686</v>
      </c>
      <c r="F641" s="418">
        <v>1124962.5</v>
      </c>
      <c r="G641" s="418">
        <v>1124962.5</v>
      </c>
      <c r="H641" s="419"/>
      <c r="I641" s="411">
        <f t="shared" si="47"/>
        <v>1124962.5</v>
      </c>
      <c r="J641" s="428">
        <f t="shared" si="48"/>
        <v>0</v>
      </c>
      <c r="K641" s="384">
        <f t="shared" si="49"/>
        <v>1</v>
      </c>
      <c r="L641" s="384">
        <f>IF(J641=1,SUM($J$6:J641),0)</f>
        <v>0</v>
      </c>
      <c r="M641" s="384">
        <f>IF(K641=1,SUM($K$6:K641),0)</f>
        <v>201227493.79893059</v>
      </c>
      <c r="N641" s="430">
        <f t="shared" si="50"/>
        <v>201227493.79893059</v>
      </c>
      <c r="O641" s="384">
        <f t="shared" si="51"/>
        <v>0</v>
      </c>
      <c r="P641" s="384">
        <f>IF(O641=1,SUM($O$6:O641),0)</f>
        <v>0</v>
      </c>
    </row>
    <row r="642" spans="1:16" ht="60">
      <c r="A642" s="403"/>
      <c r="B642" s="413">
        <v>7</v>
      </c>
      <c r="C642" s="414" t="s">
        <v>690</v>
      </c>
      <c r="D642" s="415" t="s">
        <v>45</v>
      </c>
      <c r="E642" s="416" t="s">
        <v>686</v>
      </c>
      <c r="F642" s="418">
        <v>5065452.75</v>
      </c>
      <c r="G642" s="418">
        <v>5065452.75</v>
      </c>
      <c r="H642" s="419"/>
      <c r="I642" s="411">
        <f t="shared" si="47"/>
        <v>5065452.75</v>
      </c>
      <c r="J642" s="428">
        <f t="shared" si="48"/>
        <v>0</v>
      </c>
      <c r="K642" s="384">
        <f t="shared" si="49"/>
        <v>1</v>
      </c>
      <c r="L642" s="384">
        <f>IF(J642=1,SUM($J$6:J642),0)</f>
        <v>0</v>
      </c>
      <c r="M642" s="384">
        <f>IF(K642=1,SUM($K$6:K642),0)</f>
        <v>201227494.79893059</v>
      </c>
      <c r="N642" s="430">
        <f t="shared" si="50"/>
        <v>201227494.79893059</v>
      </c>
      <c r="O642" s="384">
        <f t="shared" si="51"/>
        <v>0</v>
      </c>
      <c r="P642" s="384">
        <f>IF(O642=1,SUM($O$6:O642),0)</f>
        <v>0</v>
      </c>
    </row>
    <row r="643" spans="1:16" ht="75">
      <c r="A643" s="403"/>
      <c r="B643" s="413">
        <v>8</v>
      </c>
      <c r="C643" s="414" t="s">
        <v>691</v>
      </c>
      <c r="D643" s="415" t="s">
        <v>45</v>
      </c>
      <c r="E643" s="416" t="s">
        <v>686</v>
      </c>
      <c r="F643" s="418">
        <v>5065452.75</v>
      </c>
      <c r="G643" s="418">
        <v>5065452.75</v>
      </c>
      <c r="H643" s="419"/>
      <c r="I643" s="411">
        <f t="shared" si="47"/>
        <v>5065452.75</v>
      </c>
      <c r="J643" s="428">
        <f t="shared" si="48"/>
        <v>0</v>
      </c>
      <c r="K643" s="384">
        <f t="shared" si="49"/>
        <v>1</v>
      </c>
      <c r="L643" s="384">
        <f>IF(J643=1,SUM($J$6:J643),0)</f>
        <v>0</v>
      </c>
      <c r="M643" s="384">
        <f>IF(K643=1,SUM($K$6:K643),0)</f>
        <v>201227495.79893059</v>
      </c>
      <c r="N643" s="430">
        <f t="shared" si="50"/>
        <v>201227495.79893059</v>
      </c>
      <c r="O643" s="384">
        <f t="shared" si="51"/>
        <v>0</v>
      </c>
      <c r="P643" s="384">
        <f>IF(O643=1,SUM($O$6:O643),0)</f>
        <v>0</v>
      </c>
    </row>
    <row r="644" spans="1:16" ht="75">
      <c r="A644" s="403"/>
      <c r="B644" s="413">
        <v>9</v>
      </c>
      <c r="C644" s="414" t="s">
        <v>692</v>
      </c>
      <c r="D644" s="415" t="s">
        <v>45</v>
      </c>
      <c r="E644" s="416" t="s">
        <v>693</v>
      </c>
      <c r="F644" s="418">
        <v>185000</v>
      </c>
      <c r="G644" s="418">
        <v>185000</v>
      </c>
      <c r="H644" s="419"/>
      <c r="I644" s="411">
        <f t="shared" si="47"/>
        <v>185000</v>
      </c>
      <c r="J644" s="428">
        <f t="shared" si="48"/>
        <v>0</v>
      </c>
      <c r="K644" s="384">
        <f t="shared" si="49"/>
        <v>1</v>
      </c>
      <c r="L644" s="384">
        <f>IF(J644=1,SUM($J$6:J644),0)</f>
        <v>0</v>
      </c>
      <c r="M644" s="384">
        <f>IF(K644=1,SUM($K$6:K644),0)</f>
        <v>201227496.79893059</v>
      </c>
      <c r="N644" s="430">
        <f t="shared" si="50"/>
        <v>201227496.79893059</v>
      </c>
      <c r="O644" s="384">
        <f t="shared" si="51"/>
        <v>0</v>
      </c>
      <c r="P644" s="384">
        <f>IF(O644=1,SUM($O$6:O644),0)</f>
        <v>0</v>
      </c>
    </row>
    <row r="645" spans="1:16">
      <c r="A645" s="403"/>
      <c r="B645" s="413"/>
      <c r="C645" s="414" t="s">
        <v>122</v>
      </c>
      <c r="D645" s="415" t="s">
        <v>122</v>
      </c>
      <c r="E645" s="416"/>
      <c r="F645" s="418"/>
      <c r="G645" s="418"/>
      <c r="H645" s="419"/>
      <c r="I645" s="411">
        <f t="shared" si="47"/>
        <v>0</v>
      </c>
      <c r="J645" s="428">
        <f t="shared" si="48"/>
        <v>0</v>
      </c>
      <c r="K645" s="384">
        <f t="shared" si="49"/>
        <v>0</v>
      </c>
      <c r="L645" s="384">
        <f>IF(J645=1,SUM($J$6:J645),0)</f>
        <v>0</v>
      </c>
      <c r="M645" s="384">
        <f>IF(K645=1,SUM($K$6:K645),0)</f>
        <v>0</v>
      </c>
      <c r="N645" s="430">
        <f t="shared" si="50"/>
        <v>0</v>
      </c>
      <c r="O645" s="384">
        <f t="shared" si="51"/>
        <v>0</v>
      </c>
      <c r="P645" s="384">
        <f>IF(O645=1,SUM($O$6:O645),0)</f>
        <v>0</v>
      </c>
    </row>
    <row r="646" spans="1:16" ht="60">
      <c r="A646" s="403"/>
      <c r="B646" s="413" t="s">
        <v>694</v>
      </c>
      <c r="C646" s="414" t="s">
        <v>695</v>
      </c>
      <c r="D646" s="415" t="s">
        <v>122</v>
      </c>
      <c r="E646" s="416"/>
      <c r="F646" s="418"/>
      <c r="G646" s="418"/>
      <c r="H646" s="419"/>
      <c r="I646" s="411">
        <f t="shared" si="47"/>
        <v>0</v>
      </c>
      <c r="J646" s="428">
        <f t="shared" si="48"/>
        <v>0</v>
      </c>
      <c r="K646" s="384">
        <f t="shared" si="49"/>
        <v>0</v>
      </c>
      <c r="L646" s="384">
        <f>IF(J646=1,SUM($J$6:J646),0)</f>
        <v>0</v>
      </c>
      <c r="M646" s="384">
        <f>IF(K646=1,SUM($K$6:K646),0)</f>
        <v>0</v>
      </c>
      <c r="N646" s="430">
        <f t="shared" si="50"/>
        <v>0</v>
      </c>
      <c r="O646" s="384">
        <f t="shared" si="51"/>
        <v>0</v>
      </c>
      <c r="P646" s="384">
        <f>IF(O646=1,SUM($O$6:O646),0)</f>
        <v>0</v>
      </c>
    </row>
    <row r="647" spans="1:16" ht="75">
      <c r="A647" s="403"/>
      <c r="B647" s="413">
        <v>1</v>
      </c>
      <c r="C647" s="414" t="s">
        <v>696</v>
      </c>
      <c r="D647" s="415" t="s">
        <v>24</v>
      </c>
      <c r="E647" s="416" t="s">
        <v>261</v>
      </c>
      <c r="F647" s="418">
        <v>200000</v>
      </c>
      <c r="G647" s="418">
        <v>200000</v>
      </c>
      <c r="H647" s="419"/>
      <c r="I647" s="411">
        <f t="shared" si="47"/>
        <v>200000</v>
      </c>
      <c r="J647" s="428">
        <f t="shared" si="48"/>
        <v>0</v>
      </c>
      <c r="K647" s="384">
        <f t="shared" si="49"/>
        <v>0</v>
      </c>
      <c r="L647" s="384">
        <f>IF(J647=1,SUM($J$6:J647),0)</f>
        <v>0</v>
      </c>
      <c r="M647" s="384">
        <f>IF(K647=1,SUM($K$6:K647),0)</f>
        <v>0</v>
      </c>
      <c r="N647" s="430">
        <f t="shared" si="50"/>
        <v>0</v>
      </c>
      <c r="O647" s="384">
        <f t="shared" si="51"/>
        <v>0</v>
      </c>
      <c r="P647" s="384">
        <f>IF(O647=1,SUM($O$6:O647),0)</f>
        <v>0</v>
      </c>
    </row>
    <row r="648" spans="1:16" ht="60">
      <c r="A648" s="403"/>
      <c r="B648" s="413">
        <v>2</v>
      </c>
      <c r="C648" s="414" t="s">
        <v>697</v>
      </c>
      <c r="D648" s="415" t="s">
        <v>24</v>
      </c>
      <c r="E648" s="416" t="s">
        <v>686</v>
      </c>
      <c r="F648" s="418">
        <v>230000</v>
      </c>
      <c r="G648" s="418">
        <v>230000</v>
      </c>
      <c r="H648" s="419"/>
      <c r="I648" s="411">
        <f t="shared" si="47"/>
        <v>230000</v>
      </c>
      <c r="J648" s="428">
        <f t="shared" si="48"/>
        <v>0</v>
      </c>
      <c r="K648" s="384">
        <f t="shared" si="49"/>
        <v>0</v>
      </c>
      <c r="L648" s="384">
        <f>IF(J648=1,SUM($J$6:J648),0)</f>
        <v>0</v>
      </c>
      <c r="M648" s="384">
        <f>IF(K648=1,SUM($K$6:K648),0)</f>
        <v>0</v>
      </c>
      <c r="N648" s="430">
        <f t="shared" si="50"/>
        <v>0</v>
      </c>
      <c r="O648" s="384">
        <f t="shared" si="51"/>
        <v>0</v>
      </c>
      <c r="P648" s="384">
        <f>IF(O648=1,SUM($O$6:O648),0)</f>
        <v>0</v>
      </c>
    </row>
    <row r="649" spans="1:16" ht="60">
      <c r="A649" s="403"/>
      <c r="B649" s="413">
        <v>3</v>
      </c>
      <c r="C649" s="414" t="s">
        <v>698</v>
      </c>
      <c r="D649" s="415" t="s">
        <v>24</v>
      </c>
      <c r="E649" s="416" t="s">
        <v>686</v>
      </c>
      <c r="F649" s="418">
        <v>55000</v>
      </c>
      <c r="G649" s="418">
        <v>55000</v>
      </c>
      <c r="H649" s="419"/>
      <c r="I649" s="411">
        <f t="shared" si="47"/>
        <v>55000</v>
      </c>
      <c r="J649" s="428">
        <f t="shared" ref="J649:J712" si="52">IF(D649="MDU-KD",1,0)</f>
        <v>0</v>
      </c>
      <c r="K649" s="384">
        <f t="shared" ref="K649:K712" si="53">IF(D649="HDW",1,0)</f>
        <v>0</v>
      </c>
      <c r="L649" s="384">
        <f>IF(J649=1,SUM($J$6:J649),0)</f>
        <v>0</v>
      </c>
      <c r="M649" s="384">
        <f>IF(K649=1,SUM($K$6:K649),0)</f>
        <v>0</v>
      </c>
      <c r="N649" s="430">
        <f t="shared" ref="N649:N712" si="54">IF(L649=0,M649,L649)</f>
        <v>0</v>
      </c>
      <c r="O649" s="384">
        <f t="shared" ref="O649:O712" si="55">IF(E649=0,0,IF(LEFT(C649,11)="Tiang Beton",1,0))</f>
        <v>0</v>
      </c>
      <c r="P649" s="384">
        <f>IF(O649=1,SUM($O$6:O649),0)</f>
        <v>0</v>
      </c>
    </row>
    <row r="650" spans="1:16" ht="45">
      <c r="A650" s="403"/>
      <c r="B650" s="413">
        <v>4</v>
      </c>
      <c r="C650" s="414" t="s">
        <v>699</v>
      </c>
      <c r="D650" s="415" t="s">
        <v>24</v>
      </c>
      <c r="E650" s="416" t="s">
        <v>261</v>
      </c>
      <c r="F650" s="418">
        <v>93000</v>
      </c>
      <c r="G650" s="418">
        <v>93000</v>
      </c>
      <c r="H650" s="419"/>
      <c r="I650" s="411">
        <f t="shared" si="47"/>
        <v>93000</v>
      </c>
      <c r="J650" s="428">
        <f t="shared" si="52"/>
        <v>0</v>
      </c>
      <c r="K650" s="384">
        <f t="shared" si="53"/>
        <v>0</v>
      </c>
      <c r="L650" s="384">
        <f>IF(J650=1,SUM($J$6:J650),0)</f>
        <v>0</v>
      </c>
      <c r="M650" s="384">
        <f>IF(K650=1,SUM($K$6:K650),0)</f>
        <v>0</v>
      </c>
      <c r="N650" s="430">
        <f t="shared" si="54"/>
        <v>0</v>
      </c>
      <c r="O650" s="384">
        <f t="shared" si="55"/>
        <v>0</v>
      </c>
      <c r="P650" s="384">
        <f>IF(O650=1,SUM($O$6:O650),0)</f>
        <v>0</v>
      </c>
    </row>
    <row r="651" spans="1:16" ht="30">
      <c r="A651" s="403"/>
      <c r="B651" s="413">
        <v>5</v>
      </c>
      <c r="C651" s="414" t="s">
        <v>700</v>
      </c>
      <c r="D651" s="415" t="s">
        <v>24</v>
      </c>
      <c r="E651" s="416" t="s">
        <v>261</v>
      </c>
      <c r="F651" s="418">
        <v>85000</v>
      </c>
      <c r="G651" s="418">
        <v>85000</v>
      </c>
      <c r="H651" s="419"/>
      <c r="I651" s="411">
        <f t="shared" si="47"/>
        <v>85000</v>
      </c>
      <c r="J651" s="428">
        <f t="shared" si="52"/>
        <v>0</v>
      </c>
      <c r="K651" s="384">
        <f t="shared" si="53"/>
        <v>0</v>
      </c>
      <c r="L651" s="384">
        <f>IF(J651=1,SUM($J$6:J651),0)</f>
        <v>0</v>
      </c>
      <c r="M651" s="384">
        <f>IF(K651=1,SUM($K$6:K651),0)</f>
        <v>0</v>
      </c>
      <c r="N651" s="430">
        <f t="shared" si="54"/>
        <v>0</v>
      </c>
      <c r="O651" s="384">
        <f t="shared" si="55"/>
        <v>0</v>
      </c>
      <c r="P651" s="384">
        <f>IF(O651=1,SUM($O$6:O651),0)</f>
        <v>0</v>
      </c>
    </row>
    <row r="652" spans="1:16">
      <c r="A652" s="403"/>
      <c r="B652" s="413"/>
      <c r="C652" s="414" t="s">
        <v>122</v>
      </c>
      <c r="D652" s="415" t="s">
        <v>122</v>
      </c>
      <c r="E652" s="416"/>
      <c r="F652" s="418"/>
      <c r="G652" s="418"/>
      <c r="H652" s="419"/>
      <c r="I652" s="411">
        <f t="shared" si="47"/>
        <v>0</v>
      </c>
      <c r="J652" s="428">
        <f t="shared" si="52"/>
        <v>0</v>
      </c>
      <c r="K652" s="384">
        <f t="shared" si="53"/>
        <v>0</v>
      </c>
      <c r="L652" s="384">
        <f>IF(J652=1,SUM($J$6:J652),0)</f>
        <v>0</v>
      </c>
      <c r="M652" s="384">
        <f>IF(K652=1,SUM($K$6:K652),0)</f>
        <v>0</v>
      </c>
      <c r="N652" s="430">
        <f t="shared" si="54"/>
        <v>0</v>
      </c>
      <c r="O652" s="384">
        <f t="shared" si="55"/>
        <v>0</v>
      </c>
      <c r="P652" s="384">
        <f>IF(O652=1,SUM($O$6:O652),0)</f>
        <v>0</v>
      </c>
    </row>
    <row r="653" spans="1:16" ht="105">
      <c r="A653" s="403"/>
      <c r="B653" s="413" t="s">
        <v>701</v>
      </c>
      <c r="C653" s="414" t="s">
        <v>702</v>
      </c>
      <c r="D653" s="415" t="s">
        <v>45</v>
      </c>
      <c r="E653" s="416" t="s">
        <v>43</v>
      </c>
      <c r="F653" s="418">
        <v>12000</v>
      </c>
      <c r="G653" s="418">
        <v>12000</v>
      </c>
      <c r="H653" s="419"/>
      <c r="I653" s="411">
        <f t="shared" si="47"/>
        <v>12000</v>
      </c>
      <c r="J653" s="428">
        <f t="shared" si="52"/>
        <v>0</v>
      </c>
      <c r="K653" s="384">
        <f t="shared" si="53"/>
        <v>1</v>
      </c>
      <c r="L653" s="384">
        <f>IF(J653=1,SUM($J$6:J653),0)</f>
        <v>0</v>
      </c>
      <c r="M653" s="384">
        <f>IF(K653=1,SUM($K$6:K653),0)</f>
        <v>201227497.79893059</v>
      </c>
      <c r="N653" s="430">
        <f t="shared" si="54"/>
        <v>201227497.79893059</v>
      </c>
      <c r="O653" s="384">
        <f t="shared" si="55"/>
        <v>0</v>
      </c>
      <c r="P653" s="384">
        <f>IF(O653=1,SUM($O$6:O653),0)</f>
        <v>0</v>
      </c>
    </row>
    <row r="654" spans="1:16">
      <c r="A654" s="403"/>
      <c r="B654" s="413"/>
      <c r="C654" s="414" t="s">
        <v>122</v>
      </c>
      <c r="D654" s="415" t="s">
        <v>122</v>
      </c>
      <c r="E654" s="416"/>
      <c r="F654" s="418"/>
      <c r="G654" s="418"/>
      <c r="H654" s="419"/>
      <c r="I654" s="411">
        <f t="shared" si="47"/>
        <v>0</v>
      </c>
      <c r="J654" s="428">
        <f t="shared" si="52"/>
        <v>0</v>
      </c>
      <c r="K654" s="384">
        <f t="shared" si="53"/>
        <v>0</v>
      </c>
      <c r="L654" s="384">
        <f>IF(J654=1,SUM($J$6:J654),0)</f>
        <v>0</v>
      </c>
      <c r="M654" s="384">
        <f>IF(K654=1,SUM($K$6:K654),0)</f>
        <v>0</v>
      </c>
      <c r="N654" s="430">
        <f t="shared" si="54"/>
        <v>0</v>
      </c>
      <c r="O654" s="384">
        <f t="shared" si="55"/>
        <v>0</v>
      </c>
      <c r="P654" s="384">
        <f>IF(O654=1,SUM($O$6:O654),0)</f>
        <v>0</v>
      </c>
    </row>
    <row r="655" spans="1:16" ht="30">
      <c r="A655" s="403"/>
      <c r="B655" s="413" t="s">
        <v>703</v>
      </c>
      <c r="C655" s="414" t="s">
        <v>704</v>
      </c>
      <c r="D655" s="415" t="s">
        <v>122</v>
      </c>
      <c r="E655" s="416"/>
      <c r="F655" s="418"/>
      <c r="G655" s="418"/>
      <c r="H655" s="419"/>
      <c r="I655" s="411">
        <f t="shared" si="47"/>
        <v>0</v>
      </c>
      <c r="J655" s="428">
        <f t="shared" si="52"/>
        <v>0</v>
      </c>
      <c r="K655" s="384">
        <f t="shared" si="53"/>
        <v>0</v>
      </c>
      <c r="L655" s="384">
        <f>IF(J655=1,SUM($J$6:J655),0)</f>
        <v>0</v>
      </c>
      <c r="M655" s="384">
        <f>IF(K655=1,SUM($K$6:K655),0)</f>
        <v>0</v>
      </c>
      <c r="N655" s="430">
        <f t="shared" si="54"/>
        <v>0</v>
      </c>
      <c r="O655" s="384">
        <f t="shared" si="55"/>
        <v>0</v>
      </c>
      <c r="P655" s="384">
        <f>IF(O655=1,SUM($O$6:O655),0)</f>
        <v>0</v>
      </c>
    </row>
    <row r="656" spans="1:16" ht="30">
      <c r="A656" s="403"/>
      <c r="B656" s="413" t="s">
        <v>705</v>
      </c>
      <c r="C656" s="414" t="s">
        <v>706</v>
      </c>
      <c r="D656" s="415" t="s">
        <v>122</v>
      </c>
      <c r="E656" s="416"/>
      <c r="F656" s="418"/>
      <c r="G656" s="418"/>
      <c r="H656" s="419"/>
      <c r="I656" s="411">
        <f t="shared" si="47"/>
        <v>0</v>
      </c>
      <c r="J656" s="428">
        <f t="shared" si="52"/>
        <v>0</v>
      </c>
      <c r="K656" s="384">
        <f t="shared" si="53"/>
        <v>0</v>
      </c>
      <c r="L656" s="384">
        <f>IF(J656=1,SUM($J$6:J656),0)</f>
        <v>0</v>
      </c>
      <c r="M656" s="384">
        <f>IF(K656=1,SUM($K$6:K656),0)</f>
        <v>0</v>
      </c>
      <c r="N656" s="430">
        <f t="shared" si="54"/>
        <v>0</v>
      </c>
      <c r="O656" s="384">
        <f t="shared" si="55"/>
        <v>0</v>
      </c>
      <c r="P656" s="384">
        <f>IF(O656=1,SUM($O$6:O656),0)</f>
        <v>0</v>
      </c>
    </row>
    <row r="657" spans="1:16" ht="60">
      <c r="A657" s="403"/>
      <c r="B657" s="431">
        <v>1</v>
      </c>
      <c r="C657" s="414" t="s">
        <v>707</v>
      </c>
      <c r="D657" s="415" t="s">
        <v>24</v>
      </c>
      <c r="E657" s="416" t="s">
        <v>53</v>
      </c>
      <c r="F657" s="418">
        <v>19800</v>
      </c>
      <c r="G657" s="418">
        <v>19800</v>
      </c>
      <c r="H657" s="419"/>
      <c r="I657" s="411">
        <f t="shared" si="47"/>
        <v>19800</v>
      </c>
      <c r="J657" s="428">
        <f t="shared" si="52"/>
        <v>0</v>
      </c>
      <c r="K657" s="384">
        <f t="shared" si="53"/>
        <v>0</v>
      </c>
      <c r="L657" s="384">
        <f>IF(J657=1,SUM($J$6:J657),0)</f>
        <v>0</v>
      </c>
      <c r="M657" s="384">
        <f>IF(K657=1,SUM($K$6:K657),0)</f>
        <v>0</v>
      </c>
      <c r="N657" s="430">
        <f t="shared" si="54"/>
        <v>0</v>
      </c>
      <c r="O657" s="384">
        <f t="shared" si="55"/>
        <v>0</v>
      </c>
      <c r="P657" s="384">
        <f>IF(O657=1,SUM($O$6:O657),0)</f>
        <v>0</v>
      </c>
    </row>
    <row r="658" spans="1:16" ht="60">
      <c r="A658" s="403"/>
      <c r="B658" s="431">
        <v>2</v>
      </c>
      <c r="C658" s="414" t="s">
        <v>708</v>
      </c>
      <c r="D658" s="415" t="s">
        <v>24</v>
      </c>
      <c r="E658" s="416" t="s">
        <v>53</v>
      </c>
      <c r="F658" s="418">
        <v>20500</v>
      </c>
      <c r="G658" s="418">
        <v>20500</v>
      </c>
      <c r="H658" s="419"/>
      <c r="I658" s="411">
        <f t="shared" si="47"/>
        <v>20500</v>
      </c>
      <c r="J658" s="428">
        <f t="shared" si="52"/>
        <v>0</v>
      </c>
      <c r="K658" s="384">
        <f t="shared" si="53"/>
        <v>0</v>
      </c>
      <c r="L658" s="384">
        <f>IF(J658=1,SUM($J$6:J658),0)</f>
        <v>0</v>
      </c>
      <c r="M658" s="384">
        <f>IF(K658=1,SUM($K$6:K658),0)</f>
        <v>0</v>
      </c>
      <c r="N658" s="430">
        <f t="shared" si="54"/>
        <v>0</v>
      </c>
      <c r="O658" s="384">
        <f t="shared" si="55"/>
        <v>0</v>
      </c>
      <c r="P658" s="384">
        <f>IF(O658=1,SUM($O$6:O658),0)</f>
        <v>0</v>
      </c>
    </row>
    <row r="659" spans="1:16" ht="60">
      <c r="A659" s="403"/>
      <c r="B659" s="431">
        <v>3</v>
      </c>
      <c r="C659" s="414" t="s">
        <v>709</v>
      </c>
      <c r="D659" s="415" t="s">
        <v>24</v>
      </c>
      <c r="E659" s="416" t="s">
        <v>53</v>
      </c>
      <c r="F659" s="418">
        <v>27500</v>
      </c>
      <c r="G659" s="418">
        <v>27500</v>
      </c>
      <c r="H659" s="419"/>
      <c r="I659" s="411">
        <f t="shared" si="47"/>
        <v>27500</v>
      </c>
      <c r="J659" s="428">
        <f t="shared" si="52"/>
        <v>0</v>
      </c>
      <c r="K659" s="384">
        <f t="shared" si="53"/>
        <v>0</v>
      </c>
      <c r="L659" s="384">
        <f>IF(J659=1,SUM($J$6:J659),0)</f>
        <v>0</v>
      </c>
      <c r="M659" s="384">
        <f>IF(K659=1,SUM($K$6:K659),0)</f>
        <v>0</v>
      </c>
      <c r="N659" s="430">
        <f t="shared" si="54"/>
        <v>0</v>
      </c>
      <c r="O659" s="384">
        <f t="shared" si="55"/>
        <v>0</v>
      </c>
      <c r="P659" s="384">
        <f>IF(O659=1,SUM($O$6:O659),0)</f>
        <v>0</v>
      </c>
    </row>
    <row r="660" spans="1:16" ht="60">
      <c r="A660" s="403"/>
      <c r="B660" s="431">
        <v>4</v>
      </c>
      <c r="C660" s="414" t="s">
        <v>710</v>
      </c>
      <c r="D660" s="415" t="s">
        <v>24</v>
      </c>
      <c r="E660" s="416" t="s">
        <v>53</v>
      </c>
      <c r="F660" s="418">
        <v>14900</v>
      </c>
      <c r="G660" s="418">
        <v>14900</v>
      </c>
      <c r="H660" s="419"/>
      <c r="I660" s="411">
        <f t="shared" si="47"/>
        <v>14900</v>
      </c>
      <c r="J660" s="428">
        <f t="shared" si="52"/>
        <v>0</v>
      </c>
      <c r="K660" s="384">
        <f t="shared" si="53"/>
        <v>0</v>
      </c>
      <c r="L660" s="384">
        <f>IF(J660=1,SUM($J$6:J660),0)</f>
        <v>0</v>
      </c>
      <c r="M660" s="384">
        <f>IF(K660=1,SUM($K$6:K660),0)</f>
        <v>0</v>
      </c>
      <c r="N660" s="430">
        <f t="shared" si="54"/>
        <v>0</v>
      </c>
      <c r="O660" s="384">
        <f t="shared" si="55"/>
        <v>0</v>
      </c>
      <c r="P660" s="384">
        <f>IF(O660=1,SUM($O$6:O660),0)</f>
        <v>0</v>
      </c>
    </row>
    <row r="661" spans="1:16" ht="60">
      <c r="A661" s="403"/>
      <c r="B661" s="431">
        <v>5</v>
      </c>
      <c r="C661" s="414" t="s">
        <v>711</v>
      </c>
      <c r="D661" s="415" t="s">
        <v>24</v>
      </c>
      <c r="E661" s="416" t="s">
        <v>53</v>
      </c>
      <c r="F661" s="418">
        <v>27900</v>
      </c>
      <c r="G661" s="418">
        <v>33200</v>
      </c>
      <c r="H661" s="419"/>
      <c r="I661" s="411">
        <f t="shared" si="47"/>
        <v>33200</v>
      </c>
      <c r="J661" s="428">
        <f t="shared" si="52"/>
        <v>0</v>
      </c>
      <c r="K661" s="384">
        <f t="shared" si="53"/>
        <v>0</v>
      </c>
      <c r="L661" s="384">
        <f>IF(J661=1,SUM($J$6:J661),0)</f>
        <v>0</v>
      </c>
      <c r="M661" s="384">
        <f>IF(K661=1,SUM($K$6:K661),0)</f>
        <v>0</v>
      </c>
      <c r="N661" s="430">
        <f t="shared" si="54"/>
        <v>0</v>
      </c>
      <c r="O661" s="384">
        <f t="shared" si="55"/>
        <v>0</v>
      </c>
      <c r="P661" s="384">
        <f>IF(O661=1,SUM($O$6:O661),0)</f>
        <v>0</v>
      </c>
    </row>
    <row r="662" spans="1:16" ht="60">
      <c r="A662" s="403"/>
      <c r="B662" s="431">
        <v>6</v>
      </c>
      <c r="C662" s="414" t="s">
        <v>712</v>
      </c>
      <c r="D662" s="415" t="s">
        <v>24</v>
      </c>
      <c r="E662" s="416" t="s">
        <v>53</v>
      </c>
      <c r="F662" s="418">
        <v>33000</v>
      </c>
      <c r="G662" s="418">
        <v>35700</v>
      </c>
      <c r="H662" s="419"/>
      <c r="I662" s="411">
        <f t="shared" si="47"/>
        <v>35700</v>
      </c>
      <c r="J662" s="428">
        <f t="shared" si="52"/>
        <v>0</v>
      </c>
      <c r="K662" s="384">
        <f t="shared" si="53"/>
        <v>0</v>
      </c>
      <c r="L662" s="384">
        <f>IF(J662=1,SUM($J$6:J662),0)</f>
        <v>0</v>
      </c>
      <c r="M662" s="384">
        <f>IF(K662=1,SUM($K$6:K662),0)</f>
        <v>0</v>
      </c>
      <c r="N662" s="430">
        <f t="shared" si="54"/>
        <v>0</v>
      </c>
      <c r="O662" s="384">
        <f t="shared" si="55"/>
        <v>0</v>
      </c>
      <c r="P662" s="384">
        <f>IF(O662=1,SUM($O$6:O662),0)</f>
        <v>0</v>
      </c>
    </row>
    <row r="663" spans="1:16" ht="60">
      <c r="A663" s="403"/>
      <c r="B663" s="431">
        <v>7</v>
      </c>
      <c r="C663" s="414" t="s">
        <v>713</v>
      </c>
      <c r="D663" s="415" t="s">
        <v>24</v>
      </c>
      <c r="E663" s="416" t="s">
        <v>53</v>
      </c>
      <c r="F663" s="418">
        <v>27900</v>
      </c>
      <c r="G663" s="418">
        <v>33200</v>
      </c>
      <c r="H663" s="419"/>
      <c r="I663" s="411">
        <f t="shared" si="47"/>
        <v>33200</v>
      </c>
      <c r="J663" s="428">
        <f t="shared" si="52"/>
        <v>0</v>
      </c>
      <c r="K663" s="384">
        <f t="shared" si="53"/>
        <v>0</v>
      </c>
      <c r="L663" s="384">
        <f>IF(J663=1,SUM($J$6:J663),0)</f>
        <v>0</v>
      </c>
      <c r="M663" s="384">
        <f>IF(K663=1,SUM($K$6:K663),0)</f>
        <v>0</v>
      </c>
      <c r="N663" s="430">
        <f t="shared" si="54"/>
        <v>0</v>
      </c>
      <c r="O663" s="384">
        <f t="shared" si="55"/>
        <v>0</v>
      </c>
      <c r="P663" s="384">
        <f>IF(O663=1,SUM($O$6:O663),0)</f>
        <v>0</v>
      </c>
    </row>
    <row r="664" spans="1:16" ht="60">
      <c r="A664" s="403"/>
      <c r="B664" s="431">
        <v>8</v>
      </c>
      <c r="C664" s="414" t="s">
        <v>714</v>
      </c>
      <c r="D664" s="415" t="s">
        <v>24</v>
      </c>
      <c r="E664" s="416" t="s">
        <v>53</v>
      </c>
      <c r="F664" s="418">
        <v>37600</v>
      </c>
      <c r="G664" s="418">
        <v>37600</v>
      </c>
      <c r="H664" s="419"/>
      <c r="I664" s="411">
        <f t="shared" si="47"/>
        <v>37600</v>
      </c>
      <c r="J664" s="428">
        <f t="shared" si="52"/>
        <v>0</v>
      </c>
      <c r="K664" s="384">
        <f t="shared" si="53"/>
        <v>0</v>
      </c>
      <c r="L664" s="384">
        <f>IF(J664=1,SUM($J$6:J664),0)</f>
        <v>0</v>
      </c>
      <c r="M664" s="384">
        <f>IF(K664=1,SUM($K$6:K664),0)</f>
        <v>0</v>
      </c>
      <c r="N664" s="430">
        <f t="shared" si="54"/>
        <v>0</v>
      </c>
      <c r="O664" s="384">
        <f t="shared" si="55"/>
        <v>0</v>
      </c>
      <c r="P664" s="384">
        <f>IF(O664=1,SUM($O$6:O664),0)</f>
        <v>0</v>
      </c>
    </row>
    <row r="665" spans="1:16" ht="60">
      <c r="A665" s="403"/>
      <c r="B665" s="431">
        <v>9</v>
      </c>
      <c r="C665" s="414" t="s">
        <v>715</v>
      </c>
      <c r="D665" s="415" t="s">
        <v>24</v>
      </c>
      <c r="E665" s="416" t="s">
        <v>53</v>
      </c>
      <c r="F665" s="418">
        <v>27900</v>
      </c>
      <c r="G665" s="418">
        <v>33200</v>
      </c>
      <c r="H665" s="419"/>
      <c r="I665" s="411">
        <f t="shared" si="47"/>
        <v>33200</v>
      </c>
      <c r="J665" s="428">
        <f t="shared" si="52"/>
        <v>0</v>
      </c>
      <c r="K665" s="384">
        <f t="shared" si="53"/>
        <v>0</v>
      </c>
      <c r="L665" s="384">
        <f>IF(J665=1,SUM($J$6:J665),0)</f>
        <v>0</v>
      </c>
      <c r="M665" s="384">
        <f>IF(K665=1,SUM($K$6:K665),0)</f>
        <v>0</v>
      </c>
      <c r="N665" s="430">
        <f t="shared" si="54"/>
        <v>0</v>
      </c>
      <c r="O665" s="384">
        <f t="shared" si="55"/>
        <v>0</v>
      </c>
      <c r="P665" s="384">
        <f>IF(O665=1,SUM($O$6:O665),0)</f>
        <v>0</v>
      </c>
    </row>
    <row r="666" spans="1:16" ht="60">
      <c r="A666" s="403"/>
      <c r="B666" s="431">
        <v>10</v>
      </c>
      <c r="C666" s="414" t="s">
        <v>716</v>
      </c>
      <c r="D666" s="415" t="s">
        <v>24</v>
      </c>
      <c r="E666" s="416" t="s">
        <v>53</v>
      </c>
      <c r="F666" s="418">
        <v>39800</v>
      </c>
      <c r="G666" s="418">
        <v>39800</v>
      </c>
      <c r="H666" s="419"/>
      <c r="I666" s="411">
        <f t="shared" si="47"/>
        <v>39800</v>
      </c>
      <c r="J666" s="428">
        <f t="shared" si="52"/>
        <v>0</v>
      </c>
      <c r="K666" s="384">
        <f t="shared" si="53"/>
        <v>0</v>
      </c>
      <c r="L666" s="384">
        <f>IF(J666=1,SUM($J$6:J666),0)</f>
        <v>0</v>
      </c>
      <c r="M666" s="384">
        <f>IF(K666=1,SUM($K$6:K666),0)</f>
        <v>0</v>
      </c>
      <c r="N666" s="430">
        <f t="shared" si="54"/>
        <v>0</v>
      </c>
      <c r="O666" s="384">
        <f t="shared" si="55"/>
        <v>0</v>
      </c>
      <c r="P666" s="384">
        <f>IF(O666=1,SUM($O$6:O666),0)</f>
        <v>0</v>
      </c>
    </row>
    <row r="667" spans="1:16" ht="60">
      <c r="A667" s="403"/>
      <c r="B667" s="431">
        <v>11</v>
      </c>
      <c r="C667" s="414" t="s">
        <v>717</v>
      </c>
      <c r="D667" s="415" t="s">
        <v>24</v>
      </c>
      <c r="E667" s="416" t="s">
        <v>53</v>
      </c>
      <c r="F667" s="418">
        <v>24700</v>
      </c>
      <c r="G667" s="418">
        <v>29400</v>
      </c>
      <c r="H667" s="419"/>
      <c r="I667" s="411">
        <f t="shared" si="47"/>
        <v>29400</v>
      </c>
      <c r="J667" s="428">
        <f t="shared" si="52"/>
        <v>0</v>
      </c>
      <c r="K667" s="384">
        <f t="shared" si="53"/>
        <v>0</v>
      </c>
      <c r="L667" s="384">
        <f>IF(J667=1,SUM($J$6:J667),0)</f>
        <v>0</v>
      </c>
      <c r="M667" s="384">
        <f>IF(K667=1,SUM($K$6:K667),0)</f>
        <v>0</v>
      </c>
      <c r="N667" s="430">
        <f t="shared" si="54"/>
        <v>0</v>
      </c>
      <c r="O667" s="384">
        <f t="shared" si="55"/>
        <v>0</v>
      </c>
      <c r="P667" s="384">
        <f>IF(O667=1,SUM($O$6:O667),0)</f>
        <v>0</v>
      </c>
    </row>
    <row r="668" spans="1:16" ht="60">
      <c r="A668" s="403"/>
      <c r="B668" s="431">
        <v>12</v>
      </c>
      <c r="C668" s="414" t="s">
        <v>718</v>
      </c>
      <c r="D668" s="415" t="s">
        <v>24</v>
      </c>
      <c r="E668" s="416" t="s">
        <v>53</v>
      </c>
      <c r="F668" s="418">
        <v>33700</v>
      </c>
      <c r="G668" s="418">
        <v>35700</v>
      </c>
      <c r="H668" s="419"/>
      <c r="I668" s="411">
        <f t="shared" si="47"/>
        <v>35700</v>
      </c>
      <c r="J668" s="428">
        <f t="shared" si="52"/>
        <v>0</v>
      </c>
      <c r="K668" s="384">
        <f t="shared" si="53"/>
        <v>0</v>
      </c>
      <c r="L668" s="384">
        <f>IF(J668=1,SUM($J$6:J668),0)</f>
        <v>0</v>
      </c>
      <c r="M668" s="384">
        <f>IF(K668=1,SUM($K$6:K668),0)</f>
        <v>0</v>
      </c>
      <c r="N668" s="430">
        <f t="shared" si="54"/>
        <v>0</v>
      </c>
      <c r="O668" s="384">
        <f t="shared" si="55"/>
        <v>0</v>
      </c>
      <c r="P668" s="384">
        <f>IF(O668=1,SUM($O$6:O668),0)</f>
        <v>0</v>
      </c>
    </row>
    <row r="669" spans="1:16" ht="60">
      <c r="A669" s="403"/>
      <c r="B669" s="431">
        <v>13</v>
      </c>
      <c r="C669" s="414" t="s">
        <v>719</v>
      </c>
      <c r="D669" s="415" t="s">
        <v>24</v>
      </c>
      <c r="E669" s="416" t="s">
        <v>53</v>
      </c>
      <c r="F669" s="418">
        <v>25800</v>
      </c>
      <c r="G669" s="418">
        <v>30700</v>
      </c>
      <c r="H669" s="419"/>
      <c r="I669" s="411">
        <f t="shared" si="47"/>
        <v>30700</v>
      </c>
      <c r="J669" s="428">
        <f t="shared" si="52"/>
        <v>0</v>
      </c>
      <c r="K669" s="384">
        <f t="shared" si="53"/>
        <v>0</v>
      </c>
      <c r="L669" s="384">
        <f>IF(J669=1,SUM($J$6:J669),0)</f>
        <v>0</v>
      </c>
      <c r="M669" s="384">
        <f>IF(K669=1,SUM($K$6:K669),0)</f>
        <v>0</v>
      </c>
      <c r="N669" s="430">
        <f t="shared" si="54"/>
        <v>0</v>
      </c>
      <c r="O669" s="384">
        <f t="shared" si="55"/>
        <v>0</v>
      </c>
      <c r="P669" s="384">
        <f>IF(O669=1,SUM($O$6:O669),0)</f>
        <v>0</v>
      </c>
    </row>
    <row r="670" spans="1:16" ht="75">
      <c r="A670" s="403"/>
      <c r="B670" s="431">
        <v>14</v>
      </c>
      <c r="C670" s="414" t="s">
        <v>720</v>
      </c>
      <c r="D670" s="415" t="s">
        <v>24</v>
      </c>
      <c r="E670" s="416" t="s">
        <v>53</v>
      </c>
      <c r="F670" s="418">
        <v>19100</v>
      </c>
      <c r="G670" s="418">
        <v>22700</v>
      </c>
      <c r="H670" s="419"/>
      <c r="I670" s="411">
        <f t="shared" si="47"/>
        <v>22700</v>
      </c>
      <c r="J670" s="428">
        <f t="shared" si="52"/>
        <v>0</v>
      </c>
      <c r="K670" s="384">
        <f t="shared" si="53"/>
        <v>0</v>
      </c>
      <c r="L670" s="384">
        <f>IF(J670=1,SUM($J$6:J670),0)</f>
        <v>0</v>
      </c>
      <c r="M670" s="384">
        <f>IF(K670=1,SUM($K$6:K670),0)</f>
        <v>0</v>
      </c>
      <c r="N670" s="430">
        <f t="shared" si="54"/>
        <v>0</v>
      </c>
      <c r="O670" s="384">
        <f t="shared" si="55"/>
        <v>0</v>
      </c>
      <c r="P670" s="384">
        <f>IF(O670=1,SUM($O$6:O670),0)</f>
        <v>0</v>
      </c>
    </row>
    <row r="671" spans="1:16" ht="75">
      <c r="A671" s="403"/>
      <c r="B671" s="431">
        <v>15</v>
      </c>
      <c r="C671" s="414" t="s">
        <v>721</v>
      </c>
      <c r="D671" s="415" t="s">
        <v>24</v>
      </c>
      <c r="E671" s="416" t="s">
        <v>53</v>
      </c>
      <c r="F671" s="418">
        <v>19800</v>
      </c>
      <c r="G671" s="418">
        <v>19800</v>
      </c>
      <c r="H671" s="419"/>
      <c r="I671" s="411">
        <f t="shared" si="47"/>
        <v>19800</v>
      </c>
      <c r="J671" s="428">
        <f t="shared" si="52"/>
        <v>0</v>
      </c>
      <c r="K671" s="384">
        <f t="shared" si="53"/>
        <v>0</v>
      </c>
      <c r="L671" s="384">
        <f>IF(J671=1,SUM($J$6:J671),0)</f>
        <v>0</v>
      </c>
      <c r="M671" s="384">
        <f>IF(K671=1,SUM($K$6:K671),0)</f>
        <v>0</v>
      </c>
      <c r="N671" s="430">
        <f t="shared" si="54"/>
        <v>0</v>
      </c>
      <c r="O671" s="384">
        <f t="shared" si="55"/>
        <v>0</v>
      </c>
      <c r="P671" s="384">
        <f>IF(O671=1,SUM($O$6:O671),0)</f>
        <v>0</v>
      </c>
    </row>
    <row r="672" spans="1:16" ht="75">
      <c r="A672" s="403"/>
      <c r="B672" s="431">
        <v>16</v>
      </c>
      <c r="C672" s="414" t="s">
        <v>722</v>
      </c>
      <c r="D672" s="415" t="s">
        <v>24</v>
      </c>
      <c r="E672" s="416" t="s">
        <v>53</v>
      </c>
      <c r="F672" s="418">
        <v>19800</v>
      </c>
      <c r="G672" s="418">
        <v>19800</v>
      </c>
      <c r="H672" s="419"/>
      <c r="I672" s="411">
        <f t="shared" si="47"/>
        <v>19800</v>
      </c>
      <c r="J672" s="428">
        <f t="shared" si="52"/>
        <v>0</v>
      </c>
      <c r="K672" s="384">
        <f t="shared" si="53"/>
        <v>0</v>
      </c>
      <c r="L672" s="384">
        <f>IF(J672=1,SUM($J$6:J672),0)</f>
        <v>0</v>
      </c>
      <c r="M672" s="384">
        <f>IF(K672=1,SUM($K$6:K672),0)</f>
        <v>0</v>
      </c>
      <c r="N672" s="430">
        <f t="shared" si="54"/>
        <v>0</v>
      </c>
      <c r="O672" s="384">
        <f t="shared" si="55"/>
        <v>0</v>
      </c>
      <c r="P672" s="384">
        <f>IF(O672=1,SUM($O$6:O672),0)</f>
        <v>0</v>
      </c>
    </row>
    <row r="673" spans="1:16" ht="75">
      <c r="A673" s="403"/>
      <c r="B673" s="431">
        <v>17</v>
      </c>
      <c r="C673" s="414" t="s">
        <v>723</v>
      </c>
      <c r="D673" s="415" t="s">
        <v>24</v>
      </c>
      <c r="E673" s="416" t="s">
        <v>53</v>
      </c>
      <c r="F673" s="418">
        <v>20500</v>
      </c>
      <c r="G673" s="418">
        <v>20500</v>
      </c>
      <c r="H673" s="419"/>
      <c r="I673" s="411">
        <f t="shared" si="47"/>
        <v>20500</v>
      </c>
      <c r="J673" s="428">
        <f t="shared" si="52"/>
        <v>0</v>
      </c>
      <c r="K673" s="384">
        <f t="shared" si="53"/>
        <v>0</v>
      </c>
      <c r="L673" s="384">
        <f>IF(J673=1,SUM($J$6:J673),0)</f>
        <v>0</v>
      </c>
      <c r="M673" s="384">
        <f>IF(K673=1,SUM($K$6:K673),0)</f>
        <v>0</v>
      </c>
      <c r="N673" s="430">
        <f t="shared" si="54"/>
        <v>0</v>
      </c>
      <c r="O673" s="384">
        <f t="shared" si="55"/>
        <v>0</v>
      </c>
      <c r="P673" s="384">
        <f>IF(O673=1,SUM($O$6:O673),0)</f>
        <v>0</v>
      </c>
    </row>
    <row r="674" spans="1:16" ht="75">
      <c r="A674" s="403"/>
      <c r="B674" s="431">
        <v>18</v>
      </c>
      <c r="C674" s="414" t="s">
        <v>724</v>
      </c>
      <c r="D674" s="415" t="s">
        <v>24</v>
      </c>
      <c r="E674" s="416" t="s">
        <v>53</v>
      </c>
      <c r="F674" s="418">
        <v>20500</v>
      </c>
      <c r="G674" s="418">
        <v>20500</v>
      </c>
      <c r="H674" s="419"/>
      <c r="I674" s="411">
        <f t="shared" si="47"/>
        <v>20500</v>
      </c>
      <c r="J674" s="428">
        <f t="shared" si="52"/>
        <v>0</v>
      </c>
      <c r="K674" s="384">
        <f t="shared" si="53"/>
        <v>0</v>
      </c>
      <c r="L674" s="384">
        <f>IF(J674=1,SUM($J$6:J674),0)</f>
        <v>0</v>
      </c>
      <c r="M674" s="384">
        <f>IF(K674=1,SUM($K$6:K674),0)</f>
        <v>0</v>
      </c>
      <c r="N674" s="430">
        <f t="shared" si="54"/>
        <v>0</v>
      </c>
      <c r="O674" s="384">
        <f t="shared" si="55"/>
        <v>0</v>
      </c>
      <c r="P674" s="384">
        <f>IF(O674=1,SUM($O$6:O674),0)</f>
        <v>0</v>
      </c>
    </row>
    <row r="675" spans="1:16" ht="75">
      <c r="A675" s="403"/>
      <c r="B675" s="431">
        <v>19</v>
      </c>
      <c r="C675" s="414" t="s">
        <v>725</v>
      </c>
      <c r="D675" s="415" t="s">
        <v>24</v>
      </c>
      <c r="E675" s="416" t="s">
        <v>53</v>
      </c>
      <c r="F675" s="418">
        <v>27500</v>
      </c>
      <c r="G675" s="418">
        <v>27500</v>
      </c>
      <c r="H675" s="419"/>
      <c r="I675" s="411">
        <f t="shared" si="47"/>
        <v>27500</v>
      </c>
      <c r="J675" s="428">
        <f t="shared" si="52"/>
        <v>0</v>
      </c>
      <c r="K675" s="384">
        <f t="shared" si="53"/>
        <v>0</v>
      </c>
      <c r="L675" s="384">
        <f>IF(J675=1,SUM($J$6:J675),0)</f>
        <v>0</v>
      </c>
      <c r="M675" s="384">
        <f>IF(K675=1,SUM($K$6:K675),0)</f>
        <v>0</v>
      </c>
      <c r="N675" s="430">
        <f t="shared" si="54"/>
        <v>0</v>
      </c>
      <c r="O675" s="384">
        <f t="shared" si="55"/>
        <v>0</v>
      </c>
      <c r="P675" s="384">
        <f>IF(O675=1,SUM($O$6:O675),0)</f>
        <v>0</v>
      </c>
    </row>
    <row r="676" spans="1:16" ht="75">
      <c r="A676" s="403"/>
      <c r="B676" s="431">
        <v>20</v>
      </c>
      <c r="C676" s="414" t="s">
        <v>726</v>
      </c>
      <c r="D676" s="415" t="s">
        <v>24</v>
      </c>
      <c r="E676" s="416" t="s">
        <v>53</v>
      </c>
      <c r="F676" s="418">
        <v>27500</v>
      </c>
      <c r="G676" s="418">
        <v>27500</v>
      </c>
      <c r="H676" s="419"/>
      <c r="I676" s="411">
        <f t="shared" si="47"/>
        <v>27500</v>
      </c>
      <c r="J676" s="428">
        <f t="shared" si="52"/>
        <v>0</v>
      </c>
      <c r="K676" s="384">
        <f t="shared" si="53"/>
        <v>0</v>
      </c>
      <c r="L676" s="384">
        <f>IF(J676=1,SUM($J$6:J676),0)</f>
        <v>0</v>
      </c>
      <c r="M676" s="384">
        <f>IF(K676=1,SUM($K$6:K676),0)</f>
        <v>0</v>
      </c>
      <c r="N676" s="430">
        <f t="shared" si="54"/>
        <v>0</v>
      </c>
      <c r="O676" s="384">
        <f t="shared" si="55"/>
        <v>0</v>
      </c>
      <c r="P676" s="384">
        <f>IF(O676=1,SUM($O$6:O676),0)</f>
        <v>0</v>
      </c>
    </row>
    <row r="677" spans="1:16" ht="75">
      <c r="A677" s="403"/>
      <c r="B677" s="431">
        <v>21</v>
      </c>
      <c r="C677" s="414" t="s">
        <v>727</v>
      </c>
      <c r="D677" s="415" t="s">
        <v>24</v>
      </c>
      <c r="E677" s="416" t="s">
        <v>53</v>
      </c>
      <c r="F677" s="418">
        <v>22100</v>
      </c>
      <c r="G677" s="418">
        <v>22100</v>
      </c>
      <c r="H677" s="419"/>
      <c r="I677" s="411">
        <f t="shared" si="47"/>
        <v>22100</v>
      </c>
      <c r="J677" s="428">
        <f t="shared" si="52"/>
        <v>0</v>
      </c>
      <c r="K677" s="384">
        <f t="shared" si="53"/>
        <v>0</v>
      </c>
      <c r="L677" s="384">
        <f>IF(J677=1,SUM($J$6:J677),0)</f>
        <v>0</v>
      </c>
      <c r="M677" s="384">
        <f>IF(K677=1,SUM($K$6:K677),0)</f>
        <v>0</v>
      </c>
      <c r="N677" s="430">
        <f t="shared" si="54"/>
        <v>0</v>
      </c>
      <c r="O677" s="384">
        <f t="shared" si="55"/>
        <v>0</v>
      </c>
      <c r="P677" s="384">
        <f>IF(O677=1,SUM($O$6:O677),0)</f>
        <v>0</v>
      </c>
    </row>
    <row r="678" spans="1:16">
      <c r="A678" s="403"/>
      <c r="B678" s="413"/>
      <c r="C678" s="414" t="s">
        <v>122</v>
      </c>
      <c r="D678" s="415" t="s">
        <v>122</v>
      </c>
      <c r="E678" s="416"/>
      <c r="F678" s="418"/>
      <c r="G678" s="418"/>
      <c r="H678" s="419"/>
      <c r="I678" s="411">
        <f t="shared" si="47"/>
        <v>0</v>
      </c>
      <c r="J678" s="428">
        <f t="shared" si="52"/>
        <v>0</v>
      </c>
      <c r="K678" s="384">
        <f t="shared" si="53"/>
        <v>0</v>
      </c>
      <c r="L678" s="384">
        <f>IF(J678=1,SUM($J$6:J678),0)</f>
        <v>0</v>
      </c>
      <c r="M678" s="384">
        <f>IF(K678=1,SUM($K$6:K678),0)</f>
        <v>0</v>
      </c>
      <c r="N678" s="430">
        <f t="shared" si="54"/>
        <v>0</v>
      </c>
      <c r="O678" s="384">
        <f t="shared" si="55"/>
        <v>0</v>
      </c>
      <c r="P678" s="384">
        <f>IF(O678=1,SUM($O$6:O678),0)</f>
        <v>0</v>
      </c>
    </row>
    <row r="679" spans="1:16" ht="45">
      <c r="A679" s="403"/>
      <c r="B679" s="413" t="s">
        <v>705</v>
      </c>
      <c r="C679" s="414" t="s">
        <v>728</v>
      </c>
      <c r="D679" s="415" t="s">
        <v>122</v>
      </c>
      <c r="E679" s="416"/>
      <c r="F679" s="418"/>
      <c r="G679" s="418"/>
      <c r="H679" s="419"/>
      <c r="I679" s="411">
        <f t="shared" si="47"/>
        <v>0</v>
      </c>
      <c r="J679" s="428">
        <f t="shared" si="52"/>
        <v>0</v>
      </c>
      <c r="K679" s="384">
        <f t="shared" si="53"/>
        <v>0</v>
      </c>
      <c r="L679" s="384">
        <f>IF(J679=1,SUM($J$6:J679),0)</f>
        <v>0</v>
      </c>
      <c r="M679" s="384">
        <f>IF(K679=1,SUM($K$6:K679),0)</f>
        <v>0</v>
      </c>
      <c r="N679" s="430">
        <f t="shared" si="54"/>
        <v>0</v>
      </c>
      <c r="O679" s="384">
        <f t="shared" si="55"/>
        <v>0</v>
      </c>
      <c r="P679" s="384">
        <f>IF(O679=1,SUM($O$6:O679),0)</f>
        <v>0</v>
      </c>
    </row>
    <row r="680" spans="1:16" ht="75">
      <c r="A680" s="403"/>
      <c r="B680" s="431">
        <v>1</v>
      </c>
      <c r="C680" s="414" t="s">
        <v>729</v>
      </c>
      <c r="D680" s="415" t="s">
        <v>24</v>
      </c>
      <c r="E680" s="416" t="s">
        <v>53</v>
      </c>
      <c r="F680" s="418">
        <v>53200</v>
      </c>
      <c r="G680" s="418">
        <v>53200</v>
      </c>
      <c r="H680" s="419"/>
      <c r="I680" s="411">
        <f t="shared" si="47"/>
        <v>53200</v>
      </c>
      <c r="J680" s="428">
        <f t="shared" si="52"/>
        <v>0</v>
      </c>
      <c r="K680" s="384">
        <f t="shared" si="53"/>
        <v>0</v>
      </c>
      <c r="L680" s="384">
        <f>IF(J680=1,SUM($J$6:J680),0)</f>
        <v>0</v>
      </c>
      <c r="M680" s="384">
        <f>IF(K680=1,SUM($K$6:K680),0)</f>
        <v>0</v>
      </c>
      <c r="N680" s="430">
        <f t="shared" si="54"/>
        <v>0</v>
      </c>
      <c r="O680" s="384">
        <f t="shared" si="55"/>
        <v>0</v>
      </c>
      <c r="P680" s="384">
        <f>IF(O680=1,SUM($O$6:O680),0)</f>
        <v>0</v>
      </c>
    </row>
    <row r="681" spans="1:16" ht="90">
      <c r="A681" s="403"/>
      <c r="B681" s="431">
        <v>2</v>
      </c>
      <c r="C681" s="414" t="s">
        <v>730</v>
      </c>
      <c r="D681" s="415" t="s">
        <v>24</v>
      </c>
      <c r="E681" s="416" t="s">
        <v>53</v>
      </c>
      <c r="F681" s="418">
        <v>57800</v>
      </c>
      <c r="G681" s="418">
        <v>61300</v>
      </c>
      <c r="H681" s="419"/>
      <c r="I681" s="411">
        <f t="shared" si="47"/>
        <v>61300</v>
      </c>
      <c r="J681" s="428">
        <f t="shared" si="52"/>
        <v>0</v>
      </c>
      <c r="K681" s="384">
        <f t="shared" si="53"/>
        <v>0</v>
      </c>
      <c r="L681" s="384">
        <f>IF(J681=1,SUM($J$6:J681),0)</f>
        <v>0</v>
      </c>
      <c r="M681" s="384">
        <f>IF(K681=1,SUM($K$6:K681),0)</f>
        <v>0</v>
      </c>
      <c r="N681" s="430">
        <f t="shared" si="54"/>
        <v>0</v>
      </c>
      <c r="O681" s="384">
        <f t="shared" si="55"/>
        <v>0</v>
      </c>
      <c r="P681" s="384">
        <f>IF(O681=1,SUM($O$6:O681),0)</f>
        <v>0</v>
      </c>
    </row>
    <row r="682" spans="1:16" ht="90">
      <c r="A682" s="403"/>
      <c r="B682" s="431">
        <v>3</v>
      </c>
      <c r="C682" s="414" t="s">
        <v>731</v>
      </c>
      <c r="D682" s="415" t="s">
        <v>24</v>
      </c>
      <c r="E682" s="416" t="s">
        <v>53</v>
      </c>
      <c r="F682" s="418">
        <v>57800</v>
      </c>
      <c r="G682" s="418">
        <v>61300</v>
      </c>
      <c r="H682" s="419"/>
      <c r="I682" s="411">
        <f t="shared" ref="I682:I745" si="56">IF($I$5=$G$4,G682,(IF($I$5=$F$4,F682,0)))</f>
        <v>61300</v>
      </c>
      <c r="J682" s="428">
        <f t="shared" si="52"/>
        <v>0</v>
      </c>
      <c r="K682" s="384">
        <f t="shared" si="53"/>
        <v>0</v>
      </c>
      <c r="L682" s="384">
        <f>IF(J682=1,SUM($J$6:J682),0)</f>
        <v>0</v>
      </c>
      <c r="M682" s="384">
        <f>IF(K682=1,SUM($K$6:K682),0)</f>
        <v>0</v>
      </c>
      <c r="N682" s="430">
        <f t="shared" si="54"/>
        <v>0</v>
      </c>
      <c r="O682" s="384">
        <f t="shared" si="55"/>
        <v>0</v>
      </c>
      <c r="P682" s="384">
        <f>IF(O682=1,SUM($O$6:O682),0)</f>
        <v>0</v>
      </c>
    </row>
    <row r="683" spans="1:16" ht="90">
      <c r="A683" s="403"/>
      <c r="B683" s="431">
        <v>4</v>
      </c>
      <c r="C683" s="414" t="s">
        <v>732</v>
      </c>
      <c r="D683" s="415" t="s">
        <v>24</v>
      </c>
      <c r="E683" s="416" t="s">
        <v>53</v>
      </c>
      <c r="F683" s="418">
        <v>80100</v>
      </c>
      <c r="G683" s="418">
        <v>80100</v>
      </c>
      <c r="H683" s="419"/>
      <c r="I683" s="411">
        <f t="shared" si="56"/>
        <v>80100</v>
      </c>
      <c r="J683" s="428">
        <f t="shared" si="52"/>
        <v>0</v>
      </c>
      <c r="K683" s="384">
        <f t="shared" si="53"/>
        <v>0</v>
      </c>
      <c r="L683" s="384">
        <f>IF(J683=1,SUM($J$6:J683),0)</f>
        <v>0</v>
      </c>
      <c r="M683" s="384">
        <f>IF(K683=1,SUM($K$6:K683),0)</f>
        <v>0</v>
      </c>
      <c r="N683" s="430">
        <f t="shared" si="54"/>
        <v>0</v>
      </c>
      <c r="O683" s="384">
        <f t="shared" si="55"/>
        <v>0</v>
      </c>
      <c r="P683" s="384">
        <f>IF(O683=1,SUM($O$6:O683),0)</f>
        <v>0</v>
      </c>
    </row>
    <row r="684" spans="1:16" ht="75">
      <c r="A684" s="403"/>
      <c r="B684" s="431">
        <v>5</v>
      </c>
      <c r="C684" s="414" t="s">
        <v>733</v>
      </c>
      <c r="D684" s="415" t="s">
        <v>24</v>
      </c>
      <c r="E684" s="416" t="s">
        <v>53</v>
      </c>
      <c r="F684" s="418">
        <v>30000</v>
      </c>
      <c r="G684" s="418">
        <v>35700</v>
      </c>
      <c r="H684" s="419"/>
      <c r="I684" s="411">
        <f t="shared" si="56"/>
        <v>35700</v>
      </c>
      <c r="J684" s="428">
        <f t="shared" si="52"/>
        <v>0</v>
      </c>
      <c r="K684" s="384">
        <f t="shared" si="53"/>
        <v>0</v>
      </c>
      <c r="L684" s="384">
        <f>IF(J684=1,SUM($J$6:J684),0)</f>
        <v>0</v>
      </c>
      <c r="M684" s="384">
        <f>IF(K684=1,SUM($K$6:K684),0)</f>
        <v>0</v>
      </c>
      <c r="N684" s="430">
        <f t="shared" si="54"/>
        <v>0</v>
      </c>
      <c r="O684" s="384">
        <f t="shared" si="55"/>
        <v>0</v>
      </c>
      <c r="P684" s="384">
        <f>IF(O684=1,SUM($O$6:O684),0)</f>
        <v>0</v>
      </c>
    </row>
    <row r="685" spans="1:16" ht="75">
      <c r="A685" s="403"/>
      <c r="B685" s="431">
        <v>7</v>
      </c>
      <c r="C685" s="414" t="s">
        <v>734</v>
      </c>
      <c r="D685" s="415" t="s">
        <v>24</v>
      </c>
      <c r="E685" s="416" t="s">
        <v>53</v>
      </c>
      <c r="F685" s="418">
        <v>80100</v>
      </c>
      <c r="G685" s="418">
        <v>80100</v>
      </c>
      <c r="H685" s="419"/>
      <c r="I685" s="411">
        <f t="shared" si="56"/>
        <v>80100</v>
      </c>
      <c r="J685" s="428">
        <f t="shared" si="52"/>
        <v>0</v>
      </c>
      <c r="K685" s="384">
        <f t="shared" si="53"/>
        <v>0</v>
      </c>
      <c r="L685" s="384">
        <f>IF(J685=1,SUM($J$6:J685),0)</f>
        <v>0</v>
      </c>
      <c r="M685" s="384">
        <f>IF(K685=1,SUM($K$6:K685),0)</f>
        <v>0</v>
      </c>
      <c r="N685" s="430">
        <f t="shared" si="54"/>
        <v>0</v>
      </c>
      <c r="O685" s="384">
        <f t="shared" si="55"/>
        <v>0</v>
      </c>
      <c r="P685" s="384">
        <f>IF(O685=1,SUM($O$6:O685),0)</f>
        <v>0</v>
      </c>
    </row>
    <row r="686" spans="1:16" ht="90">
      <c r="A686" s="403"/>
      <c r="B686" s="431">
        <v>8</v>
      </c>
      <c r="C686" s="414" t="s">
        <v>735</v>
      </c>
      <c r="D686" s="415" t="s">
        <v>24</v>
      </c>
      <c r="E686" s="416" t="s">
        <v>53</v>
      </c>
      <c r="F686" s="418">
        <v>84000</v>
      </c>
      <c r="G686" s="418">
        <v>84000</v>
      </c>
      <c r="H686" s="419"/>
      <c r="I686" s="411">
        <f t="shared" si="56"/>
        <v>84000</v>
      </c>
      <c r="J686" s="428">
        <f t="shared" si="52"/>
        <v>0</v>
      </c>
      <c r="K686" s="384">
        <f t="shared" si="53"/>
        <v>0</v>
      </c>
      <c r="L686" s="384">
        <f>IF(J686=1,SUM($J$6:J686),0)</f>
        <v>0</v>
      </c>
      <c r="M686" s="384">
        <f>IF(K686=1,SUM($K$6:K686),0)</f>
        <v>0</v>
      </c>
      <c r="N686" s="430">
        <f t="shared" si="54"/>
        <v>0</v>
      </c>
      <c r="O686" s="384">
        <f t="shared" si="55"/>
        <v>0</v>
      </c>
      <c r="P686" s="384">
        <f>IF(O686=1,SUM($O$6:O686),0)</f>
        <v>0</v>
      </c>
    </row>
    <row r="687" spans="1:16" ht="75">
      <c r="A687" s="403"/>
      <c r="B687" s="431">
        <v>9</v>
      </c>
      <c r="C687" s="414" t="s">
        <v>736</v>
      </c>
      <c r="D687" s="415" t="s">
        <v>24</v>
      </c>
      <c r="E687" s="416" t="s">
        <v>53</v>
      </c>
      <c r="F687" s="418">
        <v>44000</v>
      </c>
      <c r="G687" s="418">
        <v>44000</v>
      </c>
      <c r="H687" s="419"/>
      <c r="I687" s="411">
        <f t="shared" si="56"/>
        <v>44000</v>
      </c>
      <c r="J687" s="428">
        <f t="shared" si="52"/>
        <v>0</v>
      </c>
      <c r="K687" s="384">
        <f t="shared" si="53"/>
        <v>0</v>
      </c>
      <c r="L687" s="384">
        <f>IF(J687=1,SUM($J$6:J687),0)</f>
        <v>0</v>
      </c>
      <c r="M687" s="384">
        <f>IF(K687=1,SUM($K$6:K687),0)</f>
        <v>0</v>
      </c>
      <c r="N687" s="430">
        <f t="shared" si="54"/>
        <v>0</v>
      </c>
      <c r="O687" s="384">
        <f t="shared" si="55"/>
        <v>0</v>
      </c>
      <c r="P687" s="384">
        <f>IF(O687=1,SUM($O$6:O687),0)</f>
        <v>0</v>
      </c>
    </row>
    <row r="688" spans="1:16" ht="75">
      <c r="A688" s="403"/>
      <c r="B688" s="431">
        <v>10</v>
      </c>
      <c r="C688" s="414" t="s">
        <v>737</v>
      </c>
      <c r="D688" s="415" t="s">
        <v>24</v>
      </c>
      <c r="E688" s="416" t="s">
        <v>53</v>
      </c>
      <c r="F688" s="418">
        <v>70300</v>
      </c>
      <c r="G688" s="418">
        <v>70300</v>
      </c>
      <c r="H688" s="419"/>
      <c r="I688" s="411">
        <f t="shared" si="56"/>
        <v>70300</v>
      </c>
      <c r="J688" s="428">
        <f t="shared" si="52"/>
        <v>0</v>
      </c>
      <c r="K688" s="384">
        <f t="shared" si="53"/>
        <v>0</v>
      </c>
      <c r="L688" s="384">
        <f>IF(J688=1,SUM($J$6:J688),0)</f>
        <v>0</v>
      </c>
      <c r="M688" s="384">
        <f>IF(K688=1,SUM($K$6:K688),0)</f>
        <v>0</v>
      </c>
      <c r="N688" s="430">
        <f t="shared" si="54"/>
        <v>0</v>
      </c>
      <c r="O688" s="384">
        <f t="shared" si="55"/>
        <v>0</v>
      </c>
      <c r="P688" s="384">
        <f>IF(O688=1,SUM($O$6:O688),0)</f>
        <v>0</v>
      </c>
    </row>
    <row r="689" spans="1:16" ht="90">
      <c r="A689" s="403"/>
      <c r="B689" s="431">
        <v>11</v>
      </c>
      <c r="C689" s="414" t="s">
        <v>738</v>
      </c>
      <c r="D689" s="415" t="s">
        <v>24</v>
      </c>
      <c r="E689" s="416" t="s">
        <v>53</v>
      </c>
      <c r="F689" s="418">
        <v>70300</v>
      </c>
      <c r="G689" s="418">
        <v>70300</v>
      </c>
      <c r="H689" s="419"/>
      <c r="I689" s="411">
        <f t="shared" si="56"/>
        <v>70300</v>
      </c>
      <c r="J689" s="428">
        <f t="shared" si="52"/>
        <v>0</v>
      </c>
      <c r="K689" s="384">
        <f t="shared" si="53"/>
        <v>0</v>
      </c>
      <c r="L689" s="384">
        <f>IF(J689=1,SUM($J$6:J689),0)</f>
        <v>0</v>
      </c>
      <c r="M689" s="384">
        <f>IF(K689=1,SUM($K$6:K689),0)</f>
        <v>0</v>
      </c>
      <c r="N689" s="430">
        <f t="shared" si="54"/>
        <v>0</v>
      </c>
      <c r="O689" s="384">
        <f t="shared" si="55"/>
        <v>0</v>
      </c>
      <c r="P689" s="384">
        <f>IF(O689=1,SUM($O$6:O689),0)</f>
        <v>0</v>
      </c>
    </row>
    <row r="690" spans="1:16" ht="75">
      <c r="A690" s="403"/>
      <c r="B690" s="431">
        <v>12</v>
      </c>
      <c r="C690" s="414" t="s">
        <v>739</v>
      </c>
      <c r="D690" s="415" t="s">
        <v>24</v>
      </c>
      <c r="E690" s="416" t="s">
        <v>53</v>
      </c>
      <c r="F690" s="418">
        <v>45200</v>
      </c>
      <c r="G690" s="418">
        <v>45200</v>
      </c>
      <c r="H690" s="419"/>
      <c r="I690" s="411">
        <f t="shared" si="56"/>
        <v>45200</v>
      </c>
      <c r="J690" s="428">
        <f t="shared" si="52"/>
        <v>0</v>
      </c>
      <c r="K690" s="384">
        <f t="shared" si="53"/>
        <v>0</v>
      </c>
      <c r="L690" s="384">
        <f>IF(J690=1,SUM($J$6:J690),0)</f>
        <v>0</v>
      </c>
      <c r="M690" s="384">
        <f>IF(K690=1,SUM($K$6:K690),0)</f>
        <v>0</v>
      </c>
      <c r="N690" s="430">
        <f t="shared" si="54"/>
        <v>0</v>
      </c>
      <c r="O690" s="384">
        <f t="shared" si="55"/>
        <v>0</v>
      </c>
      <c r="P690" s="384">
        <f>IF(O690=1,SUM($O$6:O690),0)</f>
        <v>0</v>
      </c>
    </row>
    <row r="691" spans="1:16" ht="75">
      <c r="A691" s="403"/>
      <c r="B691" s="431">
        <v>13</v>
      </c>
      <c r="C691" s="414" t="s">
        <v>740</v>
      </c>
      <c r="D691" s="415" t="s">
        <v>24</v>
      </c>
      <c r="E691" s="416" t="s">
        <v>53</v>
      </c>
      <c r="F691" s="418">
        <v>80900</v>
      </c>
      <c r="G691" s="418">
        <v>85800</v>
      </c>
      <c r="H691" s="419"/>
      <c r="I691" s="411">
        <f t="shared" si="56"/>
        <v>85800</v>
      </c>
      <c r="J691" s="428">
        <f t="shared" si="52"/>
        <v>0</v>
      </c>
      <c r="K691" s="384">
        <f t="shared" si="53"/>
        <v>0</v>
      </c>
      <c r="L691" s="384">
        <f>IF(J691=1,SUM($J$6:J691),0)</f>
        <v>0</v>
      </c>
      <c r="M691" s="384">
        <f>IF(K691=1,SUM($K$6:K691),0)</f>
        <v>0</v>
      </c>
      <c r="N691" s="430">
        <f t="shared" si="54"/>
        <v>0</v>
      </c>
      <c r="O691" s="384">
        <f t="shared" si="55"/>
        <v>0</v>
      </c>
      <c r="P691" s="384">
        <f>IF(O691=1,SUM($O$6:O691),0)</f>
        <v>0</v>
      </c>
    </row>
    <row r="692" spans="1:16" ht="90">
      <c r="A692" s="403"/>
      <c r="B692" s="431">
        <v>14</v>
      </c>
      <c r="C692" s="414" t="s">
        <v>741</v>
      </c>
      <c r="D692" s="415" t="s">
        <v>24</v>
      </c>
      <c r="E692" s="416" t="s">
        <v>53</v>
      </c>
      <c r="F692" s="418">
        <v>80900</v>
      </c>
      <c r="G692" s="418">
        <v>85800</v>
      </c>
      <c r="H692" s="419"/>
      <c r="I692" s="411">
        <f t="shared" si="56"/>
        <v>85800</v>
      </c>
      <c r="J692" s="428">
        <f t="shared" si="52"/>
        <v>0</v>
      </c>
      <c r="K692" s="384">
        <f t="shared" si="53"/>
        <v>0</v>
      </c>
      <c r="L692" s="384">
        <f>IF(J692=1,SUM($J$6:J692),0)</f>
        <v>0</v>
      </c>
      <c r="M692" s="384">
        <f>IF(K692=1,SUM($K$6:K692),0)</f>
        <v>0</v>
      </c>
      <c r="N692" s="430">
        <f t="shared" si="54"/>
        <v>0</v>
      </c>
      <c r="O692" s="384">
        <f t="shared" si="55"/>
        <v>0</v>
      </c>
      <c r="P692" s="384">
        <f>IF(O692=1,SUM($O$6:O692),0)</f>
        <v>0</v>
      </c>
    </row>
    <row r="693" spans="1:16" ht="75">
      <c r="A693" s="403"/>
      <c r="B693" s="431">
        <v>15</v>
      </c>
      <c r="C693" s="414" t="s">
        <v>742</v>
      </c>
      <c r="D693" s="415" t="s">
        <v>24</v>
      </c>
      <c r="E693" s="416" t="s">
        <v>53</v>
      </c>
      <c r="F693" s="418">
        <v>82500</v>
      </c>
      <c r="G693" s="418">
        <v>87700</v>
      </c>
      <c r="H693" s="419"/>
      <c r="I693" s="411">
        <f t="shared" si="56"/>
        <v>87700</v>
      </c>
      <c r="J693" s="428">
        <f t="shared" si="52"/>
        <v>0</v>
      </c>
      <c r="K693" s="384">
        <f t="shared" si="53"/>
        <v>0</v>
      </c>
      <c r="L693" s="384">
        <f>IF(J693=1,SUM($J$6:J693),0)</f>
        <v>0</v>
      </c>
      <c r="M693" s="384">
        <f>IF(K693=1,SUM($K$6:K693),0)</f>
        <v>0</v>
      </c>
      <c r="N693" s="430">
        <f t="shared" si="54"/>
        <v>0</v>
      </c>
      <c r="O693" s="384">
        <f t="shared" si="55"/>
        <v>0</v>
      </c>
      <c r="P693" s="384">
        <f>IF(O693=1,SUM($O$6:O693),0)</f>
        <v>0</v>
      </c>
    </row>
    <row r="694" spans="1:16" ht="75">
      <c r="A694" s="403"/>
      <c r="B694" s="431">
        <v>16</v>
      </c>
      <c r="C694" s="414" t="s">
        <v>743</v>
      </c>
      <c r="D694" s="415" t="s">
        <v>24</v>
      </c>
      <c r="E694" s="416" t="s">
        <v>53</v>
      </c>
      <c r="F694" s="418">
        <v>42100</v>
      </c>
      <c r="G694" s="418">
        <v>50100</v>
      </c>
      <c r="H694" s="419"/>
      <c r="I694" s="411">
        <f t="shared" si="56"/>
        <v>50100</v>
      </c>
      <c r="J694" s="428">
        <f t="shared" si="52"/>
        <v>0</v>
      </c>
      <c r="K694" s="384">
        <f t="shared" si="53"/>
        <v>0</v>
      </c>
      <c r="L694" s="384">
        <f>IF(J694=1,SUM($J$6:J694),0)</f>
        <v>0</v>
      </c>
      <c r="M694" s="384">
        <f>IF(K694=1,SUM($K$6:K694),0)</f>
        <v>0</v>
      </c>
      <c r="N694" s="430">
        <f t="shared" si="54"/>
        <v>0</v>
      </c>
      <c r="O694" s="384">
        <f t="shared" si="55"/>
        <v>0</v>
      </c>
      <c r="P694" s="384">
        <f>IF(O694=1,SUM($O$6:O694),0)</f>
        <v>0</v>
      </c>
    </row>
    <row r="695" spans="1:16" ht="90">
      <c r="A695" s="403"/>
      <c r="B695" s="431">
        <v>17</v>
      </c>
      <c r="C695" s="414" t="s">
        <v>744</v>
      </c>
      <c r="D695" s="415" t="s">
        <v>24</v>
      </c>
      <c r="E695" s="416" t="s">
        <v>53</v>
      </c>
      <c r="F695" s="418">
        <v>42100</v>
      </c>
      <c r="G695" s="418">
        <v>50100</v>
      </c>
      <c r="H695" s="419"/>
      <c r="I695" s="411">
        <f t="shared" si="56"/>
        <v>50100</v>
      </c>
      <c r="J695" s="428">
        <f t="shared" si="52"/>
        <v>0</v>
      </c>
      <c r="K695" s="384">
        <f t="shared" si="53"/>
        <v>0</v>
      </c>
      <c r="L695" s="384">
        <f>IF(J695=1,SUM($J$6:J695),0)</f>
        <v>0</v>
      </c>
      <c r="M695" s="384">
        <f>IF(K695=1,SUM($K$6:K695),0)</f>
        <v>0</v>
      </c>
      <c r="N695" s="430">
        <f t="shared" si="54"/>
        <v>0</v>
      </c>
      <c r="O695" s="384">
        <f t="shared" si="55"/>
        <v>0</v>
      </c>
      <c r="P695" s="384">
        <f>IF(O695=1,SUM($O$6:O695),0)</f>
        <v>0</v>
      </c>
    </row>
    <row r="696" spans="1:16" ht="90">
      <c r="A696" s="403"/>
      <c r="B696" s="431">
        <v>18</v>
      </c>
      <c r="C696" s="414" t="s">
        <v>745</v>
      </c>
      <c r="D696" s="415" t="s">
        <v>24</v>
      </c>
      <c r="E696" s="416" t="s">
        <v>53</v>
      </c>
      <c r="F696" s="418">
        <v>45200</v>
      </c>
      <c r="G696" s="418">
        <v>53800</v>
      </c>
      <c r="H696" s="419"/>
      <c r="I696" s="411">
        <f t="shared" si="56"/>
        <v>53800</v>
      </c>
      <c r="J696" s="428">
        <f t="shared" si="52"/>
        <v>0</v>
      </c>
      <c r="K696" s="384">
        <f t="shared" si="53"/>
        <v>0</v>
      </c>
      <c r="L696" s="384">
        <f>IF(J696=1,SUM($J$6:J696),0)</f>
        <v>0</v>
      </c>
      <c r="M696" s="384">
        <f>IF(K696=1,SUM($K$6:K696),0)</f>
        <v>0</v>
      </c>
      <c r="N696" s="430">
        <f t="shared" si="54"/>
        <v>0</v>
      </c>
      <c r="O696" s="384">
        <f t="shared" si="55"/>
        <v>0</v>
      </c>
      <c r="P696" s="384">
        <f>IF(O696=1,SUM($O$6:O696),0)</f>
        <v>0</v>
      </c>
    </row>
    <row r="697" spans="1:16" ht="90">
      <c r="A697" s="403"/>
      <c r="B697" s="431">
        <v>19</v>
      </c>
      <c r="C697" s="414" t="s">
        <v>746</v>
      </c>
      <c r="D697" s="415" t="s">
        <v>24</v>
      </c>
      <c r="E697" s="416" t="s">
        <v>53</v>
      </c>
      <c r="F697" s="418">
        <v>45200</v>
      </c>
      <c r="G697" s="418">
        <v>53800</v>
      </c>
      <c r="H697" s="419"/>
      <c r="I697" s="411">
        <f t="shared" si="56"/>
        <v>53800</v>
      </c>
      <c r="J697" s="428">
        <f t="shared" si="52"/>
        <v>0</v>
      </c>
      <c r="K697" s="384">
        <f t="shared" si="53"/>
        <v>0</v>
      </c>
      <c r="L697" s="384">
        <f>IF(J697=1,SUM($J$6:J697),0)</f>
        <v>0</v>
      </c>
      <c r="M697" s="384">
        <f>IF(K697=1,SUM($K$6:K697),0)</f>
        <v>0</v>
      </c>
      <c r="N697" s="430">
        <f t="shared" si="54"/>
        <v>0</v>
      </c>
      <c r="O697" s="384">
        <f t="shared" si="55"/>
        <v>0</v>
      </c>
      <c r="P697" s="384">
        <f>IF(O697=1,SUM($O$6:O697),0)</f>
        <v>0</v>
      </c>
    </row>
    <row r="698" spans="1:16" ht="90">
      <c r="A698" s="403"/>
      <c r="B698" s="431">
        <v>20</v>
      </c>
      <c r="C698" s="414" t="s">
        <v>747</v>
      </c>
      <c r="D698" s="415" t="s">
        <v>24</v>
      </c>
      <c r="E698" s="416" t="s">
        <v>53</v>
      </c>
      <c r="F698" s="418">
        <v>45200</v>
      </c>
      <c r="G698" s="418">
        <v>53800</v>
      </c>
      <c r="H698" s="419"/>
      <c r="I698" s="411">
        <f t="shared" si="56"/>
        <v>53800</v>
      </c>
      <c r="J698" s="428">
        <f t="shared" si="52"/>
        <v>0</v>
      </c>
      <c r="K698" s="384">
        <f t="shared" si="53"/>
        <v>0</v>
      </c>
      <c r="L698" s="384">
        <f>IF(J698=1,SUM($J$6:J698),0)</f>
        <v>0</v>
      </c>
      <c r="M698" s="384">
        <f>IF(K698=1,SUM($K$6:K698),0)</f>
        <v>0</v>
      </c>
      <c r="N698" s="430">
        <f t="shared" si="54"/>
        <v>0</v>
      </c>
      <c r="O698" s="384">
        <f t="shared" si="55"/>
        <v>0</v>
      </c>
      <c r="P698" s="384">
        <f>IF(O698=1,SUM($O$6:O698),0)</f>
        <v>0</v>
      </c>
    </row>
    <row r="699" spans="1:16" ht="90">
      <c r="A699" s="403"/>
      <c r="B699" s="431">
        <v>21</v>
      </c>
      <c r="C699" s="414" t="s">
        <v>748</v>
      </c>
      <c r="D699" s="415" t="s">
        <v>24</v>
      </c>
      <c r="E699" s="416" t="s">
        <v>53</v>
      </c>
      <c r="F699" s="418">
        <v>45200</v>
      </c>
      <c r="G699" s="418">
        <v>53800</v>
      </c>
      <c r="H699" s="419"/>
      <c r="I699" s="411">
        <f t="shared" si="56"/>
        <v>53800</v>
      </c>
      <c r="J699" s="428">
        <f t="shared" si="52"/>
        <v>0</v>
      </c>
      <c r="K699" s="384">
        <f t="shared" si="53"/>
        <v>0</v>
      </c>
      <c r="L699" s="384">
        <f>IF(J699=1,SUM($J$6:J699),0)</f>
        <v>0</v>
      </c>
      <c r="M699" s="384">
        <f>IF(K699=1,SUM($K$6:K699),0)</f>
        <v>0</v>
      </c>
      <c r="N699" s="430">
        <f t="shared" si="54"/>
        <v>0</v>
      </c>
      <c r="O699" s="384">
        <f t="shared" si="55"/>
        <v>0</v>
      </c>
      <c r="P699" s="384">
        <f>IF(O699=1,SUM($O$6:O699),0)</f>
        <v>0</v>
      </c>
    </row>
    <row r="700" spans="1:16" ht="75">
      <c r="A700" s="403"/>
      <c r="B700" s="431">
        <v>22</v>
      </c>
      <c r="C700" s="414" t="s">
        <v>749</v>
      </c>
      <c r="D700" s="415" t="s">
        <v>24</v>
      </c>
      <c r="E700" s="416" t="s">
        <v>53</v>
      </c>
      <c r="F700" s="418">
        <v>40200</v>
      </c>
      <c r="G700" s="418">
        <v>45100</v>
      </c>
      <c r="H700" s="419"/>
      <c r="I700" s="411">
        <f t="shared" si="56"/>
        <v>45100</v>
      </c>
      <c r="J700" s="428">
        <f t="shared" si="52"/>
        <v>0</v>
      </c>
      <c r="K700" s="384">
        <f t="shared" si="53"/>
        <v>0</v>
      </c>
      <c r="L700" s="384">
        <f>IF(J700=1,SUM($J$6:J700),0)</f>
        <v>0</v>
      </c>
      <c r="M700" s="384">
        <f>IF(K700=1,SUM($K$6:K700),0)</f>
        <v>0</v>
      </c>
      <c r="N700" s="430">
        <f t="shared" si="54"/>
        <v>0</v>
      </c>
      <c r="O700" s="384">
        <f t="shared" si="55"/>
        <v>0</v>
      </c>
      <c r="P700" s="384">
        <f>IF(O700=1,SUM($O$6:O700),0)</f>
        <v>0</v>
      </c>
    </row>
    <row r="701" spans="1:16" ht="90">
      <c r="A701" s="403"/>
      <c r="B701" s="431">
        <v>23</v>
      </c>
      <c r="C701" s="414" t="s">
        <v>750</v>
      </c>
      <c r="D701" s="415" t="s">
        <v>24</v>
      </c>
      <c r="E701" s="416" t="s">
        <v>53</v>
      </c>
      <c r="F701" s="418">
        <v>37200</v>
      </c>
      <c r="G701" s="418">
        <v>44300</v>
      </c>
      <c r="H701" s="419"/>
      <c r="I701" s="411">
        <f t="shared" si="56"/>
        <v>44300</v>
      </c>
      <c r="J701" s="428">
        <f t="shared" si="52"/>
        <v>0</v>
      </c>
      <c r="K701" s="384">
        <f t="shared" si="53"/>
        <v>0</v>
      </c>
      <c r="L701" s="384">
        <f>IF(J701=1,SUM($J$6:J701),0)</f>
        <v>0</v>
      </c>
      <c r="M701" s="384">
        <f>IF(K701=1,SUM($K$6:K701),0)</f>
        <v>0</v>
      </c>
      <c r="N701" s="430">
        <f t="shared" si="54"/>
        <v>0</v>
      </c>
      <c r="O701" s="384">
        <f t="shared" si="55"/>
        <v>0</v>
      </c>
      <c r="P701" s="384">
        <f>IF(O701=1,SUM($O$6:O701),0)</f>
        <v>0</v>
      </c>
    </row>
    <row r="702" spans="1:16" ht="90">
      <c r="A702" s="403"/>
      <c r="B702" s="431">
        <v>24</v>
      </c>
      <c r="C702" s="414" t="s">
        <v>751</v>
      </c>
      <c r="D702" s="415" t="s">
        <v>24</v>
      </c>
      <c r="E702" s="416" t="s">
        <v>53</v>
      </c>
      <c r="F702" s="418">
        <v>37200</v>
      </c>
      <c r="G702" s="418">
        <v>44300</v>
      </c>
      <c r="H702" s="419"/>
      <c r="I702" s="411">
        <f t="shared" si="56"/>
        <v>44300</v>
      </c>
      <c r="J702" s="428">
        <f t="shared" si="52"/>
        <v>0</v>
      </c>
      <c r="K702" s="384">
        <f t="shared" si="53"/>
        <v>0</v>
      </c>
      <c r="L702" s="384">
        <f>IF(J702=1,SUM($J$6:J702),0)</f>
        <v>0</v>
      </c>
      <c r="M702" s="384">
        <f>IF(K702=1,SUM($K$6:K702),0)</f>
        <v>0</v>
      </c>
      <c r="N702" s="430">
        <f t="shared" si="54"/>
        <v>0</v>
      </c>
      <c r="O702" s="384">
        <f t="shared" si="55"/>
        <v>0</v>
      </c>
      <c r="P702" s="384">
        <f>IF(O702=1,SUM($O$6:O702),0)</f>
        <v>0</v>
      </c>
    </row>
    <row r="703" spans="1:16" ht="90">
      <c r="A703" s="403"/>
      <c r="B703" s="431">
        <v>25</v>
      </c>
      <c r="C703" s="414" t="s">
        <v>752</v>
      </c>
      <c r="D703" s="415" t="s">
        <v>24</v>
      </c>
      <c r="E703" s="416" t="s">
        <v>53</v>
      </c>
      <c r="F703" s="418">
        <v>37200</v>
      </c>
      <c r="G703" s="418">
        <v>44300</v>
      </c>
      <c r="H703" s="419"/>
      <c r="I703" s="411">
        <f t="shared" si="56"/>
        <v>44300</v>
      </c>
      <c r="J703" s="428">
        <f t="shared" si="52"/>
        <v>0</v>
      </c>
      <c r="K703" s="384">
        <f t="shared" si="53"/>
        <v>0</v>
      </c>
      <c r="L703" s="384">
        <f>IF(J703=1,SUM($J$6:J703),0)</f>
        <v>0</v>
      </c>
      <c r="M703" s="384">
        <f>IF(K703=1,SUM($K$6:K703),0)</f>
        <v>0</v>
      </c>
      <c r="N703" s="430">
        <f t="shared" si="54"/>
        <v>0</v>
      </c>
      <c r="O703" s="384">
        <f t="shared" si="55"/>
        <v>0</v>
      </c>
      <c r="P703" s="384">
        <f>IF(O703=1,SUM($O$6:O703),0)</f>
        <v>0</v>
      </c>
    </row>
    <row r="704" spans="1:16" ht="90">
      <c r="A704" s="403"/>
      <c r="B704" s="431">
        <v>26</v>
      </c>
      <c r="C704" s="414" t="s">
        <v>753</v>
      </c>
      <c r="D704" s="415" t="s">
        <v>24</v>
      </c>
      <c r="E704" s="416" t="s">
        <v>53</v>
      </c>
      <c r="F704" s="418">
        <v>326300</v>
      </c>
      <c r="G704" s="418">
        <v>44300</v>
      </c>
      <c r="H704" s="419"/>
      <c r="I704" s="411">
        <f t="shared" si="56"/>
        <v>44300</v>
      </c>
      <c r="J704" s="428">
        <f t="shared" si="52"/>
        <v>0</v>
      </c>
      <c r="K704" s="384">
        <f t="shared" si="53"/>
        <v>0</v>
      </c>
      <c r="L704" s="384">
        <f>IF(J704=1,SUM($J$6:J704),0)</f>
        <v>0</v>
      </c>
      <c r="M704" s="384">
        <f>IF(K704=1,SUM($K$6:K704),0)</f>
        <v>0</v>
      </c>
      <c r="N704" s="430">
        <f t="shared" si="54"/>
        <v>0</v>
      </c>
      <c r="O704" s="384">
        <f t="shared" si="55"/>
        <v>0</v>
      </c>
      <c r="P704" s="384">
        <f>IF(O704=1,SUM($O$6:O704),0)</f>
        <v>0</v>
      </c>
    </row>
    <row r="705" spans="1:16" ht="75">
      <c r="A705" s="403"/>
      <c r="B705" s="431">
        <v>27</v>
      </c>
      <c r="C705" s="414" t="s">
        <v>754</v>
      </c>
      <c r="D705" s="415" t="s">
        <v>24</v>
      </c>
      <c r="E705" s="416" t="s">
        <v>53</v>
      </c>
      <c r="F705" s="418">
        <v>78300</v>
      </c>
      <c r="G705" s="418">
        <v>93100</v>
      </c>
      <c r="H705" s="419"/>
      <c r="I705" s="411">
        <f t="shared" si="56"/>
        <v>93100</v>
      </c>
      <c r="J705" s="428">
        <f t="shared" si="52"/>
        <v>0</v>
      </c>
      <c r="K705" s="384">
        <f t="shared" si="53"/>
        <v>0</v>
      </c>
      <c r="L705" s="384">
        <f>IF(J705=1,SUM($J$6:J705),0)</f>
        <v>0</v>
      </c>
      <c r="M705" s="384">
        <f>IF(K705=1,SUM($K$6:K705),0)</f>
        <v>0</v>
      </c>
      <c r="N705" s="430">
        <f t="shared" si="54"/>
        <v>0</v>
      </c>
      <c r="O705" s="384">
        <f t="shared" si="55"/>
        <v>0</v>
      </c>
      <c r="P705" s="384">
        <f>IF(O705=1,SUM($O$6:O705),0)</f>
        <v>0</v>
      </c>
    </row>
    <row r="706" spans="1:16" ht="90">
      <c r="A706" s="403"/>
      <c r="B706" s="431">
        <v>28</v>
      </c>
      <c r="C706" s="414" t="s">
        <v>755</v>
      </c>
      <c r="D706" s="415" t="s">
        <v>24</v>
      </c>
      <c r="E706" s="416" t="s">
        <v>53</v>
      </c>
      <c r="F706" s="418">
        <v>78300</v>
      </c>
      <c r="G706" s="418">
        <v>93100</v>
      </c>
      <c r="H706" s="419"/>
      <c r="I706" s="411">
        <f t="shared" si="56"/>
        <v>93100</v>
      </c>
      <c r="J706" s="428">
        <f t="shared" si="52"/>
        <v>0</v>
      </c>
      <c r="K706" s="384">
        <f t="shared" si="53"/>
        <v>0</v>
      </c>
      <c r="L706" s="384">
        <f>IF(J706=1,SUM($J$6:J706),0)</f>
        <v>0</v>
      </c>
      <c r="M706" s="384">
        <f>IF(K706=1,SUM($K$6:K706),0)</f>
        <v>0</v>
      </c>
      <c r="N706" s="430">
        <f t="shared" si="54"/>
        <v>0</v>
      </c>
      <c r="O706" s="384">
        <f t="shared" si="55"/>
        <v>0</v>
      </c>
      <c r="P706" s="384">
        <f>IF(O706=1,SUM($O$6:O706),0)</f>
        <v>0</v>
      </c>
    </row>
    <row r="707" spans="1:16" ht="75">
      <c r="A707" s="403"/>
      <c r="B707" s="431">
        <v>29</v>
      </c>
      <c r="C707" s="414" t="s">
        <v>756</v>
      </c>
      <c r="D707" s="415" t="s">
        <v>24</v>
      </c>
      <c r="E707" s="416" t="s">
        <v>53</v>
      </c>
      <c r="F707" s="418">
        <v>74600</v>
      </c>
      <c r="G707" s="418">
        <v>88700</v>
      </c>
      <c r="H707" s="419"/>
      <c r="I707" s="411">
        <f t="shared" si="56"/>
        <v>88700</v>
      </c>
      <c r="J707" s="428">
        <f t="shared" si="52"/>
        <v>0</v>
      </c>
      <c r="K707" s="384">
        <f t="shared" si="53"/>
        <v>0</v>
      </c>
      <c r="L707" s="384">
        <f>IF(J707=1,SUM($J$6:J707),0)</f>
        <v>0</v>
      </c>
      <c r="M707" s="384">
        <f>IF(K707=1,SUM($K$6:K707),0)</f>
        <v>0</v>
      </c>
      <c r="N707" s="430">
        <f t="shared" si="54"/>
        <v>0</v>
      </c>
      <c r="O707" s="384">
        <f t="shared" si="55"/>
        <v>0</v>
      </c>
      <c r="P707" s="384">
        <f>IF(O707=1,SUM($O$6:O707),0)</f>
        <v>0</v>
      </c>
    </row>
    <row r="708" spans="1:16" ht="75">
      <c r="A708" s="403"/>
      <c r="B708" s="431">
        <v>30</v>
      </c>
      <c r="C708" s="414" t="s">
        <v>757</v>
      </c>
      <c r="D708" s="415" t="s">
        <v>24</v>
      </c>
      <c r="E708" s="416" t="s">
        <v>53</v>
      </c>
      <c r="F708" s="418">
        <v>51900</v>
      </c>
      <c r="G708" s="418">
        <v>61700</v>
      </c>
      <c r="H708" s="419"/>
      <c r="I708" s="411">
        <f t="shared" si="56"/>
        <v>61700</v>
      </c>
      <c r="J708" s="428">
        <f t="shared" si="52"/>
        <v>0</v>
      </c>
      <c r="K708" s="384">
        <f t="shared" si="53"/>
        <v>0</v>
      </c>
      <c r="L708" s="384">
        <f>IF(J708=1,SUM($J$6:J708),0)</f>
        <v>0</v>
      </c>
      <c r="M708" s="384">
        <f>IF(K708=1,SUM($K$6:K708),0)</f>
        <v>0</v>
      </c>
      <c r="N708" s="430">
        <f t="shared" si="54"/>
        <v>0</v>
      </c>
      <c r="O708" s="384">
        <f t="shared" si="55"/>
        <v>0</v>
      </c>
      <c r="P708" s="384">
        <f>IF(O708=1,SUM($O$6:O708),0)</f>
        <v>0</v>
      </c>
    </row>
    <row r="709" spans="1:16" ht="90">
      <c r="A709" s="403"/>
      <c r="B709" s="431">
        <v>31</v>
      </c>
      <c r="C709" s="414" t="s">
        <v>758</v>
      </c>
      <c r="D709" s="415" t="s">
        <v>24</v>
      </c>
      <c r="E709" s="416" t="s">
        <v>53</v>
      </c>
      <c r="F709" s="418">
        <v>51900</v>
      </c>
      <c r="G709" s="418">
        <v>61700</v>
      </c>
      <c r="H709" s="419"/>
      <c r="I709" s="411">
        <f t="shared" si="56"/>
        <v>61700</v>
      </c>
      <c r="J709" s="428">
        <f t="shared" si="52"/>
        <v>0</v>
      </c>
      <c r="K709" s="384">
        <f t="shared" si="53"/>
        <v>0</v>
      </c>
      <c r="L709" s="384">
        <f>IF(J709=1,SUM($J$6:J709),0)</f>
        <v>0</v>
      </c>
      <c r="M709" s="384">
        <f>IF(K709=1,SUM($K$6:K709),0)</f>
        <v>0</v>
      </c>
      <c r="N709" s="430">
        <f t="shared" si="54"/>
        <v>0</v>
      </c>
      <c r="O709" s="384">
        <f t="shared" si="55"/>
        <v>0</v>
      </c>
      <c r="P709" s="384">
        <f>IF(O709=1,SUM($O$6:O709),0)</f>
        <v>0</v>
      </c>
    </row>
    <row r="710" spans="1:16" ht="75">
      <c r="A710" s="403"/>
      <c r="B710" s="431">
        <v>32</v>
      </c>
      <c r="C710" s="414" t="s">
        <v>759</v>
      </c>
      <c r="D710" s="415" t="s">
        <v>24</v>
      </c>
      <c r="E710" s="416" t="s">
        <v>53</v>
      </c>
      <c r="F710" s="418">
        <v>75600</v>
      </c>
      <c r="G710" s="418">
        <v>99900</v>
      </c>
      <c r="H710" s="419"/>
      <c r="I710" s="411">
        <f t="shared" si="56"/>
        <v>99900</v>
      </c>
      <c r="J710" s="428">
        <f t="shared" si="52"/>
        <v>0</v>
      </c>
      <c r="K710" s="384">
        <f t="shared" si="53"/>
        <v>0</v>
      </c>
      <c r="L710" s="384">
        <f>IF(J710=1,SUM($J$6:J710),0)</f>
        <v>0</v>
      </c>
      <c r="M710" s="384">
        <f>IF(K710=1,SUM($K$6:K710),0)</f>
        <v>0</v>
      </c>
      <c r="N710" s="430">
        <f t="shared" si="54"/>
        <v>0</v>
      </c>
      <c r="O710" s="384">
        <f t="shared" si="55"/>
        <v>0</v>
      </c>
      <c r="P710" s="384">
        <f>IF(O710=1,SUM($O$6:O710),0)</f>
        <v>0</v>
      </c>
    </row>
    <row r="711" spans="1:16" ht="90">
      <c r="A711" s="403"/>
      <c r="B711" s="431">
        <v>33</v>
      </c>
      <c r="C711" s="414" t="s">
        <v>760</v>
      </c>
      <c r="D711" s="415" t="s">
        <v>24</v>
      </c>
      <c r="E711" s="416" t="s">
        <v>53</v>
      </c>
      <c r="F711" s="418">
        <v>75600</v>
      </c>
      <c r="G711" s="418">
        <v>99900</v>
      </c>
      <c r="H711" s="419"/>
      <c r="I711" s="411">
        <f t="shared" si="56"/>
        <v>99900</v>
      </c>
      <c r="J711" s="428">
        <f t="shared" si="52"/>
        <v>0</v>
      </c>
      <c r="K711" s="384">
        <f t="shared" si="53"/>
        <v>0</v>
      </c>
      <c r="L711" s="384">
        <f>IF(J711=1,SUM($J$6:J711),0)</f>
        <v>0</v>
      </c>
      <c r="M711" s="384">
        <f>IF(K711=1,SUM($K$6:K711),0)</f>
        <v>0</v>
      </c>
      <c r="N711" s="430">
        <f t="shared" si="54"/>
        <v>0</v>
      </c>
      <c r="O711" s="384">
        <f t="shared" si="55"/>
        <v>0</v>
      </c>
      <c r="P711" s="384">
        <f>IF(O711=1,SUM($O$6:O711),0)</f>
        <v>0</v>
      </c>
    </row>
    <row r="712" spans="1:16" ht="75">
      <c r="A712" s="403"/>
      <c r="B712" s="431">
        <v>34</v>
      </c>
      <c r="C712" s="414" t="s">
        <v>761</v>
      </c>
      <c r="D712" s="415" t="s">
        <v>24</v>
      </c>
      <c r="E712" s="416" t="s">
        <v>53</v>
      </c>
      <c r="F712" s="418">
        <v>66800</v>
      </c>
      <c r="G712" s="418">
        <v>79500</v>
      </c>
      <c r="H712" s="419"/>
      <c r="I712" s="411">
        <f t="shared" si="56"/>
        <v>79500</v>
      </c>
      <c r="J712" s="428">
        <f t="shared" si="52"/>
        <v>0</v>
      </c>
      <c r="K712" s="384">
        <f t="shared" si="53"/>
        <v>0</v>
      </c>
      <c r="L712" s="384">
        <f>IF(J712=1,SUM($J$6:J712),0)</f>
        <v>0</v>
      </c>
      <c r="M712" s="384">
        <f>IF(K712=1,SUM($K$6:K712),0)</f>
        <v>0</v>
      </c>
      <c r="N712" s="430">
        <f t="shared" si="54"/>
        <v>0</v>
      </c>
      <c r="O712" s="384">
        <f t="shared" si="55"/>
        <v>0</v>
      </c>
      <c r="P712" s="384">
        <f>IF(O712=1,SUM($O$6:O712),0)</f>
        <v>0</v>
      </c>
    </row>
    <row r="713" spans="1:16" ht="90">
      <c r="A713" s="403"/>
      <c r="B713" s="431">
        <v>35</v>
      </c>
      <c r="C713" s="414" t="s">
        <v>762</v>
      </c>
      <c r="D713" s="415" t="s">
        <v>24</v>
      </c>
      <c r="E713" s="416" t="s">
        <v>53</v>
      </c>
      <c r="F713" s="418">
        <v>62400</v>
      </c>
      <c r="G713" s="418">
        <v>74200</v>
      </c>
      <c r="H713" s="419"/>
      <c r="I713" s="411">
        <f t="shared" si="56"/>
        <v>74200</v>
      </c>
      <c r="J713" s="428">
        <f t="shared" ref="J713:J776" si="57">IF(D713="MDU-KD",1,0)</f>
        <v>0</v>
      </c>
      <c r="K713" s="384">
        <f t="shared" ref="K713:K776" si="58">IF(D713="HDW",1,0)</f>
        <v>0</v>
      </c>
      <c r="L713" s="384">
        <f>IF(J713=1,SUM($J$6:J713),0)</f>
        <v>0</v>
      </c>
      <c r="M713" s="384">
        <f>IF(K713=1,SUM($K$6:K713),0)</f>
        <v>0</v>
      </c>
      <c r="N713" s="430">
        <f t="shared" ref="N713:N776" si="59">IF(L713=0,M713,L713)</f>
        <v>0</v>
      </c>
      <c r="O713" s="384">
        <f t="shared" ref="O713:O776" si="60">IF(E713=0,0,IF(LEFT(C713,11)="Tiang Beton",1,0))</f>
        <v>0</v>
      </c>
      <c r="P713" s="384">
        <f>IF(O713=1,SUM($O$6:O713),0)</f>
        <v>0</v>
      </c>
    </row>
    <row r="714" spans="1:16" ht="90">
      <c r="A714" s="403"/>
      <c r="B714" s="431">
        <v>36</v>
      </c>
      <c r="C714" s="414" t="s">
        <v>763</v>
      </c>
      <c r="D714" s="415" t="s">
        <v>24</v>
      </c>
      <c r="E714" s="416" t="s">
        <v>53</v>
      </c>
      <c r="F714" s="418">
        <v>81300</v>
      </c>
      <c r="G714" s="418">
        <v>87700</v>
      </c>
      <c r="H714" s="419"/>
      <c r="I714" s="411">
        <f t="shared" si="56"/>
        <v>87700</v>
      </c>
      <c r="J714" s="428">
        <f t="shared" si="57"/>
        <v>0</v>
      </c>
      <c r="K714" s="384">
        <f t="shared" si="58"/>
        <v>0</v>
      </c>
      <c r="L714" s="384">
        <f>IF(J714=1,SUM($J$6:J714),0)</f>
        <v>0</v>
      </c>
      <c r="M714" s="384">
        <f>IF(K714=1,SUM($K$6:K714),0)</f>
        <v>0</v>
      </c>
      <c r="N714" s="430">
        <f t="shared" si="59"/>
        <v>0</v>
      </c>
      <c r="O714" s="384">
        <f t="shared" si="60"/>
        <v>0</v>
      </c>
      <c r="P714" s="384">
        <f>IF(O714=1,SUM($O$6:O714),0)</f>
        <v>0</v>
      </c>
    </row>
    <row r="715" spans="1:16" ht="105">
      <c r="A715" s="403"/>
      <c r="B715" s="431">
        <v>37</v>
      </c>
      <c r="C715" s="414" t="s">
        <v>764</v>
      </c>
      <c r="D715" s="415" t="s">
        <v>24</v>
      </c>
      <c r="E715" s="416" t="s">
        <v>53</v>
      </c>
      <c r="F715" s="418">
        <v>94400</v>
      </c>
      <c r="G715" s="418">
        <v>112300</v>
      </c>
      <c r="H715" s="419"/>
      <c r="I715" s="411">
        <f t="shared" si="56"/>
        <v>112300</v>
      </c>
      <c r="J715" s="428">
        <f t="shared" si="57"/>
        <v>0</v>
      </c>
      <c r="K715" s="384">
        <f t="shared" si="58"/>
        <v>0</v>
      </c>
      <c r="L715" s="384">
        <f>IF(J715=1,SUM($J$6:J715),0)</f>
        <v>0</v>
      </c>
      <c r="M715" s="384">
        <f>IF(K715=1,SUM($K$6:K715),0)</f>
        <v>0</v>
      </c>
      <c r="N715" s="430">
        <f t="shared" si="59"/>
        <v>0</v>
      </c>
      <c r="O715" s="384">
        <f t="shared" si="60"/>
        <v>0</v>
      </c>
      <c r="P715" s="384">
        <f>IF(O715=1,SUM($O$6:O715),0)</f>
        <v>0</v>
      </c>
    </row>
    <row r="716" spans="1:16" ht="90">
      <c r="A716" s="403"/>
      <c r="B716" s="431">
        <v>38</v>
      </c>
      <c r="C716" s="414" t="s">
        <v>765</v>
      </c>
      <c r="D716" s="415" t="s">
        <v>24</v>
      </c>
      <c r="E716" s="416" t="s">
        <v>53</v>
      </c>
      <c r="F716" s="418">
        <v>82500</v>
      </c>
      <c r="G716" s="418">
        <v>87700</v>
      </c>
      <c r="H716" s="419"/>
      <c r="I716" s="411">
        <f t="shared" si="56"/>
        <v>87700</v>
      </c>
      <c r="J716" s="428">
        <f t="shared" si="57"/>
        <v>0</v>
      </c>
      <c r="K716" s="384">
        <f t="shared" si="58"/>
        <v>0</v>
      </c>
      <c r="L716" s="384">
        <f>IF(J716=1,SUM($J$6:J716),0)</f>
        <v>0</v>
      </c>
      <c r="M716" s="384">
        <f>IF(K716=1,SUM($K$6:K716),0)</f>
        <v>0</v>
      </c>
      <c r="N716" s="430">
        <f t="shared" si="59"/>
        <v>0</v>
      </c>
      <c r="O716" s="384">
        <f t="shared" si="60"/>
        <v>0</v>
      </c>
      <c r="P716" s="384">
        <f>IF(O716=1,SUM($O$6:O716),0)</f>
        <v>0</v>
      </c>
    </row>
    <row r="717" spans="1:16" ht="105">
      <c r="A717" s="403"/>
      <c r="B717" s="431">
        <v>39</v>
      </c>
      <c r="C717" s="414" t="s">
        <v>766</v>
      </c>
      <c r="D717" s="415" t="s">
        <v>24</v>
      </c>
      <c r="E717" s="416" t="s">
        <v>53</v>
      </c>
      <c r="F717" s="418">
        <v>109200</v>
      </c>
      <c r="G717" s="418">
        <v>129900</v>
      </c>
      <c r="H717" s="419"/>
      <c r="I717" s="411">
        <f t="shared" si="56"/>
        <v>129900</v>
      </c>
      <c r="J717" s="428">
        <f t="shared" si="57"/>
        <v>0</v>
      </c>
      <c r="K717" s="384">
        <f t="shared" si="58"/>
        <v>0</v>
      </c>
      <c r="L717" s="384">
        <f>IF(J717=1,SUM($J$6:J717),0)</f>
        <v>0</v>
      </c>
      <c r="M717" s="384">
        <f>IF(K717=1,SUM($K$6:K717),0)</f>
        <v>0</v>
      </c>
      <c r="N717" s="430">
        <f t="shared" si="59"/>
        <v>0</v>
      </c>
      <c r="O717" s="384">
        <f t="shared" si="60"/>
        <v>0</v>
      </c>
      <c r="P717" s="384">
        <f>IF(O717=1,SUM($O$6:O717),0)</f>
        <v>0</v>
      </c>
    </row>
    <row r="718" spans="1:16" ht="90">
      <c r="A718" s="403"/>
      <c r="B718" s="431">
        <v>40</v>
      </c>
      <c r="C718" s="414" t="s">
        <v>767</v>
      </c>
      <c r="D718" s="415" t="s">
        <v>24</v>
      </c>
      <c r="E718" s="416" t="s">
        <v>53</v>
      </c>
      <c r="F718" s="418">
        <v>106900</v>
      </c>
      <c r="G718" s="418">
        <v>127200</v>
      </c>
      <c r="H718" s="419"/>
      <c r="I718" s="411">
        <f t="shared" si="56"/>
        <v>127200</v>
      </c>
      <c r="J718" s="428">
        <f t="shared" si="57"/>
        <v>0</v>
      </c>
      <c r="K718" s="384">
        <f t="shared" si="58"/>
        <v>0</v>
      </c>
      <c r="L718" s="384">
        <f>IF(J718=1,SUM($J$6:J718),0)</f>
        <v>0</v>
      </c>
      <c r="M718" s="384">
        <f>IF(K718=1,SUM($K$6:K718),0)</f>
        <v>0</v>
      </c>
      <c r="N718" s="430">
        <f t="shared" si="59"/>
        <v>0</v>
      </c>
      <c r="O718" s="384">
        <f t="shared" si="60"/>
        <v>0</v>
      </c>
      <c r="P718" s="384">
        <f>IF(O718=1,SUM($O$6:O718),0)</f>
        <v>0</v>
      </c>
    </row>
    <row r="719" spans="1:16" ht="90">
      <c r="A719" s="403"/>
      <c r="B719" s="431">
        <v>41</v>
      </c>
      <c r="C719" s="414" t="s">
        <v>768</v>
      </c>
      <c r="D719" s="415" t="s">
        <v>24</v>
      </c>
      <c r="E719" s="416" t="s">
        <v>53</v>
      </c>
      <c r="F719" s="418">
        <v>104400</v>
      </c>
      <c r="G719" s="418">
        <v>116900</v>
      </c>
      <c r="H719" s="419"/>
      <c r="I719" s="411">
        <f t="shared" si="56"/>
        <v>116900</v>
      </c>
      <c r="J719" s="428">
        <f t="shared" si="57"/>
        <v>0</v>
      </c>
      <c r="K719" s="384">
        <f t="shared" si="58"/>
        <v>0</v>
      </c>
      <c r="L719" s="384">
        <f>IF(J719=1,SUM($J$6:J719),0)</f>
        <v>0</v>
      </c>
      <c r="M719" s="384">
        <f>IF(K719=1,SUM($K$6:K719),0)</f>
        <v>0</v>
      </c>
      <c r="N719" s="430">
        <f t="shared" si="59"/>
        <v>0</v>
      </c>
      <c r="O719" s="384">
        <f t="shared" si="60"/>
        <v>0</v>
      </c>
      <c r="P719" s="384">
        <f>IF(O719=1,SUM($O$6:O719),0)</f>
        <v>0</v>
      </c>
    </row>
    <row r="720" spans="1:16" ht="90">
      <c r="A720" s="403"/>
      <c r="B720" s="431">
        <v>42</v>
      </c>
      <c r="C720" s="414" t="s">
        <v>769</v>
      </c>
      <c r="D720" s="415" t="s">
        <v>24</v>
      </c>
      <c r="E720" s="416" t="s">
        <v>53</v>
      </c>
      <c r="F720" s="418">
        <v>103500</v>
      </c>
      <c r="G720" s="418">
        <v>123100</v>
      </c>
      <c r="H720" s="419"/>
      <c r="I720" s="411">
        <f t="shared" si="56"/>
        <v>123100</v>
      </c>
      <c r="J720" s="428">
        <f t="shared" si="57"/>
        <v>0</v>
      </c>
      <c r="K720" s="384">
        <f t="shared" si="58"/>
        <v>0</v>
      </c>
      <c r="L720" s="384">
        <f>IF(J720=1,SUM($J$6:J720),0)</f>
        <v>0</v>
      </c>
      <c r="M720" s="384">
        <f>IF(K720=1,SUM($K$6:K720),0)</f>
        <v>0</v>
      </c>
      <c r="N720" s="430">
        <f t="shared" si="59"/>
        <v>0</v>
      </c>
      <c r="O720" s="384">
        <f t="shared" si="60"/>
        <v>0</v>
      </c>
      <c r="P720" s="384">
        <f>IF(O720=1,SUM($O$6:O720),0)</f>
        <v>0</v>
      </c>
    </row>
    <row r="721" spans="1:16" ht="90">
      <c r="A721" s="403"/>
      <c r="B721" s="431">
        <v>43</v>
      </c>
      <c r="C721" s="414" t="s">
        <v>770</v>
      </c>
      <c r="D721" s="415" t="s">
        <v>24</v>
      </c>
      <c r="E721" s="416" t="s">
        <v>53</v>
      </c>
      <c r="F721" s="418">
        <v>111100</v>
      </c>
      <c r="G721" s="418">
        <v>111100</v>
      </c>
      <c r="H721" s="419"/>
      <c r="I721" s="411">
        <f t="shared" si="56"/>
        <v>111100</v>
      </c>
      <c r="J721" s="428">
        <f t="shared" si="57"/>
        <v>0</v>
      </c>
      <c r="K721" s="384">
        <f t="shared" si="58"/>
        <v>0</v>
      </c>
      <c r="L721" s="384">
        <f>IF(J721=1,SUM($J$6:J721),0)</f>
        <v>0</v>
      </c>
      <c r="M721" s="384">
        <f>IF(K721=1,SUM($K$6:K721),0)</f>
        <v>0</v>
      </c>
      <c r="N721" s="430">
        <f t="shared" si="59"/>
        <v>0</v>
      </c>
      <c r="O721" s="384">
        <f t="shared" si="60"/>
        <v>0</v>
      </c>
      <c r="P721" s="384">
        <f>IF(O721=1,SUM($O$6:O721),0)</f>
        <v>0</v>
      </c>
    </row>
    <row r="722" spans="1:16" ht="105">
      <c r="A722" s="403"/>
      <c r="B722" s="431">
        <v>44</v>
      </c>
      <c r="C722" s="414" t="s">
        <v>771</v>
      </c>
      <c r="D722" s="415" t="s">
        <v>24</v>
      </c>
      <c r="E722" s="416" t="s">
        <v>53</v>
      </c>
      <c r="F722" s="418">
        <v>108700</v>
      </c>
      <c r="G722" s="418">
        <v>129300</v>
      </c>
      <c r="H722" s="419"/>
      <c r="I722" s="411">
        <f t="shared" si="56"/>
        <v>129300</v>
      </c>
      <c r="J722" s="428">
        <f t="shared" si="57"/>
        <v>0</v>
      </c>
      <c r="K722" s="384">
        <f t="shared" si="58"/>
        <v>0</v>
      </c>
      <c r="L722" s="384">
        <f>IF(J722=1,SUM($J$6:J722),0)</f>
        <v>0</v>
      </c>
      <c r="M722" s="384">
        <f>IF(K722=1,SUM($K$6:K722),0)</f>
        <v>0</v>
      </c>
      <c r="N722" s="430">
        <f t="shared" si="59"/>
        <v>0</v>
      </c>
      <c r="O722" s="384">
        <f t="shared" si="60"/>
        <v>0</v>
      </c>
      <c r="P722" s="384">
        <f>IF(O722=1,SUM($O$6:O722),0)</f>
        <v>0</v>
      </c>
    </row>
    <row r="723" spans="1:16" ht="90">
      <c r="A723" s="403"/>
      <c r="B723" s="431">
        <v>45</v>
      </c>
      <c r="C723" s="414" t="s">
        <v>772</v>
      </c>
      <c r="D723" s="415" t="s">
        <v>24</v>
      </c>
      <c r="E723" s="416" t="s">
        <v>53</v>
      </c>
      <c r="F723" s="418">
        <v>218400</v>
      </c>
      <c r="G723" s="418">
        <v>259800</v>
      </c>
      <c r="H723" s="419"/>
      <c r="I723" s="411">
        <f t="shared" si="56"/>
        <v>259800</v>
      </c>
      <c r="J723" s="428">
        <f t="shared" si="57"/>
        <v>0</v>
      </c>
      <c r="K723" s="384">
        <f t="shared" si="58"/>
        <v>0</v>
      </c>
      <c r="L723" s="384">
        <f>IF(J723=1,SUM($J$6:J723),0)</f>
        <v>0</v>
      </c>
      <c r="M723" s="384">
        <f>IF(K723=1,SUM($K$6:K723),0)</f>
        <v>0</v>
      </c>
      <c r="N723" s="430">
        <f t="shared" si="59"/>
        <v>0</v>
      </c>
      <c r="O723" s="384">
        <f t="shared" si="60"/>
        <v>0</v>
      </c>
      <c r="P723" s="384">
        <f>IF(O723=1,SUM($O$6:O723),0)</f>
        <v>0</v>
      </c>
    </row>
    <row r="724" spans="1:16" ht="105">
      <c r="A724" s="403"/>
      <c r="B724" s="431">
        <v>46</v>
      </c>
      <c r="C724" s="414" t="s">
        <v>773</v>
      </c>
      <c r="D724" s="415" t="s">
        <v>24</v>
      </c>
      <c r="E724" s="416" t="s">
        <v>53</v>
      </c>
      <c r="F724" s="418">
        <v>222500</v>
      </c>
      <c r="G724" s="418">
        <v>264700</v>
      </c>
      <c r="H724" s="419"/>
      <c r="I724" s="411">
        <f t="shared" si="56"/>
        <v>264700</v>
      </c>
      <c r="J724" s="428">
        <f t="shared" si="57"/>
        <v>0</v>
      </c>
      <c r="K724" s="384">
        <f t="shared" si="58"/>
        <v>0</v>
      </c>
      <c r="L724" s="384">
        <f>IF(J724=1,SUM($J$6:J724),0)</f>
        <v>0</v>
      </c>
      <c r="M724" s="384">
        <f>IF(K724=1,SUM($K$6:K724),0)</f>
        <v>0</v>
      </c>
      <c r="N724" s="430">
        <f t="shared" si="59"/>
        <v>0</v>
      </c>
      <c r="O724" s="384">
        <f t="shared" si="60"/>
        <v>0</v>
      </c>
      <c r="P724" s="384">
        <f>IF(O724=1,SUM($O$6:O724),0)</f>
        <v>0</v>
      </c>
    </row>
    <row r="725" spans="1:16" ht="90">
      <c r="A725" s="403"/>
      <c r="B725" s="431">
        <v>47</v>
      </c>
      <c r="C725" s="414" t="s">
        <v>774</v>
      </c>
      <c r="D725" s="415" t="s">
        <v>24</v>
      </c>
      <c r="E725" s="416" t="s">
        <v>53</v>
      </c>
      <c r="F725" s="418">
        <v>173300</v>
      </c>
      <c r="G725" s="418">
        <v>173300</v>
      </c>
      <c r="H725" s="419"/>
      <c r="I725" s="411">
        <f t="shared" si="56"/>
        <v>173300</v>
      </c>
      <c r="J725" s="428">
        <f t="shared" si="57"/>
        <v>0</v>
      </c>
      <c r="K725" s="384">
        <f t="shared" si="58"/>
        <v>0</v>
      </c>
      <c r="L725" s="384">
        <f>IF(J725=1,SUM($J$6:J725),0)</f>
        <v>0</v>
      </c>
      <c r="M725" s="384">
        <f>IF(K725=1,SUM($K$6:K725),0)</f>
        <v>0</v>
      </c>
      <c r="N725" s="430">
        <f t="shared" si="59"/>
        <v>0</v>
      </c>
      <c r="O725" s="384">
        <f t="shared" si="60"/>
        <v>0</v>
      </c>
      <c r="P725" s="384">
        <f>IF(O725=1,SUM($O$6:O725),0)</f>
        <v>0</v>
      </c>
    </row>
    <row r="726" spans="1:16" ht="90">
      <c r="A726" s="403"/>
      <c r="B726" s="431">
        <v>48</v>
      </c>
      <c r="C726" s="414" t="s">
        <v>775</v>
      </c>
      <c r="D726" s="415" t="s">
        <v>24</v>
      </c>
      <c r="E726" s="416" t="s">
        <v>53</v>
      </c>
      <c r="F726" s="418">
        <v>279500</v>
      </c>
      <c r="G726" s="418">
        <v>279500</v>
      </c>
      <c r="H726" s="419"/>
      <c r="I726" s="411">
        <f t="shared" si="56"/>
        <v>279500</v>
      </c>
      <c r="J726" s="428">
        <f t="shared" si="57"/>
        <v>0</v>
      </c>
      <c r="K726" s="384">
        <f t="shared" si="58"/>
        <v>0</v>
      </c>
      <c r="L726" s="384">
        <f>IF(J726=1,SUM($J$6:J726),0)</f>
        <v>0</v>
      </c>
      <c r="M726" s="384">
        <f>IF(K726=1,SUM($K$6:K726),0)</f>
        <v>0</v>
      </c>
      <c r="N726" s="430">
        <f t="shared" si="59"/>
        <v>0</v>
      </c>
      <c r="O726" s="384">
        <f t="shared" si="60"/>
        <v>0</v>
      </c>
      <c r="P726" s="384">
        <f>IF(O726=1,SUM($O$6:O726),0)</f>
        <v>0</v>
      </c>
    </row>
    <row r="727" spans="1:16" ht="90">
      <c r="A727" s="403"/>
      <c r="B727" s="431">
        <v>49</v>
      </c>
      <c r="C727" s="414" t="s">
        <v>776</v>
      </c>
      <c r="D727" s="415" t="s">
        <v>24</v>
      </c>
      <c r="E727" s="416" t="s">
        <v>53</v>
      </c>
      <c r="F727" s="418">
        <v>89800</v>
      </c>
      <c r="G727" s="418">
        <v>106800</v>
      </c>
      <c r="H727" s="419"/>
      <c r="I727" s="411">
        <f t="shared" si="56"/>
        <v>106800</v>
      </c>
      <c r="J727" s="428">
        <f t="shared" si="57"/>
        <v>0</v>
      </c>
      <c r="K727" s="384">
        <f t="shared" si="58"/>
        <v>0</v>
      </c>
      <c r="L727" s="384">
        <f>IF(J727=1,SUM($J$6:J727),0)</f>
        <v>0</v>
      </c>
      <c r="M727" s="384">
        <f>IF(K727=1,SUM($K$6:K727),0)</f>
        <v>0</v>
      </c>
      <c r="N727" s="430">
        <f t="shared" si="59"/>
        <v>0</v>
      </c>
      <c r="O727" s="384">
        <f t="shared" si="60"/>
        <v>0</v>
      </c>
      <c r="P727" s="384">
        <f>IF(O727=1,SUM($O$6:O727),0)</f>
        <v>0</v>
      </c>
    </row>
    <row r="728" spans="1:16" ht="90">
      <c r="A728" s="403"/>
      <c r="B728" s="431">
        <v>50</v>
      </c>
      <c r="C728" s="414" t="s">
        <v>777</v>
      </c>
      <c r="D728" s="415" t="s">
        <v>24</v>
      </c>
      <c r="E728" s="416" t="s">
        <v>53</v>
      </c>
      <c r="F728" s="418">
        <v>102600</v>
      </c>
      <c r="G728" s="418">
        <v>122100</v>
      </c>
      <c r="H728" s="419"/>
      <c r="I728" s="411">
        <f t="shared" si="56"/>
        <v>122100</v>
      </c>
      <c r="J728" s="428">
        <f t="shared" si="57"/>
        <v>0</v>
      </c>
      <c r="K728" s="384">
        <f t="shared" si="58"/>
        <v>0</v>
      </c>
      <c r="L728" s="384">
        <f>IF(J728=1,SUM($J$6:J728),0)</f>
        <v>0</v>
      </c>
      <c r="M728" s="384">
        <f>IF(K728=1,SUM($K$6:K728),0)</f>
        <v>0</v>
      </c>
      <c r="N728" s="430">
        <f t="shared" si="59"/>
        <v>0</v>
      </c>
      <c r="O728" s="384">
        <f t="shared" si="60"/>
        <v>0</v>
      </c>
      <c r="P728" s="384">
        <f>IF(O728=1,SUM($O$6:O728),0)</f>
        <v>0</v>
      </c>
    </row>
    <row r="729" spans="1:16" ht="90">
      <c r="A729" s="403"/>
      <c r="B729" s="431">
        <v>51</v>
      </c>
      <c r="C729" s="414" t="s">
        <v>778</v>
      </c>
      <c r="D729" s="415" t="s">
        <v>24</v>
      </c>
      <c r="E729" s="416" t="s">
        <v>53</v>
      </c>
      <c r="F729" s="418">
        <v>109700</v>
      </c>
      <c r="G729" s="418">
        <v>130500</v>
      </c>
      <c r="H729" s="419"/>
      <c r="I729" s="411">
        <f t="shared" si="56"/>
        <v>130500</v>
      </c>
      <c r="J729" s="428">
        <f t="shared" si="57"/>
        <v>0</v>
      </c>
      <c r="K729" s="384">
        <f t="shared" si="58"/>
        <v>0</v>
      </c>
      <c r="L729" s="384">
        <f>IF(J729=1,SUM($J$6:J729),0)</f>
        <v>0</v>
      </c>
      <c r="M729" s="384">
        <f>IF(K729=1,SUM($K$6:K729),0)</f>
        <v>0</v>
      </c>
      <c r="N729" s="430">
        <f t="shared" si="59"/>
        <v>0</v>
      </c>
      <c r="O729" s="384">
        <f t="shared" si="60"/>
        <v>0</v>
      </c>
      <c r="P729" s="384">
        <f>IF(O729=1,SUM($O$6:O729),0)</f>
        <v>0</v>
      </c>
    </row>
    <row r="730" spans="1:16">
      <c r="A730" s="403"/>
      <c r="B730" s="413"/>
      <c r="C730" s="414" t="s">
        <v>122</v>
      </c>
      <c r="D730" s="415" t="s">
        <v>122</v>
      </c>
      <c r="E730" s="416"/>
      <c r="F730" s="418"/>
      <c r="G730" s="418"/>
      <c r="H730" s="419"/>
      <c r="I730" s="411">
        <f t="shared" si="56"/>
        <v>0</v>
      </c>
      <c r="J730" s="428">
        <f t="shared" si="57"/>
        <v>0</v>
      </c>
      <c r="K730" s="384">
        <f t="shared" si="58"/>
        <v>0</v>
      </c>
      <c r="L730" s="384">
        <f>IF(J730=1,SUM($J$6:J730),0)</f>
        <v>0</v>
      </c>
      <c r="M730" s="384">
        <f>IF(K730=1,SUM($K$6:K730),0)</f>
        <v>0</v>
      </c>
      <c r="N730" s="430">
        <f t="shared" si="59"/>
        <v>0</v>
      </c>
      <c r="O730" s="384">
        <f t="shared" si="60"/>
        <v>0</v>
      </c>
      <c r="P730" s="384">
        <f>IF(O730=1,SUM($O$6:O730),0)</f>
        <v>0</v>
      </c>
    </row>
    <row r="731" spans="1:16" ht="75">
      <c r="A731" s="403"/>
      <c r="B731" s="413" t="s">
        <v>705</v>
      </c>
      <c r="C731" s="414" t="s">
        <v>779</v>
      </c>
      <c r="D731" s="415" t="s">
        <v>122</v>
      </c>
      <c r="E731" s="416"/>
      <c r="F731" s="418"/>
      <c r="G731" s="418"/>
      <c r="H731" s="419"/>
      <c r="I731" s="411">
        <f t="shared" si="56"/>
        <v>0</v>
      </c>
      <c r="J731" s="428">
        <f t="shared" si="57"/>
        <v>0</v>
      </c>
      <c r="K731" s="384">
        <f t="shared" si="58"/>
        <v>0</v>
      </c>
      <c r="L731" s="384">
        <f>IF(J731=1,SUM($J$6:J731),0)</f>
        <v>0</v>
      </c>
      <c r="M731" s="384">
        <f>IF(K731=1,SUM($K$6:K731),0)</f>
        <v>0</v>
      </c>
      <c r="N731" s="430">
        <f t="shared" si="59"/>
        <v>0</v>
      </c>
      <c r="O731" s="384">
        <f t="shared" si="60"/>
        <v>0</v>
      </c>
      <c r="P731" s="384">
        <f>IF(O731=1,SUM($O$6:O731),0)</f>
        <v>0</v>
      </c>
    </row>
    <row r="732" spans="1:16" ht="75">
      <c r="A732" s="403"/>
      <c r="B732" s="431">
        <v>1</v>
      </c>
      <c r="C732" s="414" t="s">
        <v>780</v>
      </c>
      <c r="D732" s="415" t="s">
        <v>24</v>
      </c>
      <c r="E732" s="416" t="s">
        <v>53</v>
      </c>
      <c r="F732" s="418">
        <v>71900</v>
      </c>
      <c r="G732" s="418">
        <v>85500</v>
      </c>
      <c r="H732" s="419"/>
      <c r="I732" s="411">
        <f t="shared" si="56"/>
        <v>85500</v>
      </c>
      <c r="J732" s="428">
        <f t="shared" si="57"/>
        <v>0</v>
      </c>
      <c r="K732" s="384">
        <f t="shared" si="58"/>
        <v>0</v>
      </c>
      <c r="L732" s="384">
        <f>IF(J732=1,SUM($J$6:J732),0)</f>
        <v>0</v>
      </c>
      <c r="M732" s="384">
        <f>IF(K732=1,SUM($K$6:K732),0)</f>
        <v>0</v>
      </c>
      <c r="N732" s="430">
        <f t="shared" si="59"/>
        <v>0</v>
      </c>
      <c r="O732" s="384">
        <f t="shared" si="60"/>
        <v>0</v>
      </c>
      <c r="P732" s="384">
        <f>IF(O732=1,SUM($O$6:O732),0)</f>
        <v>0</v>
      </c>
    </row>
    <row r="733" spans="1:16" ht="90">
      <c r="A733" s="403"/>
      <c r="B733" s="431">
        <v>2</v>
      </c>
      <c r="C733" s="414" t="s">
        <v>781</v>
      </c>
      <c r="D733" s="415" t="s">
        <v>24</v>
      </c>
      <c r="E733" s="416" t="s">
        <v>53</v>
      </c>
      <c r="F733" s="418">
        <v>64700</v>
      </c>
      <c r="G733" s="418">
        <v>64700</v>
      </c>
      <c r="H733" s="419"/>
      <c r="I733" s="411">
        <f t="shared" si="56"/>
        <v>64700</v>
      </c>
      <c r="J733" s="428">
        <f t="shared" si="57"/>
        <v>0</v>
      </c>
      <c r="K733" s="384">
        <f t="shared" si="58"/>
        <v>0</v>
      </c>
      <c r="L733" s="384">
        <f>IF(J733=1,SUM($J$6:J733),0)</f>
        <v>0</v>
      </c>
      <c r="M733" s="384">
        <f>IF(K733=1,SUM($K$6:K733),0)</f>
        <v>0</v>
      </c>
      <c r="N733" s="430">
        <f t="shared" si="59"/>
        <v>0</v>
      </c>
      <c r="O733" s="384">
        <f t="shared" si="60"/>
        <v>0</v>
      </c>
      <c r="P733" s="384">
        <f>IF(O733=1,SUM($O$6:O733),0)</f>
        <v>0</v>
      </c>
    </row>
    <row r="734" spans="1:16" ht="75">
      <c r="A734" s="403"/>
      <c r="B734" s="431">
        <v>3</v>
      </c>
      <c r="C734" s="414" t="s">
        <v>782</v>
      </c>
      <c r="D734" s="415" t="s">
        <v>24</v>
      </c>
      <c r="E734" s="416" t="s">
        <v>53</v>
      </c>
      <c r="F734" s="418">
        <v>88700</v>
      </c>
      <c r="G734" s="418">
        <v>105500</v>
      </c>
      <c r="H734" s="419"/>
      <c r="I734" s="411">
        <f t="shared" si="56"/>
        <v>105500</v>
      </c>
      <c r="J734" s="428">
        <f t="shared" si="57"/>
        <v>0</v>
      </c>
      <c r="K734" s="384">
        <f t="shared" si="58"/>
        <v>0</v>
      </c>
      <c r="L734" s="384">
        <f>IF(J734=1,SUM($J$6:J734),0)</f>
        <v>0</v>
      </c>
      <c r="M734" s="384">
        <f>IF(K734=1,SUM($K$6:K734),0)</f>
        <v>0</v>
      </c>
      <c r="N734" s="430">
        <f t="shared" si="59"/>
        <v>0</v>
      </c>
      <c r="O734" s="384">
        <f t="shared" si="60"/>
        <v>0</v>
      </c>
      <c r="P734" s="384">
        <f>IF(O734=1,SUM($O$6:O734),0)</f>
        <v>0</v>
      </c>
    </row>
    <row r="735" spans="1:16" ht="75">
      <c r="A735" s="403"/>
      <c r="B735" s="431">
        <v>4</v>
      </c>
      <c r="C735" s="414" t="s">
        <v>783</v>
      </c>
      <c r="D735" s="415" t="s">
        <v>24</v>
      </c>
      <c r="E735" s="416" t="s">
        <v>53</v>
      </c>
      <c r="F735" s="418">
        <v>92500</v>
      </c>
      <c r="G735" s="418">
        <v>110000</v>
      </c>
      <c r="H735" s="419"/>
      <c r="I735" s="411">
        <f t="shared" si="56"/>
        <v>110000</v>
      </c>
      <c r="J735" s="428">
        <f t="shared" si="57"/>
        <v>0</v>
      </c>
      <c r="K735" s="384">
        <f t="shared" si="58"/>
        <v>0</v>
      </c>
      <c r="L735" s="384">
        <f>IF(J735=1,SUM($J$6:J735),0)</f>
        <v>0</v>
      </c>
      <c r="M735" s="384">
        <f>IF(K735=1,SUM($K$6:K735),0)</f>
        <v>0</v>
      </c>
      <c r="N735" s="430">
        <f t="shared" si="59"/>
        <v>0</v>
      </c>
      <c r="O735" s="384">
        <f t="shared" si="60"/>
        <v>0</v>
      </c>
      <c r="P735" s="384">
        <f>IF(O735=1,SUM($O$6:O735),0)</f>
        <v>0</v>
      </c>
    </row>
    <row r="736" spans="1:16" ht="75">
      <c r="A736" s="403"/>
      <c r="B736" s="431">
        <v>5</v>
      </c>
      <c r="C736" s="414" t="s">
        <v>784</v>
      </c>
      <c r="D736" s="415" t="s">
        <v>24</v>
      </c>
      <c r="E736" s="416" t="s">
        <v>53</v>
      </c>
      <c r="F736" s="418">
        <v>119100</v>
      </c>
      <c r="G736" s="418">
        <v>141700</v>
      </c>
      <c r="H736" s="419"/>
      <c r="I736" s="411">
        <f t="shared" si="56"/>
        <v>141700</v>
      </c>
      <c r="J736" s="428">
        <f t="shared" si="57"/>
        <v>0</v>
      </c>
      <c r="K736" s="384">
        <f t="shared" si="58"/>
        <v>0</v>
      </c>
      <c r="L736" s="384">
        <f>IF(J736=1,SUM($J$6:J736),0)</f>
        <v>0</v>
      </c>
      <c r="M736" s="384">
        <f>IF(K736=1,SUM($K$6:K736),0)</f>
        <v>0</v>
      </c>
      <c r="N736" s="430">
        <f t="shared" si="59"/>
        <v>0</v>
      </c>
      <c r="O736" s="384">
        <f t="shared" si="60"/>
        <v>0</v>
      </c>
      <c r="P736" s="384">
        <f>IF(O736=1,SUM($O$6:O736),0)</f>
        <v>0</v>
      </c>
    </row>
    <row r="737" spans="1:16" ht="75">
      <c r="A737" s="403"/>
      <c r="B737" s="431">
        <v>6</v>
      </c>
      <c r="C737" s="414" t="s">
        <v>785</v>
      </c>
      <c r="D737" s="415" t="s">
        <v>24</v>
      </c>
      <c r="E737" s="416" t="s">
        <v>53</v>
      </c>
      <c r="F737" s="418">
        <v>202200</v>
      </c>
      <c r="G737" s="418">
        <v>214400</v>
      </c>
      <c r="H737" s="419"/>
      <c r="I737" s="411">
        <f t="shared" si="56"/>
        <v>214400</v>
      </c>
      <c r="J737" s="428">
        <f t="shared" si="57"/>
        <v>0</v>
      </c>
      <c r="K737" s="384">
        <f t="shared" si="58"/>
        <v>0</v>
      </c>
      <c r="L737" s="384">
        <f>IF(J737=1,SUM($J$6:J737),0)</f>
        <v>0</v>
      </c>
      <c r="M737" s="384">
        <f>IF(K737=1,SUM($K$6:K737),0)</f>
        <v>0</v>
      </c>
      <c r="N737" s="430">
        <f t="shared" si="59"/>
        <v>0</v>
      </c>
      <c r="O737" s="384">
        <f t="shared" si="60"/>
        <v>0</v>
      </c>
      <c r="P737" s="384">
        <f>IF(O737=1,SUM($O$6:O737),0)</f>
        <v>0</v>
      </c>
    </row>
    <row r="738" spans="1:16">
      <c r="A738" s="403"/>
      <c r="B738" s="413"/>
      <c r="C738" s="414" t="s">
        <v>122</v>
      </c>
      <c r="D738" s="415" t="s">
        <v>122</v>
      </c>
      <c r="E738" s="416"/>
      <c r="F738" s="418"/>
      <c r="G738" s="418"/>
      <c r="H738" s="419"/>
      <c r="I738" s="411">
        <f t="shared" si="56"/>
        <v>0</v>
      </c>
      <c r="J738" s="428">
        <f t="shared" si="57"/>
        <v>0</v>
      </c>
      <c r="K738" s="384">
        <f t="shared" si="58"/>
        <v>0</v>
      </c>
      <c r="L738" s="384">
        <f>IF(J738=1,SUM($J$6:J738),0)</f>
        <v>0</v>
      </c>
      <c r="M738" s="384">
        <f>IF(K738=1,SUM($K$6:K738),0)</f>
        <v>0</v>
      </c>
      <c r="N738" s="430">
        <f t="shared" si="59"/>
        <v>0</v>
      </c>
      <c r="O738" s="384">
        <f t="shared" si="60"/>
        <v>0</v>
      </c>
      <c r="P738" s="384">
        <f>IF(O738=1,SUM($O$6:O738),0)</f>
        <v>0</v>
      </c>
    </row>
    <row r="739" spans="1:16" ht="45">
      <c r="A739" s="403"/>
      <c r="B739" s="413" t="s">
        <v>705</v>
      </c>
      <c r="C739" s="414" t="s">
        <v>786</v>
      </c>
      <c r="D739" s="415" t="s">
        <v>122</v>
      </c>
      <c r="E739" s="416"/>
      <c r="F739" s="418"/>
      <c r="G739" s="418"/>
      <c r="H739" s="419"/>
      <c r="I739" s="411">
        <f t="shared" si="56"/>
        <v>0</v>
      </c>
      <c r="J739" s="428">
        <f t="shared" si="57"/>
        <v>0</v>
      </c>
      <c r="K739" s="384">
        <f t="shared" si="58"/>
        <v>0</v>
      </c>
      <c r="L739" s="384">
        <f>IF(J739=1,SUM($J$6:J739),0)</f>
        <v>0</v>
      </c>
      <c r="M739" s="384">
        <f>IF(K739=1,SUM($K$6:K739),0)</f>
        <v>0</v>
      </c>
      <c r="N739" s="430">
        <f t="shared" si="59"/>
        <v>0</v>
      </c>
      <c r="O739" s="384">
        <f t="shared" si="60"/>
        <v>0</v>
      </c>
      <c r="P739" s="384">
        <f>IF(O739=1,SUM($O$6:O739),0)</f>
        <v>0</v>
      </c>
    </row>
    <row r="740" spans="1:16" ht="75">
      <c r="A740" s="403"/>
      <c r="B740" s="431">
        <v>1</v>
      </c>
      <c r="C740" s="414" t="s">
        <v>787</v>
      </c>
      <c r="D740" s="415" t="s">
        <v>24</v>
      </c>
      <c r="E740" s="416" t="s">
        <v>53</v>
      </c>
      <c r="F740" s="418">
        <v>83600</v>
      </c>
      <c r="G740" s="418">
        <v>99400</v>
      </c>
      <c r="H740" s="419"/>
      <c r="I740" s="411">
        <f t="shared" si="56"/>
        <v>99400</v>
      </c>
      <c r="J740" s="428">
        <f t="shared" si="57"/>
        <v>0</v>
      </c>
      <c r="K740" s="384">
        <f t="shared" si="58"/>
        <v>0</v>
      </c>
      <c r="L740" s="384">
        <f>IF(J740=1,SUM($J$6:J740),0)</f>
        <v>0</v>
      </c>
      <c r="M740" s="384">
        <f>IF(K740=1,SUM($K$6:K740),0)</f>
        <v>0</v>
      </c>
      <c r="N740" s="430">
        <f t="shared" si="59"/>
        <v>0</v>
      </c>
      <c r="O740" s="384">
        <f t="shared" si="60"/>
        <v>0</v>
      </c>
      <c r="P740" s="384">
        <f>IF(O740=1,SUM($O$6:O740),0)</f>
        <v>0</v>
      </c>
    </row>
    <row r="741" spans="1:16" ht="90">
      <c r="A741" s="403"/>
      <c r="B741" s="431">
        <v>2</v>
      </c>
      <c r="C741" s="414" t="s">
        <v>788</v>
      </c>
      <c r="D741" s="415" t="s">
        <v>24</v>
      </c>
      <c r="E741" s="416" t="s">
        <v>53</v>
      </c>
      <c r="F741" s="418">
        <v>83300</v>
      </c>
      <c r="G741" s="418">
        <v>99400</v>
      </c>
      <c r="H741" s="419"/>
      <c r="I741" s="411">
        <f t="shared" si="56"/>
        <v>99400</v>
      </c>
      <c r="J741" s="428">
        <f t="shared" si="57"/>
        <v>0</v>
      </c>
      <c r="K741" s="384">
        <f t="shared" si="58"/>
        <v>0</v>
      </c>
      <c r="L741" s="384">
        <f>IF(J741=1,SUM($J$6:J741),0)</f>
        <v>0</v>
      </c>
      <c r="M741" s="384">
        <f>IF(K741=1,SUM($K$6:K741),0)</f>
        <v>0</v>
      </c>
      <c r="N741" s="430">
        <f t="shared" si="59"/>
        <v>0</v>
      </c>
      <c r="O741" s="384">
        <f t="shared" si="60"/>
        <v>0</v>
      </c>
      <c r="P741" s="384">
        <f>IF(O741=1,SUM($O$6:O741),0)</f>
        <v>0</v>
      </c>
    </row>
    <row r="742" spans="1:16" ht="75">
      <c r="A742" s="403"/>
      <c r="B742" s="431">
        <v>3</v>
      </c>
      <c r="C742" s="414" t="s">
        <v>789</v>
      </c>
      <c r="D742" s="415" t="s">
        <v>24</v>
      </c>
      <c r="E742" s="416" t="s">
        <v>53</v>
      </c>
      <c r="F742" s="418">
        <v>83300</v>
      </c>
      <c r="G742" s="418">
        <v>99100</v>
      </c>
      <c r="H742" s="419"/>
      <c r="I742" s="411">
        <f t="shared" si="56"/>
        <v>99100</v>
      </c>
      <c r="J742" s="428">
        <f t="shared" si="57"/>
        <v>0</v>
      </c>
      <c r="K742" s="384">
        <f t="shared" si="58"/>
        <v>0</v>
      </c>
      <c r="L742" s="384">
        <f>IF(J742=1,SUM($J$6:J742),0)</f>
        <v>0</v>
      </c>
      <c r="M742" s="384">
        <f>IF(K742=1,SUM($K$6:K742),0)</f>
        <v>0</v>
      </c>
      <c r="N742" s="430">
        <f t="shared" si="59"/>
        <v>0</v>
      </c>
      <c r="O742" s="384">
        <f t="shared" si="60"/>
        <v>0</v>
      </c>
      <c r="P742" s="384">
        <f>IF(O742=1,SUM($O$6:O742),0)</f>
        <v>0</v>
      </c>
    </row>
    <row r="743" spans="1:16" ht="90">
      <c r="A743" s="403"/>
      <c r="B743" s="431">
        <v>4</v>
      </c>
      <c r="C743" s="414" t="s">
        <v>790</v>
      </c>
      <c r="D743" s="415" t="s">
        <v>24</v>
      </c>
      <c r="E743" s="416" t="s">
        <v>53</v>
      </c>
      <c r="F743" s="418">
        <v>88300</v>
      </c>
      <c r="G743" s="418">
        <v>105000</v>
      </c>
      <c r="H743" s="419"/>
      <c r="I743" s="411">
        <f t="shared" si="56"/>
        <v>105000</v>
      </c>
      <c r="J743" s="428">
        <f t="shared" si="57"/>
        <v>0</v>
      </c>
      <c r="K743" s="384">
        <f t="shared" si="58"/>
        <v>0</v>
      </c>
      <c r="L743" s="384">
        <f>IF(J743=1,SUM($J$6:J743),0)</f>
        <v>0</v>
      </c>
      <c r="M743" s="384">
        <f>IF(K743=1,SUM($K$6:K743),0)</f>
        <v>0</v>
      </c>
      <c r="N743" s="430">
        <f t="shared" si="59"/>
        <v>0</v>
      </c>
      <c r="O743" s="384">
        <f t="shared" si="60"/>
        <v>0</v>
      </c>
      <c r="P743" s="384">
        <f>IF(O743=1,SUM($O$6:O743),0)</f>
        <v>0</v>
      </c>
    </row>
    <row r="744" spans="1:16" ht="90">
      <c r="A744" s="403"/>
      <c r="B744" s="431">
        <v>5</v>
      </c>
      <c r="C744" s="414" t="s">
        <v>791</v>
      </c>
      <c r="D744" s="415" t="s">
        <v>24</v>
      </c>
      <c r="E744" s="416" t="s">
        <v>53</v>
      </c>
      <c r="F744" s="418">
        <v>93300</v>
      </c>
      <c r="G744" s="418">
        <v>111000</v>
      </c>
      <c r="H744" s="419"/>
      <c r="I744" s="411">
        <f t="shared" si="56"/>
        <v>111000</v>
      </c>
      <c r="J744" s="428">
        <f t="shared" si="57"/>
        <v>0</v>
      </c>
      <c r="K744" s="384">
        <f t="shared" si="58"/>
        <v>0</v>
      </c>
      <c r="L744" s="384">
        <f>IF(J744=1,SUM($J$6:J744),0)</f>
        <v>0</v>
      </c>
      <c r="M744" s="384">
        <f>IF(K744=1,SUM($K$6:K744),0)</f>
        <v>0</v>
      </c>
      <c r="N744" s="430">
        <f t="shared" si="59"/>
        <v>0</v>
      </c>
      <c r="O744" s="384">
        <f t="shared" si="60"/>
        <v>0</v>
      </c>
      <c r="P744" s="384">
        <f>IF(O744=1,SUM($O$6:O744),0)</f>
        <v>0</v>
      </c>
    </row>
    <row r="745" spans="1:16" ht="75">
      <c r="A745" s="403"/>
      <c r="B745" s="431">
        <v>6</v>
      </c>
      <c r="C745" s="414" t="s">
        <v>792</v>
      </c>
      <c r="D745" s="415" t="s">
        <v>24</v>
      </c>
      <c r="E745" s="416" t="s">
        <v>53</v>
      </c>
      <c r="F745" s="418">
        <v>81300</v>
      </c>
      <c r="G745" s="418">
        <v>81300</v>
      </c>
      <c r="H745" s="419"/>
      <c r="I745" s="411">
        <f t="shared" si="56"/>
        <v>81300</v>
      </c>
      <c r="J745" s="428">
        <f t="shared" si="57"/>
        <v>0</v>
      </c>
      <c r="K745" s="384">
        <f t="shared" si="58"/>
        <v>0</v>
      </c>
      <c r="L745" s="384">
        <f>IF(J745=1,SUM($J$6:J745),0)</f>
        <v>0</v>
      </c>
      <c r="M745" s="384">
        <f>IF(K745=1,SUM($K$6:K745),0)</f>
        <v>0</v>
      </c>
      <c r="N745" s="430">
        <f t="shared" si="59"/>
        <v>0</v>
      </c>
      <c r="O745" s="384">
        <f t="shared" si="60"/>
        <v>0</v>
      </c>
      <c r="P745" s="384">
        <f>IF(O745=1,SUM($O$6:O745),0)</f>
        <v>0</v>
      </c>
    </row>
    <row r="746" spans="1:16" ht="90">
      <c r="A746" s="403"/>
      <c r="B746" s="431">
        <v>7</v>
      </c>
      <c r="C746" s="414" t="s">
        <v>793</v>
      </c>
      <c r="D746" s="415" t="s">
        <v>24</v>
      </c>
      <c r="E746" s="416" t="s">
        <v>53</v>
      </c>
      <c r="F746" s="418">
        <v>84900</v>
      </c>
      <c r="G746" s="418">
        <v>84900</v>
      </c>
      <c r="H746" s="419"/>
      <c r="I746" s="411">
        <f t="shared" ref="I746:I823" si="61">IF($I$5=$G$4,G746,(IF($I$5=$F$4,F746,0)))</f>
        <v>84900</v>
      </c>
      <c r="J746" s="428">
        <f t="shared" si="57"/>
        <v>0</v>
      </c>
      <c r="K746" s="384">
        <f t="shared" si="58"/>
        <v>0</v>
      </c>
      <c r="L746" s="384">
        <f>IF(J746=1,SUM($J$6:J746),0)</f>
        <v>0</v>
      </c>
      <c r="M746" s="384">
        <f>IF(K746=1,SUM($K$6:K746),0)</f>
        <v>0</v>
      </c>
      <c r="N746" s="430">
        <f t="shared" si="59"/>
        <v>0</v>
      </c>
      <c r="O746" s="384">
        <f t="shared" si="60"/>
        <v>0</v>
      </c>
      <c r="P746" s="384">
        <f>IF(O746=1,SUM($O$6:O746),0)</f>
        <v>0</v>
      </c>
    </row>
    <row r="747" spans="1:16" ht="90">
      <c r="A747" s="403"/>
      <c r="B747" s="431">
        <v>8</v>
      </c>
      <c r="C747" s="414" t="s">
        <v>794</v>
      </c>
      <c r="D747" s="415" t="s">
        <v>24</v>
      </c>
      <c r="E747" s="416" t="s">
        <v>53</v>
      </c>
      <c r="F747" s="418">
        <v>94400</v>
      </c>
      <c r="G747" s="418">
        <v>94400</v>
      </c>
      <c r="H747" s="419"/>
      <c r="I747" s="411">
        <f t="shared" si="61"/>
        <v>94400</v>
      </c>
      <c r="J747" s="428">
        <f t="shared" si="57"/>
        <v>0</v>
      </c>
      <c r="K747" s="384">
        <f t="shared" si="58"/>
        <v>0</v>
      </c>
      <c r="L747" s="384">
        <f>IF(J747=1,SUM($J$6:J747),0)</f>
        <v>0</v>
      </c>
      <c r="M747" s="384">
        <f>IF(K747=1,SUM($K$6:K747),0)</f>
        <v>0</v>
      </c>
      <c r="N747" s="430">
        <f t="shared" si="59"/>
        <v>0</v>
      </c>
      <c r="O747" s="384">
        <f t="shared" si="60"/>
        <v>0</v>
      </c>
      <c r="P747" s="384">
        <f>IF(O747=1,SUM($O$6:O747),0)</f>
        <v>0</v>
      </c>
    </row>
    <row r="748" spans="1:16" ht="75">
      <c r="A748" s="403"/>
      <c r="B748" s="431">
        <v>9</v>
      </c>
      <c r="C748" s="414" t="s">
        <v>795</v>
      </c>
      <c r="D748" s="415" t="s">
        <v>24</v>
      </c>
      <c r="E748" s="416" t="s">
        <v>53</v>
      </c>
      <c r="F748" s="418">
        <v>89400</v>
      </c>
      <c r="G748" s="418">
        <v>106300</v>
      </c>
      <c r="H748" s="419"/>
      <c r="I748" s="411">
        <f t="shared" si="61"/>
        <v>106300</v>
      </c>
      <c r="J748" s="428">
        <f t="shared" si="57"/>
        <v>0</v>
      </c>
      <c r="K748" s="384">
        <f t="shared" si="58"/>
        <v>0</v>
      </c>
      <c r="L748" s="384">
        <f>IF(J748=1,SUM($J$6:J748),0)</f>
        <v>0</v>
      </c>
      <c r="M748" s="384">
        <f>IF(K748=1,SUM($K$6:K748),0)</f>
        <v>0</v>
      </c>
      <c r="N748" s="430">
        <f t="shared" si="59"/>
        <v>0</v>
      </c>
      <c r="O748" s="384">
        <f t="shared" si="60"/>
        <v>0</v>
      </c>
      <c r="P748" s="384">
        <f>IF(O748=1,SUM($O$6:O748),0)</f>
        <v>0</v>
      </c>
    </row>
    <row r="749" spans="1:16" ht="75">
      <c r="A749" s="403"/>
      <c r="B749" s="431">
        <v>10</v>
      </c>
      <c r="C749" s="414" t="s">
        <v>796</v>
      </c>
      <c r="D749" s="415" t="s">
        <v>24</v>
      </c>
      <c r="E749" s="416" t="s">
        <v>53</v>
      </c>
      <c r="F749" s="418">
        <v>87600</v>
      </c>
      <c r="G749" s="418">
        <v>104200</v>
      </c>
      <c r="H749" s="419"/>
      <c r="I749" s="411">
        <f t="shared" si="61"/>
        <v>104200</v>
      </c>
      <c r="J749" s="428">
        <f t="shared" si="57"/>
        <v>0</v>
      </c>
      <c r="K749" s="384">
        <f t="shared" si="58"/>
        <v>0</v>
      </c>
      <c r="L749" s="384">
        <f>IF(J749=1,SUM($J$6:J749),0)</f>
        <v>0</v>
      </c>
      <c r="M749" s="384">
        <f>IF(K749=1,SUM($K$6:K749),0)</f>
        <v>0</v>
      </c>
      <c r="N749" s="430">
        <f t="shared" si="59"/>
        <v>0</v>
      </c>
      <c r="O749" s="384">
        <f t="shared" si="60"/>
        <v>0</v>
      </c>
      <c r="P749" s="384">
        <f>IF(O749=1,SUM($O$6:O749),0)</f>
        <v>0</v>
      </c>
    </row>
    <row r="750" spans="1:16">
      <c r="A750" s="403"/>
      <c r="B750" s="431">
        <v>11</v>
      </c>
      <c r="C750" s="449" t="s">
        <v>797</v>
      </c>
      <c r="D750" s="415" t="s">
        <v>24</v>
      </c>
      <c r="E750" s="416" t="s">
        <v>53</v>
      </c>
      <c r="F750" s="418">
        <v>87600</v>
      </c>
      <c r="G750" s="418">
        <v>104200</v>
      </c>
      <c r="H750" s="419"/>
      <c r="I750" s="411">
        <f t="shared" si="61"/>
        <v>104200</v>
      </c>
      <c r="J750" s="428">
        <f t="shared" si="57"/>
        <v>0</v>
      </c>
      <c r="K750" s="384">
        <f t="shared" si="58"/>
        <v>0</v>
      </c>
      <c r="L750" s="384">
        <f>IF(J750=1,SUM($J$6:J750),0)</f>
        <v>0</v>
      </c>
      <c r="M750" s="384">
        <f>IF(K750=1,SUM($K$6:K750),0)</f>
        <v>0</v>
      </c>
      <c r="N750" s="430">
        <f t="shared" si="59"/>
        <v>0</v>
      </c>
      <c r="O750" s="384">
        <f t="shared" si="60"/>
        <v>0</v>
      </c>
      <c r="P750" s="384">
        <f>IF(O750=1,SUM($O$6:O750),0)</f>
        <v>0</v>
      </c>
    </row>
    <row r="751" spans="1:16" ht="90">
      <c r="A751" s="403"/>
      <c r="B751" s="431">
        <v>12</v>
      </c>
      <c r="C751" s="414" t="s">
        <v>798</v>
      </c>
      <c r="D751" s="415" t="s">
        <v>24</v>
      </c>
      <c r="E751" s="416" t="s">
        <v>53</v>
      </c>
      <c r="F751" s="418">
        <v>111100</v>
      </c>
      <c r="G751" s="418">
        <v>132200</v>
      </c>
      <c r="H751" s="419"/>
      <c r="I751" s="411">
        <f t="shared" si="61"/>
        <v>132200</v>
      </c>
      <c r="J751" s="428">
        <f t="shared" si="57"/>
        <v>0</v>
      </c>
      <c r="K751" s="384">
        <f t="shared" si="58"/>
        <v>0</v>
      </c>
      <c r="L751" s="384">
        <f>IF(J751=1,SUM($J$6:J751),0)</f>
        <v>0</v>
      </c>
      <c r="M751" s="384">
        <f>IF(K751=1,SUM($K$6:K751),0)</f>
        <v>0</v>
      </c>
      <c r="N751" s="430">
        <f t="shared" si="59"/>
        <v>0</v>
      </c>
      <c r="O751" s="384">
        <f t="shared" si="60"/>
        <v>0</v>
      </c>
      <c r="P751" s="384">
        <f>IF(O751=1,SUM($O$6:O751),0)</f>
        <v>0</v>
      </c>
    </row>
    <row r="752" spans="1:16" ht="90">
      <c r="A752" s="403"/>
      <c r="B752" s="431">
        <v>13</v>
      </c>
      <c r="C752" s="414" t="s">
        <v>799</v>
      </c>
      <c r="D752" s="415" t="s">
        <v>24</v>
      </c>
      <c r="E752" s="416" t="s">
        <v>53</v>
      </c>
      <c r="F752" s="418">
        <v>102000</v>
      </c>
      <c r="G752" s="418">
        <v>121300</v>
      </c>
      <c r="H752" s="419"/>
      <c r="I752" s="411">
        <f t="shared" si="61"/>
        <v>121300</v>
      </c>
      <c r="J752" s="428">
        <f t="shared" si="57"/>
        <v>0</v>
      </c>
      <c r="K752" s="384">
        <f t="shared" si="58"/>
        <v>0</v>
      </c>
      <c r="L752" s="384">
        <f>IF(J752=1,SUM($J$6:J752),0)</f>
        <v>0</v>
      </c>
      <c r="M752" s="384">
        <f>IF(K752=1,SUM($K$6:K752),0)</f>
        <v>0</v>
      </c>
      <c r="N752" s="430">
        <f t="shared" si="59"/>
        <v>0</v>
      </c>
      <c r="O752" s="384">
        <f t="shared" si="60"/>
        <v>0</v>
      </c>
      <c r="P752" s="384">
        <f>IF(O752=1,SUM($O$6:O752),0)</f>
        <v>0</v>
      </c>
    </row>
    <row r="753" spans="1:16" ht="75">
      <c r="A753" s="403"/>
      <c r="B753" s="431">
        <v>14</v>
      </c>
      <c r="C753" s="414" t="s">
        <v>800</v>
      </c>
      <c r="D753" s="415" t="s">
        <v>24</v>
      </c>
      <c r="E753" s="416" t="s">
        <v>53</v>
      </c>
      <c r="F753" s="418">
        <v>82500</v>
      </c>
      <c r="G753" s="418">
        <v>82500</v>
      </c>
      <c r="H753" s="419"/>
      <c r="I753" s="411">
        <f t="shared" si="61"/>
        <v>82500</v>
      </c>
      <c r="J753" s="428">
        <f t="shared" si="57"/>
        <v>0</v>
      </c>
      <c r="K753" s="384">
        <f t="shared" si="58"/>
        <v>0</v>
      </c>
      <c r="L753" s="384">
        <f>IF(J753=1,SUM($J$6:J753),0)</f>
        <v>0</v>
      </c>
      <c r="M753" s="384">
        <f>IF(K753=1,SUM($K$6:K753),0)</f>
        <v>0</v>
      </c>
      <c r="N753" s="430">
        <f t="shared" si="59"/>
        <v>0</v>
      </c>
      <c r="O753" s="384">
        <f t="shared" si="60"/>
        <v>0</v>
      </c>
      <c r="P753" s="384">
        <f>IF(O753=1,SUM($O$6:O753),0)</f>
        <v>0</v>
      </c>
    </row>
    <row r="754" spans="1:16" ht="90">
      <c r="A754" s="403"/>
      <c r="B754" s="431">
        <v>15</v>
      </c>
      <c r="C754" s="414" t="s">
        <v>801</v>
      </c>
      <c r="D754" s="415" t="s">
        <v>24</v>
      </c>
      <c r="E754" s="416" t="s">
        <v>53</v>
      </c>
      <c r="F754" s="418">
        <v>106900</v>
      </c>
      <c r="G754" s="418">
        <v>106900</v>
      </c>
      <c r="H754" s="444"/>
      <c r="I754" s="411">
        <f t="shared" si="61"/>
        <v>106900</v>
      </c>
      <c r="J754" s="428">
        <f t="shared" si="57"/>
        <v>0</v>
      </c>
      <c r="K754" s="384">
        <f t="shared" si="58"/>
        <v>0</v>
      </c>
      <c r="L754" s="384">
        <f>IF(J754=1,SUM($J$6:J754),0)</f>
        <v>0</v>
      </c>
      <c r="M754" s="384">
        <f>IF(K754=1,SUM($K$6:K754),0)</f>
        <v>0</v>
      </c>
      <c r="N754" s="430">
        <f t="shared" si="59"/>
        <v>0</v>
      </c>
      <c r="O754" s="384">
        <f t="shared" si="60"/>
        <v>0</v>
      </c>
      <c r="P754" s="384">
        <f>IF(O754=1,SUM($O$6:O754),0)</f>
        <v>0</v>
      </c>
    </row>
    <row r="755" spans="1:16" ht="90">
      <c r="A755" s="403"/>
      <c r="B755" s="431">
        <v>16</v>
      </c>
      <c r="C755" s="414" t="s">
        <v>802</v>
      </c>
      <c r="D755" s="415" t="s">
        <v>24</v>
      </c>
      <c r="E755" s="416" t="s">
        <v>53</v>
      </c>
      <c r="F755" s="418">
        <v>109200</v>
      </c>
      <c r="G755" s="418">
        <v>109200</v>
      </c>
      <c r="H755" s="444"/>
      <c r="I755" s="411">
        <f t="shared" si="61"/>
        <v>109200</v>
      </c>
      <c r="J755" s="428">
        <f t="shared" si="57"/>
        <v>0</v>
      </c>
      <c r="K755" s="384">
        <f t="shared" si="58"/>
        <v>0</v>
      </c>
      <c r="L755" s="384">
        <f>IF(J755=1,SUM($J$6:J755),0)</f>
        <v>0</v>
      </c>
      <c r="M755" s="384">
        <f>IF(K755=1,SUM($K$6:K755),0)</f>
        <v>0</v>
      </c>
      <c r="N755" s="430">
        <f t="shared" si="59"/>
        <v>0</v>
      </c>
      <c r="O755" s="384">
        <f t="shared" si="60"/>
        <v>0</v>
      </c>
      <c r="P755" s="384">
        <f>IF(O755=1,SUM($O$6:O755),0)</f>
        <v>0</v>
      </c>
    </row>
    <row r="756" spans="1:16" ht="75">
      <c r="A756" s="403"/>
      <c r="B756" s="431">
        <v>17</v>
      </c>
      <c r="C756" s="414" t="s">
        <v>803</v>
      </c>
      <c r="D756" s="415" t="s">
        <v>24</v>
      </c>
      <c r="E756" s="416" t="s">
        <v>53</v>
      </c>
      <c r="F756" s="418">
        <v>96900</v>
      </c>
      <c r="G756" s="418">
        <v>96900</v>
      </c>
      <c r="H756" s="444"/>
      <c r="I756" s="411">
        <f t="shared" si="61"/>
        <v>96900</v>
      </c>
      <c r="J756" s="428">
        <f t="shared" si="57"/>
        <v>0</v>
      </c>
      <c r="K756" s="384">
        <f t="shared" si="58"/>
        <v>0</v>
      </c>
      <c r="L756" s="384">
        <f>IF(J756=1,SUM($J$6:J756),0)</f>
        <v>0</v>
      </c>
      <c r="M756" s="384">
        <f>IF(K756=1,SUM($K$6:K756),0)</f>
        <v>0</v>
      </c>
      <c r="N756" s="430">
        <f t="shared" si="59"/>
        <v>0</v>
      </c>
      <c r="O756" s="384">
        <f t="shared" si="60"/>
        <v>0</v>
      </c>
      <c r="P756" s="384">
        <f>IF(O756=1,SUM($O$6:O756),0)</f>
        <v>0</v>
      </c>
    </row>
    <row r="757" spans="1:16" ht="90">
      <c r="A757" s="403"/>
      <c r="B757" s="431">
        <v>18</v>
      </c>
      <c r="C757" s="414" t="s">
        <v>804</v>
      </c>
      <c r="D757" s="415" t="s">
        <v>24</v>
      </c>
      <c r="E757" s="416" t="s">
        <v>53</v>
      </c>
      <c r="F757" s="418">
        <v>107700</v>
      </c>
      <c r="G757" s="418">
        <v>128100</v>
      </c>
      <c r="H757" s="444"/>
      <c r="I757" s="411">
        <f t="shared" si="61"/>
        <v>128100</v>
      </c>
      <c r="J757" s="428">
        <f t="shared" si="57"/>
        <v>0</v>
      </c>
      <c r="K757" s="384">
        <f t="shared" si="58"/>
        <v>0</v>
      </c>
      <c r="L757" s="384">
        <f>IF(J757=1,SUM($J$6:J757),0)</f>
        <v>0</v>
      </c>
      <c r="M757" s="384">
        <f>IF(K757=1,SUM($K$6:K757),0)</f>
        <v>0</v>
      </c>
      <c r="N757" s="430">
        <f t="shared" si="59"/>
        <v>0</v>
      </c>
      <c r="O757" s="384">
        <f t="shared" si="60"/>
        <v>0</v>
      </c>
      <c r="P757" s="384">
        <f>IF(O757=1,SUM($O$6:O757),0)</f>
        <v>0</v>
      </c>
    </row>
    <row r="758" spans="1:16" ht="75">
      <c r="A758" s="403"/>
      <c r="B758" s="431">
        <v>19</v>
      </c>
      <c r="C758" s="414" t="s">
        <v>805</v>
      </c>
      <c r="D758" s="415" t="s">
        <v>24</v>
      </c>
      <c r="E758" s="416" t="s">
        <v>53</v>
      </c>
      <c r="F758" s="418">
        <v>104400</v>
      </c>
      <c r="G758" s="418">
        <v>104400</v>
      </c>
      <c r="H758" s="444"/>
      <c r="I758" s="411">
        <f t="shared" si="61"/>
        <v>104400</v>
      </c>
      <c r="J758" s="428">
        <f t="shared" si="57"/>
        <v>0</v>
      </c>
      <c r="K758" s="384">
        <f t="shared" si="58"/>
        <v>0</v>
      </c>
      <c r="L758" s="384">
        <f>IF(J758=1,SUM($J$6:J758),0)</f>
        <v>0</v>
      </c>
      <c r="M758" s="384">
        <f>IF(K758=1,SUM($K$6:K758),0)</f>
        <v>0</v>
      </c>
      <c r="N758" s="430">
        <f t="shared" si="59"/>
        <v>0</v>
      </c>
      <c r="O758" s="384">
        <f t="shared" si="60"/>
        <v>0</v>
      </c>
      <c r="P758" s="384">
        <f>IF(O758=1,SUM($O$6:O758),0)</f>
        <v>0</v>
      </c>
    </row>
    <row r="759" spans="1:16" ht="75">
      <c r="A759" s="403"/>
      <c r="B759" s="431">
        <v>20</v>
      </c>
      <c r="C759" s="414" t="s">
        <v>806</v>
      </c>
      <c r="D759" s="415" t="s">
        <v>24</v>
      </c>
      <c r="E759" s="416" t="s">
        <v>53</v>
      </c>
      <c r="F759" s="418">
        <v>194600</v>
      </c>
      <c r="G759" s="418">
        <v>214400</v>
      </c>
      <c r="H759" s="444"/>
      <c r="I759" s="411">
        <f t="shared" si="61"/>
        <v>214400</v>
      </c>
      <c r="J759" s="428">
        <f t="shared" si="57"/>
        <v>0</v>
      </c>
      <c r="K759" s="384">
        <f t="shared" si="58"/>
        <v>0</v>
      </c>
      <c r="L759" s="384">
        <f>IF(J759=1,SUM($J$6:J759),0)</f>
        <v>0</v>
      </c>
      <c r="M759" s="384">
        <f>IF(K759=1,SUM($K$6:K759),0)</f>
        <v>0</v>
      </c>
      <c r="N759" s="430">
        <f t="shared" si="59"/>
        <v>0</v>
      </c>
      <c r="O759" s="384">
        <f t="shared" si="60"/>
        <v>0</v>
      </c>
      <c r="P759" s="384">
        <f>IF(O759=1,SUM($O$6:O759),0)</f>
        <v>0</v>
      </c>
    </row>
    <row r="760" spans="1:16" ht="75">
      <c r="A760" s="403"/>
      <c r="B760" s="431">
        <v>21</v>
      </c>
      <c r="C760" s="414" t="s">
        <v>807</v>
      </c>
      <c r="D760" s="415" t="s">
        <v>24</v>
      </c>
      <c r="E760" s="416" t="s">
        <v>53</v>
      </c>
      <c r="F760" s="418">
        <v>106600</v>
      </c>
      <c r="G760" s="418">
        <v>122500</v>
      </c>
      <c r="H760" s="444"/>
      <c r="I760" s="411">
        <f t="shared" si="61"/>
        <v>122500</v>
      </c>
      <c r="J760" s="428">
        <f t="shared" si="57"/>
        <v>0</v>
      </c>
      <c r="K760" s="384">
        <f t="shared" si="58"/>
        <v>0</v>
      </c>
      <c r="L760" s="384">
        <f>IF(J760=1,SUM($J$6:J760),0)</f>
        <v>0</v>
      </c>
      <c r="M760" s="384">
        <f>IF(K760=1,SUM($K$6:K760),0)</f>
        <v>0</v>
      </c>
      <c r="N760" s="430">
        <f t="shared" si="59"/>
        <v>0</v>
      </c>
      <c r="O760" s="384">
        <f t="shared" si="60"/>
        <v>0</v>
      </c>
      <c r="P760" s="384">
        <f>IF(O760=1,SUM($O$6:O760),0)</f>
        <v>0</v>
      </c>
    </row>
    <row r="761" spans="1:16" ht="75">
      <c r="A761" s="403"/>
      <c r="B761" s="431">
        <v>22</v>
      </c>
      <c r="C761" s="414" t="s">
        <v>808</v>
      </c>
      <c r="D761" s="415" t="s">
        <v>24</v>
      </c>
      <c r="E761" s="416" t="s">
        <v>53</v>
      </c>
      <c r="F761" s="418">
        <v>113200</v>
      </c>
      <c r="G761" s="418">
        <v>134700</v>
      </c>
      <c r="H761" s="444"/>
      <c r="I761" s="411">
        <f t="shared" si="61"/>
        <v>134700</v>
      </c>
      <c r="J761" s="428">
        <f t="shared" si="57"/>
        <v>0</v>
      </c>
      <c r="K761" s="384">
        <f t="shared" si="58"/>
        <v>0</v>
      </c>
      <c r="L761" s="384">
        <f>IF(J761=1,SUM($J$6:J761),0)</f>
        <v>0</v>
      </c>
      <c r="M761" s="384">
        <f>IF(K761=1,SUM($K$6:K761),0)</f>
        <v>0</v>
      </c>
      <c r="N761" s="430">
        <f t="shared" si="59"/>
        <v>0</v>
      </c>
      <c r="O761" s="384">
        <f t="shared" si="60"/>
        <v>0</v>
      </c>
      <c r="P761" s="384">
        <f>IF(O761=1,SUM($O$6:O761),0)</f>
        <v>0</v>
      </c>
    </row>
    <row r="762" spans="1:16" ht="75">
      <c r="A762" s="403"/>
      <c r="B762" s="431">
        <v>23</v>
      </c>
      <c r="C762" s="414" t="s">
        <v>809</v>
      </c>
      <c r="D762" s="415" t="s">
        <v>24</v>
      </c>
      <c r="E762" s="416" t="s">
        <v>53</v>
      </c>
      <c r="F762" s="418">
        <v>133200</v>
      </c>
      <c r="G762" s="418">
        <v>158500</v>
      </c>
      <c r="H762" s="444"/>
      <c r="I762" s="411">
        <f t="shared" si="61"/>
        <v>158500</v>
      </c>
      <c r="J762" s="428">
        <f t="shared" si="57"/>
        <v>0</v>
      </c>
      <c r="K762" s="384">
        <f t="shared" si="58"/>
        <v>0</v>
      </c>
      <c r="L762" s="384">
        <f>IF(J762=1,SUM($J$6:J762),0)</f>
        <v>0</v>
      </c>
      <c r="M762" s="384">
        <f>IF(K762=1,SUM($K$6:K762),0)</f>
        <v>0</v>
      </c>
      <c r="N762" s="430">
        <f t="shared" si="59"/>
        <v>0</v>
      </c>
      <c r="O762" s="384">
        <f t="shared" si="60"/>
        <v>0</v>
      </c>
      <c r="P762" s="384">
        <f>IF(O762=1,SUM($O$6:O762),0)</f>
        <v>0</v>
      </c>
    </row>
    <row r="763" spans="1:16" ht="90">
      <c r="A763" s="403"/>
      <c r="B763" s="431">
        <v>24</v>
      </c>
      <c r="C763" s="414" t="s">
        <v>810</v>
      </c>
      <c r="D763" s="415" t="s">
        <v>24</v>
      </c>
      <c r="E763" s="416" t="s">
        <v>53</v>
      </c>
      <c r="F763" s="418">
        <v>113200</v>
      </c>
      <c r="G763" s="418">
        <v>134700</v>
      </c>
      <c r="H763" s="419"/>
      <c r="I763" s="411">
        <f t="shared" si="61"/>
        <v>134700</v>
      </c>
      <c r="J763" s="428">
        <f t="shared" si="57"/>
        <v>0</v>
      </c>
      <c r="K763" s="384">
        <f t="shared" si="58"/>
        <v>0</v>
      </c>
      <c r="L763" s="384">
        <f>IF(J763=1,SUM($J$6:J763),0)</f>
        <v>0</v>
      </c>
      <c r="M763" s="384">
        <f>IF(K763=1,SUM($K$6:K763),0)</f>
        <v>0</v>
      </c>
      <c r="N763" s="430">
        <f t="shared" si="59"/>
        <v>0</v>
      </c>
      <c r="O763" s="384">
        <f t="shared" si="60"/>
        <v>0</v>
      </c>
      <c r="P763" s="384">
        <f>IF(O763=1,SUM($O$6:O763),0)</f>
        <v>0</v>
      </c>
    </row>
    <row r="764" spans="1:16" ht="75">
      <c r="A764" s="403"/>
      <c r="B764" s="431">
        <v>25</v>
      </c>
      <c r="C764" s="414" t="s">
        <v>811</v>
      </c>
      <c r="D764" s="415" t="s">
        <v>24</v>
      </c>
      <c r="E764" s="416" t="s">
        <v>53</v>
      </c>
      <c r="F764" s="418">
        <v>103500</v>
      </c>
      <c r="G764" s="418">
        <v>103500</v>
      </c>
      <c r="H764" s="419"/>
      <c r="I764" s="411">
        <f t="shared" si="61"/>
        <v>103500</v>
      </c>
      <c r="J764" s="428">
        <f t="shared" si="57"/>
        <v>0</v>
      </c>
      <c r="K764" s="384">
        <f t="shared" si="58"/>
        <v>0</v>
      </c>
      <c r="L764" s="384">
        <f>IF(J764=1,SUM($J$6:J764),0)</f>
        <v>0</v>
      </c>
      <c r="M764" s="384">
        <f>IF(K764=1,SUM($K$6:K764),0)</f>
        <v>0</v>
      </c>
      <c r="N764" s="430">
        <f t="shared" si="59"/>
        <v>0</v>
      </c>
      <c r="O764" s="384">
        <f t="shared" si="60"/>
        <v>0</v>
      </c>
      <c r="P764" s="384">
        <f>IF(O764=1,SUM($O$6:O764),0)</f>
        <v>0</v>
      </c>
    </row>
    <row r="765" spans="1:16" ht="90">
      <c r="A765" s="403"/>
      <c r="B765" s="431">
        <v>26</v>
      </c>
      <c r="C765" s="414" t="s">
        <v>812</v>
      </c>
      <c r="D765" s="415" t="s">
        <v>24</v>
      </c>
      <c r="E765" s="416" t="s">
        <v>53</v>
      </c>
      <c r="F765" s="418">
        <v>108700</v>
      </c>
      <c r="G765" s="418">
        <v>108700</v>
      </c>
      <c r="H765" s="419"/>
      <c r="I765" s="411">
        <f t="shared" si="61"/>
        <v>108700</v>
      </c>
      <c r="J765" s="428">
        <f t="shared" si="57"/>
        <v>0</v>
      </c>
      <c r="K765" s="384">
        <f t="shared" si="58"/>
        <v>0</v>
      </c>
      <c r="L765" s="384">
        <f>IF(J765=1,SUM($J$6:J765),0)</f>
        <v>0</v>
      </c>
      <c r="M765" s="384">
        <f>IF(K765=1,SUM($K$6:K765),0)</f>
        <v>0</v>
      </c>
      <c r="N765" s="430">
        <f t="shared" si="59"/>
        <v>0</v>
      </c>
      <c r="O765" s="384">
        <f t="shared" si="60"/>
        <v>0</v>
      </c>
      <c r="P765" s="384">
        <f>IF(O765=1,SUM($O$6:O765),0)</f>
        <v>0</v>
      </c>
    </row>
    <row r="766" spans="1:16">
      <c r="A766" s="403"/>
      <c r="B766" s="431">
        <v>27</v>
      </c>
      <c r="C766" s="449" t="s">
        <v>813</v>
      </c>
      <c r="D766" s="415" t="s">
        <v>24</v>
      </c>
      <c r="E766" s="416" t="s">
        <v>53</v>
      </c>
      <c r="F766" s="418">
        <v>111100</v>
      </c>
      <c r="G766" s="418">
        <v>111100</v>
      </c>
      <c r="H766" s="419"/>
      <c r="I766" s="411">
        <f t="shared" si="61"/>
        <v>111100</v>
      </c>
      <c r="J766" s="428">
        <f t="shared" si="57"/>
        <v>0</v>
      </c>
      <c r="K766" s="384">
        <f t="shared" si="58"/>
        <v>0</v>
      </c>
      <c r="L766" s="384">
        <f>IF(J766=1,SUM($J$6:J766),0)</f>
        <v>0</v>
      </c>
      <c r="M766" s="384">
        <f>IF(K766=1,SUM($K$6:K766),0)</f>
        <v>0</v>
      </c>
      <c r="N766" s="430">
        <f t="shared" si="59"/>
        <v>0</v>
      </c>
      <c r="O766" s="384">
        <f t="shared" si="60"/>
        <v>0</v>
      </c>
      <c r="P766" s="384">
        <f>IF(O766=1,SUM($O$6:O766),0)</f>
        <v>0</v>
      </c>
    </row>
    <row r="767" spans="1:16" ht="75">
      <c r="A767" s="403"/>
      <c r="B767" s="431">
        <v>28</v>
      </c>
      <c r="C767" s="414" t="s">
        <v>814</v>
      </c>
      <c r="D767" s="415" t="s">
        <v>24</v>
      </c>
      <c r="E767" s="416" t="s">
        <v>53</v>
      </c>
      <c r="F767" s="418">
        <v>214300</v>
      </c>
      <c r="G767" s="418">
        <v>254900</v>
      </c>
      <c r="H767" s="419"/>
      <c r="I767" s="411">
        <f t="shared" si="61"/>
        <v>254900</v>
      </c>
      <c r="J767" s="428">
        <f t="shared" si="57"/>
        <v>0</v>
      </c>
      <c r="K767" s="384">
        <f t="shared" si="58"/>
        <v>0</v>
      </c>
      <c r="L767" s="384">
        <f>IF(J767=1,SUM($J$6:J767),0)</f>
        <v>0</v>
      </c>
      <c r="M767" s="384">
        <f>IF(K767=1,SUM($K$6:K767),0)</f>
        <v>0</v>
      </c>
      <c r="N767" s="430">
        <f t="shared" si="59"/>
        <v>0</v>
      </c>
      <c r="O767" s="384">
        <f t="shared" si="60"/>
        <v>0</v>
      </c>
      <c r="P767" s="384">
        <f>IF(O767=1,SUM($O$6:O767),0)</f>
        <v>0</v>
      </c>
    </row>
    <row r="768" spans="1:16" ht="90">
      <c r="A768" s="403"/>
      <c r="B768" s="431">
        <v>29</v>
      </c>
      <c r="C768" s="414" t="s">
        <v>815</v>
      </c>
      <c r="D768" s="415" t="s">
        <v>24</v>
      </c>
      <c r="E768" s="416" t="s">
        <v>53</v>
      </c>
      <c r="F768" s="418">
        <v>197500</v>
      </c>
      <c r="G768" s="418">
        <v>197500</v>
      </c>
      <c r="H768" s="419"/>
      <c r="I768" s="411">
        <f t="shared" si="61"/>
        <v>197500</v>
      </c>
      <c r="J768" s="428">
        <f t="shared" si="57"/>
        <v>0</v>
      </c>
      <c r="K768" s="384">
        <f t="shared" si="58"/>
        <v>0</v>
      </c>
      <c r="L768" s="384">
        <f>IF(J768=1,SUM($J$6:J768),0)</f>
        <v>0</v>
      </c>
      <c r="M768" s="384">
        <f>IF(K768=1,SUM($K$6:K768),0)</f>
        <v>0</v>
      </c>
      <c r="N768" s="430">
        <f t="shared" si="59"/>
        <v>0</v>
      </c>
      <c r="O768" s="384">
        <f t="shared" si="60"/>
        <v>0</v>
      </c>
      <c r="P768" s="384">
        <f>IF(O768=1,SUM($O$6:O768),0)</f>
        <v>0</v>
      </c>
    </row>
    <row r="769" spans="1:16" ht="90">
      <c r="A769" s="403"/>
      <c r="B769" s="431">
        <v>30</v>
      </c>
      <c r="C769" s="414" t="s">
        <v>816</v>
      </c>
      <c r="D769" s="415" t="s">
        <v>24</v>
      </c>
      <c r="E769" s="416" t="s">
        <v>53</v>
      </c>
      <c r="F769" s="418">
        <v>219500</v>
      </c>
      <c r="G769" s="418">
        <v>261100</v>
      </c>
      <c r="H769" s="419"/>
      <c r="I769" s="411">
        <f t="shared" si="61"/>
        <v>261100</v>
      </c>
      <c r="J769" s="428">
        <f t="shared" si="57"/>
        <v>0</v>
      </c>
      <c r="K769" s="384">
        <f t="shared" si="58"/>
        <v>0</v>
      </c>
      <c r="L769" s="384">
        <f>IF(J769=1,SUM($J$6:J769),0)</f>
        <v>0</v>
      </c>
      <c r="M769" s="384">
        <f>IF(K769=1,SUM($K$6:K769),0)</f>
        <v>0</v>
      </c>
      <c r="N769" s="430">
        <f t="shared" si="59"/>
        <v>0</v>
      </c>
      <c r="O769" s="384">
        <f t="shared" si="60"/>
        <v>0</v>
      </c>
      <c r="P769" s="384">
        <f>IF(O769=1,SUM($O$6:O769),0)</f>
        <v>0</v>
      </c>
    </row>
    <row r="770" spans="1:16">
      <c r="A770" s="403"/>
      <c r="B770" s="431">
        <v>31</v>
      </c>
      <c r="C770" s="449" t="s">
        <v>817</v>
      </c>
      <c r="D770" s="415" t="s">
        <v>24</v>
      </c>
      <c r="E770" s="416" t="s">
        <v>53</v>
      </c>
      <c r="F770" s="418">
        <v>197500</v>
      </c>
      <c r="G770" s="418">
        <v>197500</v>
      </c>
      <c r="H770" s="419"/>
      <c r="I770" s="411">
        <f t="shared" si="61"/>
        <v>197500</v>
      </c>
      <c r="J770" s="428">
        <f t="shared" si="57"/>
        <v>0</v>
      </c>
      <c r="K770" s="384">
        <f t="shared" si="58"/>
        <v>0</v>
      </c>
      <c r="L770" s="384">
        <f>IF(J770=1,SUM($J$6:J770),0)</f>
        <v>0</v>
      </c>
      <c r="M770" s="384">
        <f>IF(K770=1,SUM($K$6:K770),0)</f>
        <v>0</v>
      </c>
      <c r="N770" s="430">
        <f t="shared" si="59"/>
        <v>0</v>
      </c>
      <c r="O770" s="384">
        <f t="shared" si="60"/>
        <v>0</v>
      </c>
      <c r="P770" s="384">
        <f>IF(O770=1,SUM($O$6:O770),0)</f>
        <v>0</v>
      </c>
    </row>
    <row r="771" spans="1:16" ht="75">
      <c r="A771" s="403"/>
      <c r="B771" s="431">
        <v>32</v>
      </c>
      <c r="C771" s="414" t="s">
        <v>818</v>
      </c>
      <c r="D771" s="415" t="s">
        <v>24</v>
      </c>
      <c r="E771" s="416" t="s">
        <v>53</v>
      </c>
      <c r="F771" s="418">
        <v>218400</v>
      </c>
      <c r="G771" s="418">
        <v>218400</v>
      </c>
      <c r="H771" s="419"/>
      <c r="I771" s="411">
        <f t="shared" si="61"/>
        <v>218400</v>
      </c>
      <c r="J771" s="428">
        <f t="shared" si="57"/>
        <v>0</v>
      </c>
      <c r="K771" s="384">
        <f t="shared" si="58"/>
        <v>0</v>
      </c>
      <c r="L771" s="384">
        <f>IF(J771=1,SUM($J$6:J771),0)</f>
        <v>0</v>
      </c>
      <c r="M771" s="384">
        <f>IF(K771=1,SUM($K$6:K771),0)</f>
        <v>0</v>
      </c>
      <c r="N771" s="430">
        <f t="shared" si="59"/>
        <v>0</v>
      </c>
      <c r="O771" s="384">
        <f t="shared" si="60"/>
        <v>0</v>
      </c>
      <c r="P771" s="384">
        <f>IF(O771=1,SUM($O$6:O771),0)</f>
        <v>0</v>
      </c>
    </row>
    <row r="772" spans="1:16" ht="90">
      <c r="A772" s="403"/>
      <c r="B772" s="431">
        <v>33</v>
      </c>
      <c r="C772" s="414" t="s">
        <v>819</v>
      </c>
      <c r="D772" s="415" t="s">
        <v>24</v>
      </c>
      <c r="E772" s="416" t="s">
        <v>53</v>
      </c>
      <c r="F772" s="418">
        <v>222500</v>
      </c>
      <c r="G772" s="418">
        <v>222500</v>
      </c>
      <c r="H772" s="419"/>
      <c r="I772" s="411">
        <f t="shared" si="61"/>
        <v>222500</v>
      </c>
      <c r="J772" s="428">
        <f t="shared" si="57"/>
        <v>0</v>
      </c>
      <c r="K772" s="384">
        <f t="shared" si="58"/>
        <v>0</v>
      </c>
      <c r="L772" s="384">
        <f>IF(J772=1,SUM($J$6:J772),0)</f>
        <v>0</v>
      </c>
      <c r="M772" s="384">
        <f>IF(K772=1,SUM($K$6:K772),0)</f>
        <v>0</v>
      </c>
      <c r="N772" s="430">
        <f t="shared" si="59"/>
        <v>0</v>
      </c>
      <c r="O772" s="384">
        <f t="shared" si="60"/>
        <v>0</v>
      </c>
      <c r="P772" s="384">
        <f>IF(O772=1,SUM($O$6:O772),0)</f>
        <v>0</v>
      </c>
    </row>
    <row r="773" spans="1:16">
      <c r="A773" s="403"/>
      <c r="B773" s="431">
        <v>34</v>
      </c>
      <c r="C773" s="449" t="s">
        <v>820</v>
      </c>
      <c r="D773" s="415" t="s">
        <v>24</v>
      </c>
      <c r="E773" s="416" t="s">
        <v>53</v>
      </c>
      <c r="F773" s="418">
        <v>173300</v>
      </c>
      <c r="G773" s="418">
        <v>173300</v>
      </c>
      <c r="H773" s="419"/>
      <c r="I773" s="411">
        <f t="shared" si="61"/>
        <v>173300</v>
      </c>
      <c r="J773" s="428">
        <f t="shared" si="57"/>
        <v>0</v>
      </c>
      <c r="K773" s="384">
        <f t="shared" si="58"/>
        <v>0</v>
      </c>
      <c r="L773" s="384">
        <f>IF(J773=1,SUM($J$6:J773),0)</f>
        <v>0</v>
      </c>
      <c r="M773" s="384">
        <f>IF(K773=1,SUM($K$6:K773),0)</f>
        <v>0</v>
      </c>
      <c r="N773" s="430">
        <f t="shared" si="59"/>
        <v>0</v>
      </c>
      <c r="O773" s="384">
        <f t="shared" si="60"/>
        <v>0</v>
      </c>
      <c r="P773" s="384">
        <f>IF(O773=1,SUM($O$6:O773),0)</f>
        <v>0</v>
      </c>
    </row>
    <row r="774" spans="1:16">
      <c r="A774" s="403"/>
      <c r="B774" s="431">
        <v>35</v>
      </c>
      <c r="C774" s="449" t="s">
        <v>821</v>
      </c>
      <c r="D774" s="415" t="s">
        <v>24</v>
      </c>
      <c r="E774" s="416" t="s">
        <v>53</v>
      </c>
      <c r="F774" s="418">
        <v>279500</v>
      </c>
      <c r="G774" s="418">
        <v>279500</v>
      </c>
      <c r="H774" s="419"/>
      <c r="I774" s="411">
        <f t="shared" si="61"/>
        <v>279500</v>
      </c>
      <c r="J774" s="428">
        <f t="shared" si="57"/>
        <v>0</v>
      </c>
      <c r="K774" s="384">
        <f t="shared" si="58"/>
        <v>0</v>
      </c>
      <c r="L774" s="384">
        <f>IF(J774=1,SUM($J$6:J774),0)</f>
        <v>0</v>
      </c>
      <c r="M774" s="384">
        <f>IF(K774=1,SUM($K$6:K774),0)</f>
        <v>0</v>
      </c>
      <c r="N774" s="430">
        <f t="shared" si="59"/>
        <v>0</v>
      </c>
      <c r="O774" s="384">
        <f t="shared" si="60"/>
        <v>0</v>
      </c>
      <c r="P774" s="384">
        <f>IF(O774=1,SUM($O$6:O774),0)</f>
        <v>0</v>
      </c>
    </row>
    <row r="775" spans="1:16" ht="75">
      <c r="A775" s="403"/>
      <c r="B775" s="431">
        <v>36</v>
      </c>
      <c r="C775" s="414" t="s">
        <v>822</v>
      </c>
      <c r="D775" s="415" t="s">
        <v>24</v>
      </c>
      <c r="E775" s="416" t="s">
        <v>53</v>
      </c>
      <c r="F775" s="418">
        <v>93500</v>
      </c>
      <c r="G775" s="418">
        <v>111200</v>
      </c>
      <c r="H775" s="419"/>
      <c r="I775" s="411">
        <f t="shared" si="61"/>
        <v>111200</v>
      </c>
      <c r="J775" s="428">
        <f t="shared" si="57"/>
        <v>0</v>
      </c>
      <c r="K775" s="384">
        <f t="shared" si="58"/>
        <v>0</v>
      </c>
      <c r="L775" s="384">
        <f>IF(J775=1,SUM($J$6:J775),0)</f>
        <v>0</v>
      </c>
      <c r="M775" s="384">
        <f>IF(K775=1,SUM($K$6:K775),0)</f>
        <v>0</v>
      </c>
      <c r="N775" s="430">
        <f t="shared" si="59"/>
        <v>0</v>
      </c>
      <c r="O775" s="384">
        <f t="shared" si="60"/>
        <v>0</v>
      </c>
      <c r="P775" s="384">
        <f>IF(O775=1,SUM($O$6:O775),0)</f>
        <v>0</v>
      </c>
    </row>
    <row r="776" spans="1:16" ht="90">
      <c r="A776" s="403"/>
      <c r="B776" s="431">
        <v>37</v>
      </c>
      <c r="C776" s="414" t="s">
        <v>823</v>
      </c>
      <c r="D776" s="415" t="s">
        <v>24</v>
      </c>
      <c r="E776" s="416" t="s">
        <v>53</v>
      </c>
      <c r="F776" s="418">
        <v>93500</v>
      </c>
      <c r="G776" s="418">
        <v>111200</v>
      </c>
      <c r="H776" s="419"/>
      <c r="I776" s="411">
        <f t="shared" si="61"/>
        <v>111200</v>
      </c>
      <c r="J776" s="428">
        <f t="shared" si="57"/>
        <v>0</v>
      </c>
      <c r="K776" s="384">
        <f t="shared" si="58"/>
        <v>0</v>
      </c>
      <c r="L776" s="384">
        <f>IF(J776=1,SUM($J$6:J776),0)</f>
        <v>0</v>
      </c>
      <c r="M776" s="384">
        <f>IF(K776=1,SUM($K$6:K776),0)</f>
        <v>0</v>
      </c>
      <c r="N776" s="430">
        <f t="shared" si="59"/>
        <v>0</v>
      </c>
      <c r="O776" s="384">
        <f t="shared" si="60"/>
        <v>0</v>
      </c>
      <c r="P776" s="384">
        <f>IF(O776=1,SUM($O$6:O776),0)</f>
        <v>0</v>
      </c>
    </row>
    <row r="777" spans="1:16" ht="75">
      <c r="A777" s="403"/>
      <c r="B777" s="431">
        <v>38</v>
      </c>
      <c r="C777" s="414" t="s">
        <v>824</v>
      </c>
      <c r="D777" s="415" t="s">
        <v>24</v>
      </c>
      <c r="E777" s="416" t="s">
        <v>53</v>
      </c>
      <c r="F777" s="418">
        <v>89800</v>
      </c>
      <c r="G777" s="418">
        <v>89800</v>
      </c>
      <c r="H777" s="419"/>
      <c r="I777" s="411">
        <f t="shared" si="61"/>
        <v>89800</v>
      </c>
      <c r="J777" s="428">
        <f t="shared" ref="J777:J840" si="62">IF(D777="MDU-KD",1,0)</f>
        <v>0</v>
      </c>
      <c r="K777" s="384">
        <f t="shared" ref="K777:K840" si="63">IF(D777="HDW",1,0)</f>
        <v>0</v>
      </c>
      <c r="L777" s="384">
        <f>IF(J777=1,SUM($J$6:J777),0)</f>
        <v>0</v>
      </c>
      <c r="M777" s="384">
        <f>IF(K777=1,SUM($K$6:K777),0)</f>
        <v>0</v>
      </c>
      <c r="N777" s="430">
        <f t="shared" ref="N777:N840" si="64">IF(L777=0,M777,L777)</f>
        <v>0</v>
      </c>
      <c r="O777" s="384">
        <f t="shared" ref="O777:O840" si="65">IF(E777=0,0,IF(LEFT(C777,11)="Tiang Beton",1,0))</f>
        <v>0</v>
      </c>
      <c r="P777" s="384">
        <f>IF(O777=1,SUM($O$6:O777),0)</f>
        <v>0</v>
      </c>
    </row>
    <row r="778" spans="1:16" ht="75">
      <c r="A778" s="403"/>
      <c r="B778" s="431">
        <v>39</v>
      </c>
      <c r="C778" s="414" t="s">
        <v>825</v>
      </c>
      <c r="D778" s="415" t="s">
        <v>24</v>
      </c>
      <c r="E778" s="416" t="s">
        <v>53</v>
      </c>
      <c r="F778" s="418">
        <v>113300</v>
      </c>
      <c r="G778" s="418">
        <v>134800</v>
      </c>
      <c r="H778" s="419"/>
      <c r="I778" s="411">
        <f t="shared" si="61"/>
        <v>134800</v>
      </c>
      <c r="J778" s="428">
        <f t="shared" si="62"/>
        <v>0</v>
      </c>
      <c r="K778" s="384">
        <f t="shared" si="63"/>
        <v>0</v>
      </c>
      <c r="L778" s="384">
        <f>IF(J778=1,SUM($J$6:J778),0)</f>
        <v>0</v>
      </c>
      <c r="M778" s="384">
        <f>IF(K778=1,SUM($K$6:K778),0)</f>
        <v>0</v>
      </c>
      <c r="N778" s="430">
        <f t="shared" si="64"/>
        <v>0</v>
      </c>
      <c r="O778" s="384">
        <f t="shared" si="65"/>
        <v>0</v>
      </c>
      <c r="P778" s="384">
        <f>IF(O778=1,SUM($O$6:O778),0)</f>
        <v>0</v>
      </c>
    </row>
    <row r="779" spans="1:16" ht="90">
      <c r="A779" s="403"/>
      <c r="B779" s="431">
        <v>40</v>
      </c>
      <c r="C779" s="414" t="s">
        <v>826</v>
      </c>
      <c r="D779" s="415" t="s">
        <v>24</v>
      </c>
      <c r="E779" s="416" t="s">
        <v>53</v>
      </c>
      <c r="F779" s="418">
        <v>113300</v>
      </c>
      <c r="G779" s="418">
        <v>134800</v>
      </c>
      <c r="H779" s="419"/>
      <c r="I779" s="411">
        <f t="shared" si="61"/>
        <v>134800</v>
      </c>
      <c r="J779" s="428">
        <f t="shared" si="62"/>
        <v>0</v>
      </c>
      <c r="K779" s="384">
        <f t="shared" si="63"/>
        <v>0</v>
      </c>
      <c r="L779" s="384">
        <f>IF(J779=1,SUM($J$6:J779),0)</f>
        <v>0</v>
      </c>
      <c r="M779" s="384">
        <f>IF(K779=1,SUM($K$6:K779),0)</f>
        <v>0</v>
      </c>
      <c r="N779" s="430">
        <f t="shared" si="64"/>
        <v>0</v>
      </c>
      <c r="O779" s="384">
        <f t="shared" si="65"/>
        <v>0</v>
      </c>
      <c r="P779" s="384">
        <f>IF(O779=1,SUM($O$6:O779),0)</f>
        <v>0</v>
      </c>
    </row>
    <row r="780" spans="1:16" ht="75">
      <c r="A780" s="403"/>
      <c r="B780" s="431">
        <v>41</v>
      </c>
      <c r="C780" s="414" t="s">
        <v>827</v>
      </c>
      <c r="D780" s="415" t="s">
        <v>24</v>
      </c>
      <c r="E780" s="416" t="s">
        <v>53</v>
      </c>
      <c r="F780" s="418">
        <v>102600</v>
      </c>
      <c r="G780" s="418">
        <v>102600</v>
      </c>
      <c r="H780" s="419"/>
      <c r="I780" s="411">
        <f t="shared" si="61"/>
        <v>102600</v>
      </c>
      <c r="J780" s="428">
        <f t="shared" si="62"/>
        <v>0</v>
      </c>
      <c r="K780" s="384">
        <f t="shared" si="63"/>
        <v>0</v>
      </c>
      <c r="L780" s="384">
        <f>IF(J780=1,SUM($J$6:J780),0)</f>
        <v>0</v>
      </c>
      <c r="M780" s="384">
        <f>IF(K780=1,SUM($K$6:K780),0)</f>
        <v>0</v>
      </c>
      <c r="N780" s="430">
        <f t="shared" si="64"/>
        <v>0</v>
      </c>
      <c r="O780" s="384">
        <f t="shared" si="65"/>
        <v>0</v>
      </c>
      <c r="P780" s="384">
        <f>IF(O780=1,SUM($O$6:O780),0)</f>
        <v>0</v>
      </c>
    </row>
    <row r="781" spans="1:16" ht="75">
      <c r="A781" s="403"/>
      <c r="B781" s="431">
        <v>42</v>
      </c>
      <c r="C781" s="414" t="s">
        <v>828</v>
      </c>
      <c r="D781" s="415" t="s">
        <v>24</v>
      </c>
      <c r="E781" s="416" t="s">
        <v>53</v>
      </c>
      <c r="F781" s="418">
        <v>114600</v>
      </c>
      <c r="G781" s="418">
        <v>136300</v>
      </c>
      <c r="H781" s="419"/>
      <c r="I781" s="411">
        <f t="shared" si="61"/>
        <v>136300</v>
      </c>
      <c r="J781" s="428">
        <f t="shared" si="62"/>
        <v>0</v>
      </c>
      <c r="K781" s="384">
        <f t="shared" si="63"/>
        <v>0</v>
      </c>
      <c r="L781" s="384">
        <f>IF(J781=1,SUM($J$6:J781),0)</f>
        <v>0</v>
      </c>
      <c r="M781" s="384">
        <f>IF(K781=1,SUM($K$6:K781),0)</f>
        <v>0</v>
      </c>
      <c r="N781" s="430">
        <f t="shared" si="64"/>
        <v>0</v>
      </c>
      <c r="O781" s="384">
        <f t="shared" si="65"/>
        <v>0</v>
      </c>
      <c r="P781" s="384">
        <f>IF(O781=1,SUM($O$6:O781),0)</f>
        <v>0</v>
      </c>
    </row>
    <row r="782" spans="1:16" ht="90">
      <c r="A782" s="403"/>
      <c r="B782" s="431">
        <v>43</v>
      </c>
      <c r="C782" s="414" t="s">
        <v>829</v>
      </c>
      <c r="D782" s="415" t="s">
        <v>24</v>
      </c>
      <c r="E782" s="416" t="s">
        <v>53</v>
      </c>
      <c r="F782" s="418">
        <v>118400</v>
      </c>
      <c r="G782" s="418">
        <v>140800</v>
      </c>
      <c r="H782" s="419"/>
      <c r="I782" s="411">
        <f t="shared" si="61"/>
        <v>140800</v>
      </c>
      <c r="J782" s="428">
        <f t="shared" si="62"/>
        <v>0</v>
      </c>
      <c r="K782" s="384">
        <f t="shared" si="63"/>
        <v>0</v>
      </c>
      <c r="L782" s="384">
        <f>IF(J782=1,SUM($J$6:J782),0)</f>
        <v>0</v>
      </c>
      <c r="M782" s="384">
        <f>IF(K782=1,SUM($K$6:K782),0)</f>
        <v>0</v>
      </c>
      <c r="N782" s="430">
        <f t="shared" si="64"/>
        <v>0</v>
      </c>
      <c r="O782" s="384">
        <f t="shared" si="65"/>
        <v>0</v>
      </c>
      <c r="P782" s="384">
        <f>IF(O782=1,SUM($O$6:O782),0)</f>
        <v>0</v>
      </c>
    </row>
    <row r="783" spans="1:16" ht="75">
      <c r="A783" s="403"/>
      <c r="B783" s="431">
        <v>44</v>
      </c>
      <c r="C783" s="414" t="s">
        <v>830</v>
      </c>
      <c r="D783" s="415" t="s">
        <v>24</v>
      </c>
      <c r="E783" s="416" t="s">
        <v>53</v>
      </c>
      <c r="F783" s="418">
        <v>109700</v>
      </c>
      <c r="G783" s="418">
        <v>109700</v>
      </c>
      <c r="H783" s="419"/>
      <c r="I783" s="411">
        <f t="shared" si="61"/>
        <v>109700</v>
      </c>
      <c r="J783" s="428">
        <f t="shared" si="62"/>
        <v>0</v>
      </c>
      <c r="K783" s="384">
        <f t="shared" si="63"/>
        <v>0</v>
      </c>
      <c r="L783" s="384">
        <f>IF(J783=1,SUM($J$6:J783),0)</f>
        <v>0</v>
      </c>
      <c r="M783" s="384">
        <f>IF(K783=1,SUM($K$6:K783),0)</f>
        <v>0</v>
      </c>
      <c r="N783" s="430">
        <f t="shared" si="64"/>
        <v>0</v>
      </c>
      <c r="O783" s="384">
        <f t="shared" si="65"/>
        <v>0</v>
      </c>
      <c r="P783" s="384">
        <f>IF(O783=1,SUM($O$6:O783),0)</f>
        <v>0</v>
      </c>
    </row>
    <row r="784" spans="1:16">
      <c r="A784" s="403"/>
      <c r="B784" s="413"/>
      <c r="C784" s="414" t="s">
        <v>122</v>
      </c>
      <c r="D784" s="415" t="s">
        <v>122</v>
      </c>
      <c r="E784" s="416"/>
      <c r="F784" s="418"/>
      <c r="G784" s="418"/>
      <c r="H784" s="419"/>
      <c r="I784" s="411">
        <f t="shared" si="61"/>
        <v>0</v>
      </c>
      <c r="J784" s="428">
        <f t="shared" si="62"/>
        <v>0</v>
      </c>
      <c r="K784" s="384">
        <f t="shared" si="63"/>
        <v>0</v>
      </c>
      <c r="L784" s="384">
        <f>IF(J784=1,SUM($J$6:J784),0)</f>
        <v>0</v>
      </c>
      <c r="M784" s="384">
        <f>IF(K784=1,SUM($K$6:K784),0)</f>
        <v>0</v>
      </c>
      <c r="N784" s="430">
        <f t="shared" si="64"/>
        <v>0</v>
      </c>
      <c r="O784" s="384">
        <f t="shared" si="65"/>
        <v>0</v>
      </c>
      <c r="P784" s="384">
        <f>IF(O784=1,SUM($O$6:O784),0)</f>
        <v>0</v>
      </c>
    </row>
    <row r="785" spans="1:16" ht="60">
      <c r="A785" s="403"/>
      <c r="B785" s="413" t="s">
        <v>705</v>
      </c>
      <c r="C785" s="414" t="s">
        <v>831</v>
      </c>
      <c r="D785" s="415" t="s">
        <v>122</v>
      </c>
      <c r="E785" s="416"/>
      <c r="F785" s="418"/>
      <c r="G785" s="418"/>
      <c r="H785" s="419"/>
      <c r="I785" s="411">
        <f t="shared" si="61"/>
        <v>0</v>
      </c>
      <c r="J785" s="428">
        <f t="shared" si="62"/>
        <v>0</v>
      </c>
      <c r="K785" s="384">
        <f t="shared" si="63"/>
        <v>0</v>
      </c>
      <c r="L785" s="384">
        <f>IF(J785=1,SUM($J$6:J785),0)</f>
        <v>0</v>
      </c>
      <c r="M785" s="384">
        <f>IF(K785=1,SUM($K$6:K785),0)</f>
        <v>0</v>
      </c>
      <c r="N785" s="430">
        <f t="shared" si="64"/>
        <v>0</v>
      </c>
      <c r="O785" s="384">
        <f t="shared" si="65"/>
        <v>0</v>
      </c>
      <c r="P785" s="384">
        <f>IF(O785=1,SUM($O$6:O785),0)</f>
        <v>0</v>
      </c>
    </row>
    <row r="786" spans="1:16" ht="105">
      <c r="A786" s="403"/>
      <c r="B786" s="431">
        <v>1</v>
      </c>
      <c r="C786" s="414" t="s">
        <v>832</v>
      </c>
      <c r="D786" s="415" t="s">
        <v>24</v>
      </c>
      <c r="E786" s="416" t="s">
        <v>53</v>
      </c>
      <c r="F786" s="418">
        <v>166200</v>
      </c>
      <c r="G786" s="418">
        <v>197700</v>
      </c>
      <c r="H786" s="419"/>
      <c r="I786" s="411">
        <f t="shared" si="61"/>
        <v>197700</v>
      </c>
      <c r="J786" s="428">
        <f t="shared" si="62"/>
        <v>0</v>
      </c>
      <c r="K786" s="384">
        <f t="shared" si="63"/>
        <v>0</v>
      </c>
      <c r="L786" s="384">
        <f>IF(J786=1,SUM($J$6:J786),0)</f>
        <v>0</v>
      </c>
      <c r="M786" s="384">
        <f>IF(K786=1,SUM($K$6:K786),0)</f>
        <v>0</v>
      </c>
      <c r="N786" s="430">
        <f t="shared" si="64"/>
        <v>0</v>
      </c>
      <c r="O786" s="384">
        <f t="shared" si="65"/>
        <v>0</v>
      </c>
      <c r="P786" s="384">
        <f>IF(O786=1,SUM($O$6:O786),0)</f>
        <v>0</v>
      </c>
    </row>
    <row r="787" spans="1:16" ht="120">
      <c r="A787" s="403"/>
      <c r="B787" s="431">
        <v>2</v>
      </c>
      <c r="C787" s="414" t="s">
        <v>833</v>
      </c>
      <c r="D787" s="415" t="s">
        <v>24</v>
      </c>
      <c r="E787" s="416" t="s">
        <v>53</v>
      </c>
      <c r="F787" s="418">
        <v>169000</v>
      </c>
      <c r="G787" s="418">
        <v>201000</v>
      </c>
      <c r="H787" s="419"/>
      <c r="I787" s="411">
        <f t="shared" si="61"/>
        <v>201000</v>
      </c>
      <c r="J787" s="428">
        <f t="shared" si="62"/>
        <v>0</v>
      </c>
      <c r="K787" s="384">
        <f t="shared" si="63"/>
        <v>0</v>
      </c>
      <c r="L787" s="384">
        <f>IF(J787=1,SUM($J$6:J787),0)</f>
        <v>0</v>
      </c>
      <c r="M787" s="384">
        <f>IF(K787=1,SUM($K$6:K787),0)</f>
        <v>0</v>
      </c>
      <c r="N787" s="430">
        <f t="shared" si="64"/>
        <v>0</v>
      </c>
      <c r="O787" s="384">
        <f t="shared" si="65"/>
        <v>0</v>
      </c>
      <c r="P787" s="384">
        <f>IF(O787=1,SUM($O$6:O787),0)</f>
        <v>0</v>
      </c>
    </row>
    <row r="788" spans="1:16" ht="120">
      <c r="A788" s="403"/>
      <c r="B788" s="431">
        <v>3</v>
      </c>
      <c r="C788" s="414" t="s">
        <v>834</v>
      </c>
      <c r="D788" s="415" t="s">
        <v>24</v>
      </c>
      <c r="E788" s="416" t="s">
        <v>53</v>
      </c>
      <c r="F788" s="418">
        <v>169000</v>
      </c>
      <c r="G788" s="418">
        <v>201000</v>
      </c>
      <c r="H788" s="419"/>
      <c r="I788" s="411">
        <f t="shared" si="61"/>
        <v>201000</v>
      </c>
      <c r="J788" s="428">
        <f t="shared" si="62"/>
        <v>0</v>
      </c>
      <c r="K788" s="384">
        <f t="shared" si="63"/>
        <v>0</v>
      </c>
      <c r="L788" s="384">
        <f>IF(J788=1,SUM($J$6:J788),0)</f>
        <v>0</v>
      </c>
      <c r="M788" s="384">
        <f>IF(K788=1,SUM($K$6:K788),0)</f>
        <v>0</v>
      </c>
      <c r="N788" s="430">
        <f t="shared" si="64"/>
        <v>0</v>
      </c>
      <c r="O788" s="384">
        <f t="shared" si="65"/>
        <v>0</v>
      </c>
      <c r="P788" s="384">
        <f>IF(O788=1,SUM($O$6:O788),0)</f>
        <v>0</v>
      </c>
    </row>
    <row r="789" spans="1:16" ht="120">
      <c r="A789" s="403"/>
      <c r="B789" s="431">
        <v>4</v>
      </c>
      <c r="C789" s="414" t="s">
        <v>835</v>
      </c>
      <c r="D789" s="415" t="s">
        <v>24</v>
      </c>
      <c r="E789" s="416" t="s">
        <v>53</v>
      </c>
      <c r="F789" s="418">
        <v>177200</v>
      </c>
      <c r="G789" s="418">
        <v>210800</v>
      </c>
      <c r="H789" s="419"/>
      <c r="I789" s="411">
        <f t="shared" si="61"/>
        <v>210800</v>
      </c>
      <c r="J789" s="428">
        <f t="shared" si="62"/>
        <v>0</v>
      </c>
      <c r="K789" s="384">
        <f t="shared" si="63"/>
        <v>0</v>
      </c>
      <c r="L789" s="384">
        <f>IF(J789=1,SUM($J$6:J789),0)</f>
        <v>0</v>
      </c>
      <c r="M789" s="384">
        <f>IF(K789=1,SUM($K$6:K789),0)</f>
        <v>0</v>
      </c>
      <c r="N789" s="430">
        <f t="shared" si="64"/>
        <v>0</v>
      </c>
      <c r="O789" s="384">
        <f t="shared" si="65"/>
        <v>0</v>
      </c>
      <c r="P789" s="384">
        <f>IF(O789=1,SUM($O$6:O789),0)</f>
        <v>0</v>
      </c>
    </row>
    <row r="790" spans="1:16" ht="120">
      <c r="A790" s="403"/>
      <c r="B790" s="431">
        <v>5</v>
      </c>
      <c r="C790" s="414" t="s">
        <v>836</v>
      </c>
      <c r="D790" s="415" t="s">
        <v>24</v>
      </c>
      <c r="E790" s="416" t="s">
        <v>53</v>
      </c>
      <c r="F790" s="418">
        <v>177200</v>
      </c>
      <c r="G790" s="418">
        <v>210800</v>
      </c>
      <c r="H790" s="419"/>
      <c r="I790" s="411">
        <f t="shared" si="61"/>
        <v>210800</v>
      </c>
      <c r="J790" s="428">
        <f t="shared" si="62"/>
        <v>0</v>
      </c>
      <c r="K790" s="384">
        <f t="shared" si="63"/>
        <v>0</v>
      </c>
      <c r="L790" s="384">
        <f>IF(J790=1,SUM($J$6:J790),0)</f>
        <v>0</v>
      </c>
      <c r="M790" s="384">
        <f>IF(K790=1,SUM($K$6:K790),0)</f>
        <v>0</v>
      </c>
      <c r="N790" s="430">
        <f t="shared" si="64"/>
        <v>0</v>
      </c>
      <c r="O790" s="384">
        <f t="shared" si="65"/>
        <v>0</v>
      </c>
      <c r="P790" s="384">
        <f>IF(O790=1,SUM($O$6:O790),0)</f>
        <v>0</v>
      </c>
    </row>
    <row r="791" spans="1:16" ht="120">
      <c r="A791" s="403"/>
      <c r="B791" s="431">
        <v>6</v>
      </c>
      <c r="C791" s="414" t="s">
        <v>837</v>
      </c>
      <c r="D791" s="415" t="s">
        <v>24</v>
      </c>
      <c r="E791" s="416" t="s">
        <v>53</v>
      </c>
      <c r="F791" s="418">
        <v>215500</v>
      </c>
      <c r="G791" s="418">
        <v>256400</v>
      </c>
      <c r="H791" s="419"/>
      <c r="I791" s="411">
        <f t="shared" si="61"/>
        <v>256400</v>
      </c>
      <c r="J791" s="428">
        <f t="shared" si="62"/>
        <v>0</v>
      </c>
      <c r="K791" s="384">
        <f t="shared" si="63"/>
        <v>0</v>
      </c>
      <c r="L791" s="384">
        <f>IF(J791=1,SUM($J$6:J791),0)</f>
        <v>0</v>
      </c>
      <c r="M791" s="384">
        <f>IF(K791=1,SUM($K$6:K791),0)</f>
        <v>0</v>
      </c>
      <c r="N791" s="430">
        <f t="shared" si="64"/>
        <v>0</v>
      </c>
      <c r="O791" s="384">
        <f t="shared" si="65"/>
        <v>0</v>
      </c>
      <c r="P791" s="384">
        <f>IF(O791=1,SUM($O$6:O791),0)</f>
        <v>0</v>
      </c>
    </row>
    <row r="792" spans="1:16" ht="120">
      <c r="A792" s="403"/>
      <c r="B792" s="431">
        <v>7</v>
      </c>
      <c r="C792" s="414" t="s">
        <v>838</v>
      </c>
      <c r="D792" s="415" t="s">
        <v>24</v>
      </c>
      <c r="E792" s="416" t="s">
        <v>53</v>
      </c>
      <c r="F792" s="418">
        <v>213100</v>
      </c>
      <c r="G792" s="418">
        <v>253500</v>
      </c>
      <c r="H792" s="419"/>
      <c r="I792" s="411">
        <f t="shared" si="61"/>
        <v>253500</v>
      </c>
      <c r="J792" s="428">
        <f t="shared" si="62"/>
        <v>0</v>
      </c>
      <c r="K792" s="384">
        <f t="shared" si="63"/>
        <v>0</v>
      </c>
      <c r="L792" s="384">
        <f>IF(J792=1,SUM($J$6:J792),0)</f>
        <v>0</v>
      </c>
      <c r="M792" s="384">
        <f>IF(K792=1,SUM($K$6:K792),0)</f>
        <v>0</v>
      </c>
      <c r="N792" s="430">
        <f t="shared" si="64"/>
        <v>0</v>
      </c>
      <c r="O792" s="384">
        <f t="shared" si="65"/>
        <v>0</v>
      </c>
      <c r="P792" s="384">
        <f>IF(O792=1,SUM($O$6:O792),0)</f>
        <v>0</v>
      </c>
    </row>
    <row r="793" spans="1:16" ht="120">
      <c r="A793" s="403"/>
      <c r="B793" s="431">
        <v>8</v>
      </c>
      <c r="C793" s="414" t="s">
        <v>839</v>
      </c>
      <c r="D793" s="415" t="s">
        <v>24</v>
      </c>
      <c r="E793" s="416" t="s">
        <v>53</v>
      </c>
      <c r="F793" s="418">
        <v>213100</v>
      </c>
      <c r="G793" s="418">
        <v>253500</v>
      </c>
      <c r="H793" s="419"/>
      <c r="I793" s="411">
        <f t="shared" si="61"/>
        <v>253500</v>
      </c>
      <c r="J793" s="428">
        <f t="shared" si="62"/>
        <v>0</v>
      </c>
      <c r="K793" s="384">
        <f t="shared" si="63"/>
        <v>0</v>
      </c>
      <c r="L793" s="384">
        <f>IF(J793=1,SUM($J$6:J793),0)</f>
        <v>0</v>
      </c>
      <c r="M793" s="384">
        <f>IF(K793=1,SUM($K$6:K793),0)</f>
        <v>0</v>
      </c>
      <c r="N793" s="430">
        <f t="shared" si="64"/>
        <v>0</v>
      </c>
      <c r="O793" s="384">
        <f t="shared" si="65"/>
        <v>0</v>
      </c>
      <c r="P793" s="384">
        <f>IF(O793=1,SUM($O$6:O793),0)</f>
        <v>0</v>
      </c>
    </row>
    <row r="794" spans="1:16" ht="120">
      <c r="A794" s="403"/>
      <c r="B794" s="431">
        <v>9</v>
      </c>
      <c r="C794" s="414" t="s">
        <v>840</v>
      </c>
      <c r="D794" s="415" t="s">
        <v>24</v>
      </c>
      <c r="E794" s="416" t="s">
        <v>53</v>
      </c>
      <c r="F794" s="418">
        <v>213100</v>
      </c>
      <c r="G794" s="418">
        <v>253500</v>
      </c>
      <c r="H794" s="419"/>
      <c r="I794" s="411">
        <f t="shared" si="61"/>
        <v>253500</v>
      </c>
      <c r="J794" s="428">
        <f t="shared" si="62"/>
        <v>0</v>
      </c>
      <c r="K794" s="384">
        <f t="shared" si="63"/>
        <v>0</v>
      </c>
      <c r="L794" s="384">
        <f>IF(J794=1,SUM($J$6:J794),0)</f>
        <v>0</v>
      </c>
      <c r="M794" s="384">
        <f>IF(K794=1,SUM($K$6:K794),0)</f>
        <v>0</v>
      </c>
      <c r="N794" s="430">
        <f t="shared" si="64"/>
        <v>0</v>
      </c>
      <c r="O794" s="384">
        <f t="shared" si="65"/>
        <v>0</v>
      </c>
      <c r="P794" s="384">
        <f>IF(O794=1,SUM($O$6:O794),0)</f>
        <v>0</v>
      </c>
    </row>
    <row r="795" spans="1:16">
      <c r="A795" s="403"/>
      <c r="B795" s="431">
        <v>10</v>
      </c>
      <c r="C795" s="449" t="s">
        <v>841</v>
      </c>
      <c r="D795" s="415" t="s">
        <v>24</v>
      </c>
      <c r="E795" s="416" t="s">
        <v>53</v>
      </c>
      <c r="F795" s="418">
        <v>213100</v>
      </c>
      <c r="G795" s="418">
        <v>253500</v>
      </c>
      <c r="H795" s="419"/>
      <c r="I795" s="411">
        <f t="shared" si="61"/>
        <v>253500</v>
      </c>
      <c r="J795" s="428">
        <f t="shared" si="62"/>
        <v>0</v>
      </c>
      <c r="K795" s="384">
        <f t="shared" si="63"/>
        <v>0</v>
      </c>
      <c r="L795" s="384">
        <f>IF(J795=1,SUM($J$6:J795),0)</f>
        <v>0</v>
      </c>
      <c r="M795" s="384">
        <f>IF(K795=1,SUM($K$6:K795),0)</f>
        <v>0</v>
      </c>
      <c r="N795" s="430">
        <f t="shared" si="64"/>
        <v>0</v>
      </c>
      <c r="O795" s="384">
        <f t="shared" si="65"/>
        <v>0</v>
      </c>
      <c r="P795" s="384">
        <f>IF(O795=1,SUM($O$6:O795),0)</f>
        <v>0</v>
      </c>
    </row>
    <row r="796" spans="1:16" ht="105">
      <c r="A796" s="403"/>
      <c r="B796" s="431">
        <v>12</v>
      </c>
      <c r="C796" s="414" t="s">
        <v>842</v>
      </c>
      <c r="D796" s="415" t="s">
        <v>24</v>
      </c>
      <c r="E796" s="416" t="s">
        <v>53</v>
      </c>
      <c r="F796" s="418">
        <v>218400</v>
      </c>
      <c r="G796" s="418">
        <v>259800</v>
      </c>
      <c r="H796" s="419"/>
      <c r="I796" s="411">
        <f t="shared" si="61"/>
        <v>259800</v>
      </c>
      <c r="J796" s="428">
        <f t="shared" si="62"/>
        <v>0</v>
      </c>
      <c r="K796" s="384">
        <f t="shared" si="63"/>
        <v>0</v>
      </c>
      <c r="L796" s="384">
        <f>IF(J796=1,SUM($J$6:J796),0)</f>
        <v>0</v>
      </c>
      <c r="M796" s="384">
        <f>IF(K796=1,SUM($K$6:K796),0)</f>
        <v>0</v>
      </c>
      <c r="N796" s="430">
        <f t="shared" si="64"/>
        <v>0</v>
      </c>
      <c r="O796" s="384">
        <f t="shared" si="65"/>
        <v>0</v>
      </c>
      <c r="P796" s="384">
        <f>IF(O796=1,SUM($O$6:O796),0)</f>
        <v>0</v>
      </c>
    </row>
    <row r="797" spans="1:16" ht="105">
      <c r="A797" s="403"/>
      <c r="B797" s="431">
        <v>13</v>
      </c>
      <c r="C797" s="414" t="s">
        <v>843</v>
      </c>
      <c r="D797" s="415" t="s">
        <v>24</v>
      </c>
      <c r="E797" s="416" t="s">
        <v>53</v>
      </c>
      <c r="F797" s="418">
        <v>253600</v>
      </c>
      <c r="G797" s="418">
        <v>285900</v>
      </c>
      <c r="H797" s="419"/>
      <c r="I797" s="411">
        <f t="shared" si="61"/>
        <v>285900</v>
      </c>
      <c r="J797" s="428">
        <f t="shared" si="62"/>
        <v>0</v>
      </c>
      <c r="K797" s="384">
        <f t="shared" si="63"/>
        <v>0</v>
      </c>
      <c r="L797" s="384">
        <f>IF(J797=1,SUM($J$6:J797),0)</f>
        <v>0</v>
      </c>
      <c r="M797" s="384">
        <f>IF(K797=1,SUM($K$6:K797),0)</f>
        <v>0</v>
      </c>
      <c r="N797" s="430">
        <f t="shared" si="64"/>
        <v>0</v>
      </c>
      <c r="O797" s="384">
        <f t="shared" si="65"/>
        <v>0</v>
      </c>
      <c r="P797" s="384">
        <f>IF(O797=1,SUM($O$6:O797),0)</f>
        <v>0</v>
      </c>
    </row>
    <row r="798" spans="1:16" ht="105">
      <c r="A798" s="403"/>
      <c r="B798" s="431">
        <v>14</v>
      </c>
      <c r="C798" s="414" t="s">
        <v>844</v>
      </c>
      <c r="D798" s="415" t="s">
        <v>24</v>
      </c>
      <c r="E798" s="416" t="s">
        <v>53</v>
      </c>
      <c r="F798" s="418">
        <v>404400</v>
      </c>
      <c r="G798" s="418">
        <v>428800</v>
      </c>
      <c r="H798" s="419"/>
      <c r="I798" s="411">
        <f t="shared" si="61"/>
        <v>428800</v>
      </c>
      <c r="J798" s="428">
        <f t="shared" si="62"/>
        <v>0</v>
      </c>
      <c r="K798" s="384">
        <f t="shared" si="63"/>
        <v>0</v>
      </c>
      <c r="L798" s="384">
        <f>IF(J798=1,SUM($J$6:J798),0)</f>
        <v>0</v>
      </c>
      <c r="M798" s="384">
        <f>IF(K798=1,SUM($K$6:K798),0)</f>
        <v>0</v>
      </c>
      <c r="N798" s="430">
        <f t="shared" si="64"/>
        <v>0</v>
      </c>
      <c r="O798" s="384">
        <f t="shared" si="65"/>
        <v>0</v>
      </c>
      <c r="P798" s="384">
        <f>IF(O798=1,SUM($O$6:O798),0)</f>
        <v>0</v>
      </c>
    </row>
    <row r="799" spans="1:16" ht="105">
      <c r="A799" s="403"/>
      <c r="B799" s="431">
        <v>15</v>
      </c>
      <c r="C799" s="414" t="s">
        <v>845</v>
      </c>
      <c r="D799" s="415" t="s">
        <v>24</v>
      </c>
      <c r="E799" s="416" t="s">
        <v>53</v>
      </c>
      <c r="F799" s="418">
        <v>404400</v>
      </c>
      <c r="G799" s="418">
        <v>428800</v>
      </c>
      <c r="H799" s="419"/>
      <c r="I799" s="411">
        <f t="shared" si="61"/>
        <v>428800</v>
      </c>
      <c r="J799" s="428">
        <f t="shared" si="62"/>
        <v>0</v>
      </c>
      <c r="K799" s="384">
        <f t="shared" si="63"/>
        <v>0</v>
      </c>
      <c r="L799" s="384">
        <f>IF(J799=1,SUM($J$6:J799),0)</f>
        <v>0</v>
      </c>
      <c r="M799" s="384">
        <f>IF(K799=1,SUM($K$6:K799),0)</f>
        <v>0</v>
      </c>
      <c r="N799" s="430">
        <f t="shared" si="64"/>
        <v>0</v>
      </c>
      <c r="O799" s="384">
        <f t="shared" si="65"/>
        <v>0</v>
      </c>
      <c r="P799" s="384">
        <f>IF(O799=1,SUM($O$6:O799),0)</f>
        <v>0</v>
      </c>
    </row>
    <row r="800" spans="1:16">
      <c r="A800" s="403"/>
      <c r="B800" s="413"/>
      <c r="C800" s="414"/>
      <c r="D800" s="415" t="s">
        <v>122</v>
      </c>
      <c r="E800" s="416"/>
      <c r="F800" s="418"/>
      <c r="G800" s="418"/>
      <c r="H800" s="419"/>
      <c r="I800" s="411">
        <f t="shared" si="61"/>
        <v>0</v>
      </c>
      <c r="J800" s="428">
        <f t="shared" si="62"/>
        <v>0</v>
      </c>
      <c r="K800" s="384">
        <f t="shared" si="63"/>
        <v>0</v>
      </c>
      <c r="L800" s="384">
        <f>IF(J800=1,SUM($J$6:J800),0)</f>
        <v>0</v>
      </c>
      <c r="M800" s="384">
        <f>IF(K800=1,SUM($K$6:K800),0)</f>
        <v>0</v>
      </c>
      <c r="N800" s="430">
        <f t="shared" si="64"/>
        <v>0</v>
      </c>
      <c r="O800" s="384">
        <f t="shared" si="65"/>
        <v>0</v>
      </c>
      <c r="P800" s="384">
        <f>IF(O800=1,SUM($O$6:O800),0)</f>
        <v>0</v>
      </c>
    </row>
    <row r="801" spans="1:16" ht="30">
      <c r="A801" s="403"/>
      <c r="B801" s="413" t="s">
        <v>705</v>
      </c>
      <c r="C801" s="414" t="s">
        <v>651</v>
      </c>
      <c r="D801" s="415" t="s">
        <v>122</v>
      </c>
      <c r="E801" s="416"/>
      <c r="F801" s="418"/>
      <c r="G801" s="418"/>
      <c r="H801" s="419"/>
      <c r="I801" s="411">
        <f t="shared" si="61"/>
        <v>0</v>
      </c>
      <c r="J801" s="428">
        <f t="shared" si="62"/>
        <v>0</v>
      </c>
      <c r="K801" s="384">
        <f t="shared" si="63"/>
        <v>0</v>
      </c>
      <c r="L801" s="384">
        <f>IF(J801=1,SUM($J$6:J801),0)</f>
        <v>0</v>
      </c>
      <c r="M801" s="384">
        <f>IF(K801=1,SUM($K$6:K801),0)</f>
        <v>0</v>
      </c>
      <c r="N801" s="430">
        <f t="shared" si="64"/>
        <v>0</v>
      </c>
      <c r="O801" s="384">
        <f t="shared" si="65"/>
        <v>0</v>
      </c>
      <c r="P801" s="384">
        <f>IF(O801=1,SUM($O$6:O801),0)</f>
        <v>0</v>
      </c>
    </row>
    <row r="802" spans="1:16" ht="135">
      <c r="A802" s="403"/>
      <c r="B802" s="413">
        <v>1</v>
      </c>
      <c r="C802" s="414" t="s">
        <v>846</v>
      </c>
      <c r="D802" s="415" t="s">
        <v>24</v>
      </c>
      <c r="E802" s="416" t="s">
        <v>53</v>
      </c>
      <c r="F802" s="418">
        <v>36000</v>
      </c>
      <c r="G802" s="418">
        <v>42800</v>
      </c>
      <c r="H802" s="419"/>
      <c r="I802" s="411">
        <f t="shared" si="61"/>
        <v>42800</v>
      </c>
      <c r="J802" s="428">
        <f t="shared" si="62"/>
        <v>0</v>
      </c>
      <c r="K802" s="384">
        <f t="shared" si="63"/>
        <v>0</v>
      </c>
      <c r="L802" s="384">
        <f>IF(J802=1,SUM($J$6:J802),0)</f>
        <v>0</v>
      </c>
      <c r="M802" s="384">
        <f>IF(K802=1,SUM($K$6:K802),0)</f>
        <v>0</v>
      </c>
      <c r="N802" s="430">
        <f t="shared" si="64"/>
        <v>0</v>
      </c>
      <c r="O802" s="384">
        <f t="shared" si="65"/>
        <v>0</v>
      </c>
      <c r="P802" s="384">
        <f>IF(O802=1,SUM($O$6:O802),0)</f>
        <v>0</v>
      </c>
    </row>
    <row r="803" spans="1:16" ht="135">
      <c r="A803" s="403"/>
      <c r="B803" s="413">
        <v>2</v>
      </c>
      <c r="C803" s="414" t="s">
        <v>847</v>
      </c>
      <c r="D803" s="415" t="s">
        <v>24</v>
      </c>
      <c r="E803" s="416" t="s">
        <v>53</v>
      </c>
      <c r="F803" s="418">
        <v>48100</v>
      </c>
      <c r="G803" s="418">
        <v>48100</v>
      </c>
      <c r="H803" s="419"/>
      <c r="I803" s="411">
        <f t="shared" si="61"/>
        <v>48100</v>
      </c>
      <c r="J803" s="428">
        <f t="shared" si="62"/>
        <v>0</v>
      </c>
      <c r="K803" s="384">
        <f t="shared" si="63"/>
        <v>0</v>
      </c>
      <c r="L803" s="384">
        <f>IF(J803=1,SUM($J$6:J803),0)</f>
        <v>0</v>
      </c>
      <c r="M803" s="384">
        <f>IF(K803=1,SUM($K$6:K803),0)</f>
        <v>0</v>
      </c>
      <c r="N803" s="430">
        <f t="shared" si="64"/>
        <v>0</v>
      </c>
      <c r="O803" s="384">
        <f t="shared" si="65"/>
        <v>0</v>
      </c>
      <c r="P803" s="384">
        <f>IF(O803=1,SUM($O$6:O803),0)</f>
        <v>0</v>
      </c>
    </row>
    <row r="804" spans="1:16" ht="135">
      <c r="A804" s="403"/>
      <c r="B804" s="413">
        <v>3</v>
      </c>
      <c r="C804" s="414" t="s">
        <v>848</v>
      </c>
      <c r="D804" s="415" t="s">
        <v>24</v>
      </c>
      <c r="E804" s="416" t="s">
        <v>53</v>
      </c>
      <c r="F804" s="418">
        <v>55300</v>
      </c>
      <c r="G804" s="418">
        <v>55300</v>
      </c>
      <c r="H804" s="419"/>
      <c r="I804" s="411">
        <f t="shared" si="61"/>
        <v>55300</v>
      </c>
      <c r="J804" s="428">
        <f t="shared" si="62"/>
        <v>0</v>
      </c>
      <c r="K804" s="384">
        <f t="shared" si="63"/>
        <v>0</v>
      </c>
      <c r="L804" s="384">
        <f>IF(J804=1,SUM($J$6:J804),0)</f>
        <v>0</v>
      </c>
      <c r="M804" s="384">
        <f>IF(K804=1,SUM($K$6:K804),0)</f>
        <v>0</v>
      </c>
      <c r="N804" s="430">
        <f t="shared" si="64"/>
        <v>0</v>
      </c>
      <c r="O804" s="384">
        <f t="shared" si="65"/>
        <v>0</v>
      </c>
      <c r="P804" s="384">
        <f>IF(O804=1,SUM($O$6:O804),0)</f>
        <v>0</v>
      </c>
    </row>
    <row r="805" spans="1:16" ht="135">
      <c r="A805" s="403"/>
      <c r="B805" s="413">
        <v>4</v>
      </c>
      <c r="C805" s="414" t="s">
        <v>849</v>
      </c>
      <c r="D805" s="415" t="s">
        <v>24</v>
      </c>
      <c r="E805" s="416" t="s">
        <v>53</v>
      </c>
      <c r="F805" s="418">
        <v>51500</v>
      </c>
      <c r="G805" s="418">
        <v>51500</v>
      </c>
      <c r="H805" s="419"/>
      <c r="I805" s="411">
        <f t="shared" si="61"/>
        <v>51500</v>
      </c>
      <c r="J805" s="428">
        <f t="shared" si="62"/>
        <v>0</v>
      </c>
      <c r="K805" s="384">
        <f t="shared" si="63"/>
        <v>0</v>
      </c>
      <c r="L805" s="384">
        <f>IF(J805=1,SUM($J$6:J805),0)</f>
        <v>0</v>
      </c>
      <c r="M805" s="384">
        <f>IF(K805=1,SUM($K$6:K805),0)</f>
        <v>0</v>
      </c>
      <c r="N805" s="430">
        <f t="shared" si="64"/>
        <v>0</v>
      </c>
      <c r="O805" s="384">
        <f t="shared" si="65"/>
        <v>0</v>
      </c>
      <c r="P805" s="384">
        <f>IF(O805=1,SUM($O$6:O805),0)</f>
        <v>0</v>
      </c>
    </row>
    <row r="806" spans="1:16" ht="150">
      <c r="A806" s="403"/>
      <c r="B806" s="413">
        <v>5</v>
      </c>
      <c r="C806" s="414" t="s">
        <v>850</v>
      </c>
      <c r="D806" s="415" t="s">
        <v>24</v>
      </c>
      <c r="E806" s="416" t="s">
        <v>53</v>
      </c>
      <c r="F806" s="418">
        <v>67900</v>
      </c>
      <c r="G806" s="418">
        <v>67900</v>
      </c>
      <c r="H806" s="419"/>
      <c r="I806" s="411">
        <f t="shared" ref="I806:I811" si="66">IF($I$5=$G$4,G806,(IF($I$5=$F$4,F806,0)))</f>
        <v>67900</v>
      </c>
      <c r="J806" s="428">
        <f t="shared" si="62"/>
        <v>0</v>
      </c>
      <c r="K806" s="384">
        <f t="shared" si="63"/>
        <v>0</v>
      </c>
      <c r="L806" s="384">
        <f>IF(J806=1,SUM($J$6:J806),0)</f>
        <v>0</v>
      </c>
      <c r="M806" s="384">
        <f>IF(K806=1,SUM($K$6:K806),0)</f>
        <v>0</v>
      </c>
      <c r="N806" s="430">
        <f t="shared" si="64"/>
        <v>0</v>
      </c>
      <c r="O806" s="384">
        <f t="shared" si="65"/>
        <v>0</v>
      </c>
      <c r="P806" s="384">
        <f>IF(O806=1,SUM($O$6:O806),0)</f>
        <v>0</v>
      </c>
    </row>
    <row r="807" spans="1:16" ht="150">
      <c r="A807" s="403"/>
      <c r="B807" s="413">
        <v>6</v>
      </c>
      <c r="C807" s="414" t="s">
        <v>851</v>
      </c>
      <c r="D807" s="415" t="s">
        <v>24</v>
      </c>
      <c r="E807" s="416" t="s">
        <v>53</v>
      </c>
      <c r="F807" s="418">
        <v>56700</v>
      </c>
      <c r="G807" s="418">
        <v>56700</v>
      </c>
      <c r="H807" s="419"/>
      <c r="I807" s="411">
        <f t="shared" si="66"/>
        <v>56700</v>
      </c>
      <c r="J807" s="428">
        <f t="shared" si="62"/>
        <v>0</v>
      </c>
      <c r="K807" s="384">
        <f t="shared" si="63"/>
        <v>0</v>
      </c>
      <c r="L807" s="384">
        <f>IF(J807=1,SUM($J$6:J807),0)</f>
        <v>0</v>
      </c>
      <c r="M807" s="384">
        <f>IF(K807=1,SUM($K$6:K807),0)</f>
        <v>0</v>
      </c>
      <c r="N807" s="430">
        <f t="shared" si="64"/>
        <v>0</v>
      </c>
      <c r="O807" s="384">
        <f t="shared" si="65"/>
        <v>0</v>
      </c>
      <c r="P807" s="384">
        <f>IF(O807=1,SUM($O$6:O807),0)</f>
        <v>0</v>
      </c>
    </row>
    <row r="808" spans="1:16" ht="75">
      <c r="A808" s="403"/>
      <c r="B808" s="413">
        <v>7</v>
      </c>
      <c r="C808" s="414" t="s">
        <v>852</v>
      </c>
      <c r="D808" s="415" t="s">
        <v>24</v>
      </c>
      <c r="E808" s="416" t="s">
        <v>53</v>
      </c>
      <c r="F808" s="418">
        <v>596900</v>
      </c>
      <c r="G808" s="418">
        <v>596900</v>
      </c>
      <c r="H808" s="419"/>
      <c r="I808" s="411">
        <f t="shared" si="66"/>
        <v>596900</v>
      </c>
      <c r="J808" s="428">
        <f t="shared" si="62"/>
        <v>0</v>
      </c>
      <c r="K808" s="384">
        <f t="shared" si="63"/>
        <v>0</v>
      </c>
      <c r="L808" s="384">
        <f>IF(J808=1,SUM($J$6:J808),0)</f>
        <v>0</v>
      </c>
      <c r="M808" s="384">
        <f>IF(K808=1,SUM($K$6:K808),0)</f>
        <v>0</v>
      </c>
      <c r="N808" s="430">
        <f t="shared" si="64"/>
        <v>0</v>
      </c>
      <c r="O808" s="384">
        <f t="shared" si="65"/>
        <v>0</v>
      </c>
      <c r="P808" s="384">
        <f>IF(O808=1,SUM($O$6:O808),0)</f>
        <v>0</v>
      </c>
    </row>
    <row r="809" spans="1:16" ht="75">
      <c r="A809" s="403"/>
      <c r="B809" s="413">
        <v>8</v>
      </c>
      <c r="C809" s="414" t="s">
        <v>853</v>
      </c>
      <c r="D809" s="415" t="s">
        <v>24</v>
      </c>
      <c r="E809" s="416" t="s">
        <v>53</v>
      </c>
      <c r="F809" s="418">
        <v>401500</v>
      </c>
      <c r="G809" s="418">
        <v>401500</v>
      </c>
      <c r="H809" s="419"/>
      <c r="I809" s="411">
        <f t="shared" si="66"/>
        <v>401500</v>
      </c>
      <c r="J809" s="428">
        <f t="shared" si="62"/>
        <v>0</v>
      </c>
      <c r="K809" s="384">
        <f t="shared" si="63"/>
        <v>0</v>
      </c>
      <c r="L809" s="384">
        <f>IF(J809=1,SUM($J$6:J809),0)</f>
        <v>0</v>
      </c>
      <c r="M809" s="384">
        <f>IF(K809=1,SUM($K$6:K809),0)</f>
        <v>0</v>
      </c>
      <c r="N809" s="430">
        <f t="shared" si="64"/>
        <v>0</v>
      </c>
      <c r="O809" s="384">
        <f t="shared" si="65"/>
        <v>0</v>
      </c>
      <c r="P809" s="384">
        <f>IF(O809=1,SUM($O$6:O809),0)</f>
        <v>0</v>
      </c>
    </row>
    <row r="810" spans="1:16">
      <c r="A810" s="403"/>
      <c r="B810" s="413"/>
      <c r="C810" s="414"/>
      <c r="D810" s="415" t="s">
        <v>122</v>
      </c>
      <c r="E810" s="416"/>
      <c r="F810" s="418"/>
      <c r="G810" s="418"/>
      <c r="H810" s="419"/>
      <c r="I810" s="411">
        <f t="shared" si="66"/>
        <v>0</v>
      </c>
      <c r="J810" s="428">
        <f t="shared" si="62"/>
        <v>0</v>
      </c>
      <c r="K810" s="384">
        <f t="shared" si="63"/>
        <v>0</v>
      </c>
      <c r="L810" s="384">
        <f>IF(J810=1,SUM($J$6:J810),0)</f>
        <v>0</v>
      </c>
      <c r="M810" s="384">
        <f>IF(K810=1,SUM($K$6:K810),0)</f>
        <v>0</v>
      </c>
      <c r="N810" s="430">
        <f t="shared" si="64"/>
        <v>0</v>
      </c>
      <c r="O810" s="384">
        <f t="shared" si="65"/>
        <v>0</v>
      </c>
      <c r="P810" s="384">
        <f>IF(O810=1,SUM($O$6:O810),0)</f>
        <v>0</v>
      </c>
    </row>
    <row r="811" spans="1:16" ht="60">
      <c r="A811" s="403"/>
      <c r="B811" s="413" t="s">
        <v>705</v>
      </c>
      <c r="C811" s="414" t="s">
        <v>854</v>
      </c>
      <c r="D811" s="415" t="s">
        <v>122</v>
      </c>
      <c r="E811" s="416"/>
      <c r="F811" s="418"/>
      <c r="G811" s="418"/>
      <c r="H811" s="419"/>
      <c r="I811" s="411">
        <f t="shared" si="66"/>
        <v>0</v>
      </c>
      <c r="J811" s="428">
        <f t="shared" si="62"/>
        <v>0</v>
      </c>
      <c r="K811" s="384">
        <f t="shared" si="63"/>
        <v>0</v>
      </c>
      <c r="L811" s="384">
        <f>IF(J811=1,SUM($J$6:J811),0)</f>
        <v>0</v>
      </c>
      <c r="M811" s="384">
        <f>IF(K811=1,SUM($K$6:K811),0)</f>
        <v>0</v>
      </c>
      <c r="N811" s="430">
        <f t="shared" si="64"/>
        <v>0</v>
      </c>
      <c r="O811" s="384">
        <f t="shared" si="65"/>
        <v>0</v>
      </c>
      <c r="P811" s="384">
        <f>IF(O811=1,SUM($O$6:O811),0)</f>
        <v>0</v>
      </c>
    </row>
    <row r="812" spans="1:16" ht="60">
      <c r="A812" s="403"/>
      <c r="B812" s="413">
        <v>1</v>
      </c>
      <c r="C812" s="414" t="s">
        <v>855</v>
      </c>
      <c r="D812" s="415" t="s">
        <v>24</v>
      </c>
      <c r="E812" s="416" t="s">
        <v>53</v>
      </c>
      <c r="F812" s="418">
        <v>56400</v>
      </c>
      <c r="G812" s="418">
        <v>56400</v>
      </c>
      <c r="H812" s="419"/>
      <c r="I812" s="411">
        <f t="shared" si="61"/>
        <v>56400</v>
      </c>
      <c r="J812" s="428">
        <f t="shared" si="62"/>
        <v>0</v>
      </c>
      <c r="K812" s="384">
        <f t="shared" si="63"/>
        <v>0</v>
      </c>
      <c r="L812" s="384">
        <f>IF(J812=1,SUM($J$6:J812),0)</f>
        <v>0</v>
      </c>
      <c r="M812" s="384">
        <f>IF(K812=1,SUM($K$6:K812),0)</f>
        <v>0</v>
      </c>
      <c r="N812" s="430">
        <f t="shared" si="64"/>
        <v>0</v>
      </c>
      <c r="O812" s="384">
        <f t="shared" si="65"/>
        <v>0</v>
      </c>
      <c r="P812" s="384">
        <f>IF(O812=1,SUM($O$6:O812),0)</f>
        <v>0</v>
      </c>
    </row>
    <row r="813" spans="1:16" ht="60">
      <c r="A813" s="403"/>
      <c r="B813" s="413">
        <v>2</v>
      </c>
      <c r="C813" s="414" t="s">
        <v>856</v>
      </c>
      <c r="D813" s="415" t="s">
        <v>24</v>
      </c>
      <c r="E813" s="416" t="s">
        <v>53</v>
      </c>
      <c r="F813" s="418">
        <v>65400</v>
      </c>
      <c r="G813" s="418">
        <v>65400</v>
      </c>
      <c r="H813" s="419"/>
      <c r="I813" s="411">
        <f t="shared" si="61"/>
        <v>65400</v>
      </c>
      <c r="J813" s="428">
        <f t="shared" si="62"/>
        <v>0</v>
      </c>
      <c r="K813" s="384">
        <f t="shared" si="63"/>
        <v>0</v>
      </c>
      <c r="L813" s="384">
        <f>IF(J813=1,SUM($J$6:J813),0)</f>
        <v>0</v>
      </c>
      <c r="M813" s="384">
        <f>IF(K813=1,SUM($K$6:K813),0)</f>
        <v>0</v>
      </c>
      <c r="N813" s="430">
        <f t="shared" si="64"/>
        <v>0</v>
      </c>
      <c r="O813" s="384">
        <f t="shared" si="65"/>
        <v>0</v>
      </c>
      <c r="P813" s="384">
        <f>IF(O813=1,SUM($O$6:O813),0)</f>
        <v>0</v>
      </c>
    </row>
    <row r="814" spans="1:16" ht="60">
      <c r="A814" s="403"/>
      <c r="B814" s="413">
        <v>3</v>
      </c>
      <c r="C814" s="414" t="s">
        <v>857</v>
      </c>
      <c r="D814" s="415" t="s">
        <v>24</v>
      </c>
      <c r="E814" s="416" t="s">
        <v>53</v>
      </c>
      <c r="F814" s="418">
        <v>13600</v>
      </c>
      <c r="G814" s="418">
        <v>16200</v>
      </c>
      <c r="H814" s="419"/>
      <c r="I814" s="411">
        <f t="shared" si="61"/>
        <v>16200</v>
      </c>
      <c r="J814" s="428">
        <f t="shared" si="62"/>
        <v>0</v>
      </c>
      <c r="K814" s="384">
        <f t="shared" si="63"/>
        <v>0</v>
      </c>
      <c r="L814" s="384">
        <f>IF(J814=1,SUM($J$6:J814),0)</f>
        <v>0</v>
      </c>
      <c r="M814" s="384">
        <f>IF(K814=1,SUM($K$6:K814),0)</f>
        <v>0</v>
      </c>
      <c r="N814" s="430">
        <f t="shared" si="64"/>
        <v>0</v>
      </c>
      <c r="O814" s="384">
        <f t="shared" si="65"/>
        <v>0</v>
      </c>
      <c r="P814" s="384">
        <f>IF(O814=1,SUM($O$6:O814),0)</f>
        <v>0</v>
      </c>
    </row>
    <row r="815" spans="1:16" ht="60">
      <c r="A815" s="403"/>
      <c r="B815" s="413">
        <v>4</v>
      </c>
      <c r="C815" s="414" t="s">
        <v>858</v>
      </c>
      <c r="D815" s="415" t="s">
        <v>24</v>
      </c>
      <c r="E815" s="416" t="s">
        <v>53</v>
      </c>
      <c r="F815" s="418">
        <v>17800</v>
      </c>
      <c r="G815" s="418">
        <v>21200</v>
      </c>
      <c r="H815" s="419"/>
      <c r="I815" s="411">
        <f t="shared" si="61"/>
        <v>21200</v>
      </c>
      <c r="J815" s="428">
        <f t="shared" si="62"/>
        <v>0</v>
      </c>
      <c r="K815" s="384">
        <f t="shared" si="63"/>
        <v>0</v>
      </c>
      <c r="L815" s="384">
        <f>IF(J815=1,SUM($J$6:J815),0)</f>
        <v>0</v>
      </c>
      <c r="M815" s="384">
        <f>IF(K815=1,SUM($K$6:K815),0)</f>
        <v>0</v>
      </c>
      <c r="N815" s="430">
        <f t="shared" si="64"/>
        <v>0</v>
      </c>
      <c r="O815" s="384">
        <f t="shared" si="65"/>
        <v>0</v>
      </c>
      <c r="P815" s="384">
        <f>IF(O815=1,SUM($O$6:O815),0)</f>
        <v>0</v>
      </c>
    </row>
    <row r="816" spans="1:16" ht="60">
      <c r="A816" s="403"/>
      <c r="B816" s="413">
        <v>5</v>
      </c>
      <c r="C816" s="414" t="s">
        <v>859</v>
      </c>
      <c r="D816" s="415" t="s">
        <v>24</v>
      </c>
      <c r="E816" s="416" t="s">
        <v>53</v>
      </c>
      <c r="F816" s="418">
        <v>173100</v>
      </c>
      <c r="G816" s="418">
        <v>173100</v>
      </c>
      <c r="H816" s="419"/>
      <c r="I816" s="411">
        <f t="shared" si="61"/>
        <v>173100</v>
      </c>
      <c r="J816" s="428">
        <f t="shared" si="62"/>
        <v>0</v>
      </c>
      <c r="K816" s="384">
        <f t="shared" si="63"/>
        <v>0</v>
      </c>
      <c r="L816" s="384">
        <f>IF(J816=1,SUM($J$6:J816),0)</f>
        <v>0</v>
      </c>
      <c r="M816" s="384">
        <f>IF(K816=1,SUM($K$6:K816),0)</f>
        <v>0</v>
      </c>
      <c r="N816" s="430">
        <f t="shared" si="64"/>
        <v>0</v>
      </c>
      <c r="O816" s="384">
        <f t="shared" si="65"/>
        <v>0</v>
      </c>
      <c r="P816" s="384">
        <f>IF(O816=1,SUM($O$6:O816),0)</f>
        <v>0</v>
      </c>
    </row>
    <row r="817" spans="1:16" ht="60">
      <c r="A817" s="403"/>
      <c r="B817" s="413">
        <v>6</v>
      </c>
      <c r="C817" s="414" t="s">
        <v>860</v>
      </c>
      <c r="D817" s="415" t="s">
        <v>24</v>
      </c>
      <c r="E817" s="416" t="s">
        <v>53</v>
      </c>
      <c r="F817" s="418">
        <v>1539900</v>
      </c>
      <c r="G817" s="418">
        <v>1539900</v>
      </c>
      <c r="H817" s="419"/>
      <c r="I817" s="411">
        <f t="shared" si="61"/>
        <v>1539900</v>
      </c>
      <c r="J817" s="428">
        <f t="shared" si="62"/>
        <v>0</v>
      </c>
      <c r="K817" s="384">
        <f t="shared" si="63"/>
        <v>0</v>
      </c>
      <c r="L817" s="384">
        <f>IF(J817=1,SUM($J$6:J817),0)</f>
        <v>0</v>
      </c>
      <c r="M817" s="384">
        <f>IF(K817=1,SUM($K$6:K817),0)</f>
        <v>0</v>
      </c>
      <c r="N817" s="430">
        <f t="shared" si="64"/>
        <v>0</v>
      </c>
      <c r="O817" s="384">
        <f t="shared" si="65"/>
        <v>0</v>
      </c>
      <c r="P817" s="384">
        <f>IF(O817=1,SUM($O$6:O817),0)</f>
        <v>0</v>
      </c>
    </row>
    <row r="818" spans="1:16" ht="60">
      <c r="A818" s="403"/>
      <c r="B818" s="413">
        <v>7</v>
      </c>
      <c r="C818" s="414" t="s">
        <v>861</v>
      </c>
      <c r="D818" s="415" t="s">
        <v>24</v>
      </c>
      <c r="E818" s="416" t="s">
        <v>53</v>
      </c>
      <c r="F818" s="418">
        <v>26200</v>
      </c>
      <c r="G818" s="418">
        <v>31200</v>
      </c>
      <c r="H818" s="419"/>
      <c r="I818" s="411">
        <f t="shared" si="61"/>
        <v>31200</v>
      </c>
      <c r="J818" s="428">
        <f t="shared" si="62"/>
        <v>0</v>
      </c>
      <c r="K818" s="384">
        <f t="shared" si="63"/>
        <v>0</v>
      </c>
      <c r="L818" s="384">
        <f>IF(J818=1,SUM($J$6:J818),0)</f>
        <v>0</v>
      </c>
      <c r="M818" s="384">
        <f>IF(K818=1,SUM($K$6:K818),0)</f>
        <v>0</v>
      </c>
      <c r="N818" s="430">
        <f t="shared" si="64"/>
        <v>0</v>
      </c>
      <c r="O818" s="384">
        <f t="shared" si="65"/>
        <v>0</v>
      </c>
      <c r="P818" s="384">
        <f>IF(O818=1,SUM($O$6:O818),0)</f>
        <v>0</v>
      </c>
    </row>
    <row r="819" spans="1:16" ht="60">
      <c r="A819" s="403"/>
      <c r="B819" s="413">
        <v>8</v>
      </c>
      <c r="C819" s="414" t="s">
        <v>862</v>
      </c>
      <c r="D819" s="415" t="s">
        <v>24</v>
      </c>
      <c r="E819" s="416" t="s">
        <v>53</v>
      </c>
      <c r="F819" s="418">
        <v>22300</v>
      </c>
      <c r="G819" s="418">
        <v>26500</v>
      </c>
      <c r="H819" s="419"/>
      <c r="I819" s="411">
        <f t="shared" si="61"/>
        <v>26500</v>
      </c>
      <c r="J819" s="428">
        <f t="shared" si="62"/>
        <v>0</v>
      </c>
      <c r="K819" s="384">
        <f t="shared" si="63"/>
        <v>0</v>
      </c>
      <c r="L819" s="384">
        <f>IF(J819=1,SUM($J$6:J819),0)</f>
        <v>0</v>
      </c>
      <c r="M819" s="384">
        <f>IF(K819=1,SUM($K$6:K819),0)</f>
        <v>0</v>
      </c>
      <c r="N819" s="430">
        <f t="shared" si="64"/>
        <v>0</v>
      </c>
      <c r="O819" s="384">
        <f t="shared" si="65"/>
        <v>0</v>
      </c>
      <c r="P819" s="384">
        <f>IF(O819=1,SUM($O$6:O819),0)</f>
        <v>0</v>
      </c>
    </row>
    <row r="820" spans="1:16" ht="60">
      <c r="A820" s="403"/>
      <c r="B820" s="413">
        <v>9</v>
      </c>
      <c r="C820" s="414" t="s">
        <v>863</v>
      </c>
      <c r="D820" s="415" t="s">
        <v>24</v>
      </c>
      <c r="E820" s="416" t="s">
        <v>53</v>
      </c>
      <c r="F820" s="418">
        <v>26200</v>
      </c>
      <c r="G820" s="418">
        <v>31200</v>
      </c>
      <c r="H820" s="419"/>
      <c r="I820" s="411">
        <f t="shared" si="61"/>
        <v>31200</v>
      </c>
      <c r="J820" s="428">
        <f t="shared" si="62"/>
        <v>0</v>
      </c>
      <c r="K820" s="384">
        <f t="shared" si="63"/>
        <v>0</v>
      </c>
      <c r="L820" s="384">
        <f>IF(J820=1,SUM($J$6:J820),0)</f>
        <v>0</v>
      </c>
      <c r="M820" s="384">
        <f>IF(K820=1,SUM($K$6:K820),0)</f>
        <v>0</v>
      </c>
      <c r="N820" s="430">
        <f t="shared" si="64"/>
        <v>0</v>
      </c>
      <c r="O820" s="384">
        <f t="shared" si="65"/>
        <v>0</v>
      </c>
      <c r="P820" s="384">
        <f>IF(O820=1,SUM($O$6:O820),0)</f>
        <v>0</v>
      </c>
    </row>
    <row r="821" spans="1:16" ht="60">
      <c r="A821" s="403"/>
      <c r="B821" s="413">
        <v>10</v>
      </c>
      <c r="C821" s="414" t="s">
        <v>864</v>
      </c>
      <c r="D821" s="415" t="s">
        <v>24</v>
      </c>
      <c r="E821" s="416" t="s">
        <v>53</v>
      </c>
      <c r="F821" s="418">
        <v>26200</v>
      </c>
      <c r="G821" s="418">
        <v>31200</v>
      </c>
      <c r="H821" s="419"/>
      <c r="I821" s="411">
        <f t="shared" si="61"/>
        <v>31200</v>
      </c>
      <c r="J821" s="428">
        <f t="shared" si="62"/>
        <v>0</v>
      </c>
      <c r="K821" s="384">
        <f t="shared" si="63"/>
        <v>0</v>
      </c>
      <c r="L821" s="384">
        <f>IF(J821=1,SUM($J$6:J821),0)</f>
        <v>0</v>
      </c>
      <c r="M821" s="384">
        <f>IF(K821=1,SUM($K$6:K821),0)</f>
        <v>0</v>
      </c>
      <c r="N821" s="430">
        <f t="shared" si="64"/>
        <v>0</v>
      </c>
      <c r="O821" s="384">
        <f t="shared" si="65"/>
        <v>0</v>
      </c>
      <c r="P821" s="384">
        <f>IF(O821=1,SUM($O$6:O821),0)</f>
        <v>0</v>
      </c>
    </row>
    <row r="822" spans="1:16" ht="60">
      <c r="A822" s="403"/>
      <c r="B822" s="413">
        <v>11</v>
      </c>
      <c r="C822" s="414" t="s">
        <v>865</v>
      </c>
      <c r="D822" s="415" t="s">
        <v>24</v>
      </c>
      <c r="E822" s="416" t="s">
        <v>53</v>
      </c>
      <c r="F822" s="418">
        <v>58400</v>
      </c>
      <c r="G822" s="418">
        <v>58400</v>
      </c>
      <c r="H822" s="419"/>
      <c r="I822" s="411">
        <f t="shared" si="61"/>
        <v>58400</v>
      </c>
      <c r="J822" s="428">
        <f t="shared" si="62"/>
        <v>0</v>
      </c>
      <c r="K822" s="384">
        <f t="shared" si="63"/>
        <v>0</v>
      </c>
      <c r="L822" s="384">
        <f>IF(J822=1,SUM($J$6:J822),0)</f>
        <v>0</v>
      </c>
      <c r="M822" s="384">
        <f>IF(K822=1,SUM($K$6:K822),0)</f>
        <v>0</v>
      </c>
      <c r="N822" s="430">
        <f t="shared" si="64"/>
        <v>0</v>
      </c>
      <c r="O822" s="384">
        <f t="shared" si="65"/>
        <v>0</v>
      </c>
      <c r="P822" s="384">
        <f>IF(O822=1,SUM($O$6:O822),0)</f>
        <v>0</v>
      </c>
    </row>
    <row r="823" spans="1:16" ht="60">
      <c r="A823" s="403"/>
      <c r="B823" s="413">
        <v>12</v>
      </c>
      <c r="C823" s="414" t="s">
        <v>866</v>
      </c>
      <c r="D823" s="415" t="s">
        <v>24</v>
      </c>
      <c r="E823" s="416" t="s">
        <v>53</v>
      </c>
      <c r="F823" s="418">
        <v>45900</v>
      </c>
      <c r="G823" s="418">
        <v>48800</v>
      </c>
      <c r="H823" s="419"/>
      <c r="I823" s="411">
        <f t="shared" si="61"/>
        <v>48800</v>
      </c>
      <c r="J823" s="428">
        <f t="shared" si="62"/>
        <v>0</v>
      </c>
      <c r="K823" s="384">
        <f t="shared" si="63"/>
        <v>0</v>
      </c>
      <c r="L823" s="384">
        <f>IF(J823=1,SUM($J$6:J823),0)</f>
        <v>0</v>
      </c>
      <c r="M823" s="384">
        <f>IF(K823=1,SUM($K$6:K823),0)</f>
        <v>0</v>
      </c>
      <c r="N823" s="430">
        <f t="shared" si="64"/>
        <v>0</v>
      </c>
      <c r="O823" s="384">
        <f t="shared" si="65"/>
        <v>0</v>
      </c>
      <c r="P823" s="384">
        <f>IF(O823=1,SUM($O$6:O823),0)</f>
        <v>0</v>
      </c>
    </row>
    <row r="824" spans="1:16" ht="60">
      <c r="A824" s="403"/>
      <c r="B824" s="413">
        <v>13</v>
      </c>
      <c r="C824" s="414" t="s">
        <v>867</v>
      </c>
      <c r="D824" s="415" t="s">
        <v>24</v>
      </c>
      <c r="E824" s="416" t="s">
        <v>53</v>
      </c>
      <c r="F824" s="418">
        <v>58400</v>
      </c>
      <c r="G824" s="418">
        <v>58400</v>
      </c>
      <c r="H824" s="419"/>
      <c r="I824" s="411">
        <f t="shared" ref="I824:I876" si="67">IF($I$5=$G$4,G824,(IF($I$5=$F$4,F824,0)))</f>
        <v>58400</v>
      </c>
      <c r="J824" s="428">
        <f t="shared" si="62"/>
        <v>0</v>
      </c>
      <c r="K824" s="384">
        <f t="shared" si="63"/>
        <v>0</v>
      </c>
      <c r="L824" s="384">
        <f>IF(J824=1,SUM($J$6:J824),0)</f>
        <v>0</v>
      </c>
      <c r="M824" s="384">
        <f>IF(K824=1,SUM($K$6:K824),0)</f>
        <v>0</v>
      </c>
      <c r="N824" s="430">
        <f t="shared" si="64"/>
        <v>0</v>
      </c>
      <c r="O824" s="384">
        <f t="shared" si="65"/>
        <v>0</v>
      </c>
      <c r="P824" s="384">
        <f>IF(O824=1,SUM($O$6:O824),0)</f>
        <v>0</v>
      </c>
    </row>
    <row r="825" spans="1:16" ht="60">
      <c r="A825" s="403"/>
      <c r="B825" s="413">
        <v>14</v>
      </c>
      <c r="C825" s="414" t="s">
        <v>868</v>
      </c>
      <c r="D825" s="415" t="s">
        <v>24</v>
      </c>
      <c r="E825" s="416" t="s">
        <v>53</v>
      </c>
      <c r="F825" s="418">
        <v>58400</v>
      </c>
      <c r="G825" s="418">
        <v>58400</v>
      </c>
      <c r="H825" s="419"/>
      <c r="I825" s="411">
        <f t="shared" si="67"/>
        <v>58400</v>
      </c>
      <c r="J825" s="428">
        <f t="shared" si="62"/>
        <v>0</v>
      </c>
      <c r="K825" s="384">
        <f t="shared" si="63"/>
        <v>0</v>
      </c>
      <c r="L825" s="384">
        <f>IF(J825=1,SUM($J$6:J825),0)</f>
        <v>0</v>
      </c>
      <c r="M825" s="384">
        <f>IF(K825=1,SUM($K$6:K825),0)</f>
        <v>0</v>
      </c>
      <c r="N825" s="430">
        <f t="shared" si="64"/>
        <v>0</v>
      </c>
      <c r="O825" s="384">
        <f t="shared" si="65"/>
        <v>0</v>
      </c>
      <c r="P825" s="384">
        <f>IF(O825=1,SUM($O$6:O825),0)</f>
        <v>0</v>
      </c>
    </row>
    <row r="826" spans="1:16" ht="60">
      <c r="A826" s="403"/>
      <c r="B826" s="413">
        <v>15</v>
      </c>
      <c r="C826" s="414" t="s">
        <v>869</v>
      </c>
      <c r="D826" s="415" t="s">
        <v>24</v>
      </c>
      <c r="E826" s="416" t="s">
        <v>53</v>
      </c>
      <c r="F826" s="418">
        <v>45900</v>
      </c>
      <c r="G826" s="418">
        <v>45900</v>
      </c>
      <c r="H826" s="419"/>
      <c r="I826" s="411">
        <f t="shared" si="67"/>
        <v>45900</v>
      </c>
      <c r="J826" s="428">
        <f t="shared" si="62"/>
        <v>0</v>
      </c>
      <c r="K826" s="384">
        <f t="shared" si="63"/>
        <v>0</v>
      </c>
      <c r="L826" s="384">
        <f>IF(J826=1,SUM($J$6:J826),0)</f>
        <v>0</v>
      </c>
      <c r="M826" s="384">
        <f>IF(K826=1,SUM($K$6:K826),0)</f>
        <v>0</v>
      </c>
      <c r="N826" s="430">
        <f t="shared" si="64"/>
        <v>0</v>
      </c>
      <c r="O826" s="384">
        <f t="shared" si="65"/>
        <v>0</v>
      </c>
      <c r="P826" s="384">
        <f>IF(O826=1,SUM($O$6:O826),0)</f>
        <v>0</v>
      </c>
    </row>
    <row r="827" spans="1:16" ht="60">
      <c r="A827" s="403"/>
      <c r="B827" s="413">
        <v>16</v>
      </c>
      <c r="C827" s="414" t="s">
        <v>870</v>
      </c>
      <c r="D827" s="415" t="s">
        <v>24</v>
      </c>
      <c r="E827" s="416" t="s">
        <v>53</v>
      </c>
      <c r="F827" s="418">
        <v>43100</v>
      </c>
      <c r="G827" s="418">
        <v>43100</v>
      </c>
      <c r="H827" s="419"/>
      <c r="I827" s="411">
        <f t="shared" si="67"/>
        <v>43100</v>
      </c>
      <c r="J827" s="428">
        <f t="shared" si="62"/>
        <v>0</v>
      </c>
      <c r="K827" s="384">
        <f t="shared" si="63"/>
        <v>0</v>
      </c>
      <c r="L827" s="384">
        <f>IF(J827=1,SUM($J$6:J827),0)</f>
        <v>0</v>
      </c>
      <c r="M827" s="384">
        <f>IF(K827=1,SUM($K$6:K827),0)</f>
        <v>0</v>
      </c>
      <c r="N827" s="430">
        <f t="shared" si="64"/>
        <v>0</v>
      </c>
      <c r="O827" s="384">
        <f t="shared" si="65"/>
        <v>0</v>
      </c>
      <c r="P827" s="384">
        <f>IF(O827=1,SUM($O$6:O827),0)</f>
        <v>0</v>
      </c>
    </row>
    <row r="828" spans="1:16" ht="60">
      <c r="A828" s="403"/>
      <c r="B828" s="413">
        <v>17</v>
      </c>
      <c r="C828" s="414" t="s">
        <v>871</v>
      </c>
      <c r="D828" s="415" t="s">
        <v>24</v>
      </c>
      <c r="E828" s="416" t="s">
        <v>53</v>
      </c>
      <c r="F828" s="418">
        <v>57400</v>
      </c>
      <c r="G828" s="418">
        <v>68300</v>
      </c>
      <c r="H828" s="419"/>
      <c r="I828" s="411">
        <f t="shared" si="67"/>
        <v>68300</v>
      </c>
      <c r="J828" s="428">
        <f t="shared" si="62"/>
        <v>0</v>
      </c>
      <c r="K828" s="384">
        <f t="shared" si="63"/>
        <v>0</v>
      </c>
      <c r="L828" s="384">
        <f>IF(J828=1,SUM($J$6:J828),0)</f>
        <v>0</v>
      </c>
      <c r="M828" s="384">
        <f>IF(K828=1,SUM($K$6:K828),0)</f>
        <v>0</v>
      </c>
      <c r="N828" s="430">
        <f t="shared" si="64"/>
        <v>0</v>
      </c>
      <c r="O828" s="384">
        <f t="shared" si="65"/>
        <v>0</v>
      </c>
      <c r="P828" s="384">
        <f>IF(O828=1,SUM($O$6:O828),0)</f>
        <v>0</v>
      </c>
    </row>
    <row r="829" spans="1:16" ht="60">
      <c r="A829" s="403"/>
      <c r="B829" s="413">
        <v>18</v>
      </c>
      <c r="C829" s="414" t="s">
        <v>872</v>
      </c>
      <c r="D829" s="415" t="s">
        <v>24</v>
      </c>
      <c r="E829" s="416" t="s">
        <v>53</v>
      </c>
      <c r="F829" s="418">
        <v>45900</v>
      </c>
      <c r="G829" s="418">
        <v>48800</v>
      </c>
      <c r="H829" s="419"/>
      <c r="I829" s="411">
        <f t="shared" si="67"/>
        <v>48800</v>
      </c>
      <c r="J829" s="428">
        <f t="shared" si="62"/>
        <v>0</v>
      </c>
      <c r="K829" s="384">
        <f t="shared" si="63"/>
        <v>0</v>
      </c>
      <c r="L829" s="384">
        <f>IF(J829=1,SUM($J$6:J829),0)</f>
        <v>0</v>
      </c>
      <c r="M829" s="384">
        <f>IF(K829=1,SUM($K$6:K829),0)</f>
        <v>0</v>
      </c>
      <c r="N829" s="430">
        <f t="shared" si="64"/>
        <v>0</v>
      </c>
      <c r="O829" s="384">
        <f t="shared" si="65"/>
        <v>0</v>
      </c>
      <c r="P829" s="384">
        <f>IF(O829=1,SUM($O$6:O829),0)</f>
        <v>0</v>
      </c>
    </row>
    <row r="830" spans="1:16" ht="60">
      <c r="A830" s="403"/>
      <c r="B830" s="413">
        <v>19</v>
      </c>
      <c r="C830" s="414" t="s">
        <v>873</v>
      </c>
      <c r="D830" s="415" t="s">
        <v>24</v>
      </c>
      <c r="E830" s="416" t="s">
        <v>53</v>
      </c>
      <c r="F830" s="418">
        <v>3843100</v>
      </c>
      <c r="G830" s="418">
        <v>3843100</v>
      </c>
      <c r="H830" s="419"/>
      <c r="I830" s="411">
        <f t="shared" si="67"/>
        <v>3843100</v>
      </c>
      <c r="J830" s="428">
        <f t="shared" si="62"/>
        <v>0</v>
      </c>
      <c r="K830" s="384">
        <f t="shared" si="63"/>
        <v>0</v>
      </c>
      <c r="L830" s="384">
        <f>IF(J830=1,SUM($J$6:J830),0)</f>
        <v>0</v>
      </c>
      <c r="M830" s="384">
        <f>IF(K830=1,SUM($K$6:K830),0)</f>
        <v>0</v>
      </c>
      <c r="N830" s="430">
        <f t="shared" si="64"/>
        <v>0</v>
      </c>
      <c r="O830" s="384">
        <f t="shared" si="65"/>
        <v>0</v>
      </c>
      <c r="P830" s="384">
        <f>IF(O830=1,SUM($O$6:O830),0)</f>
        <v>0</v>
      </c>
    </row>
    <row r="831" spans="1:16" ht="60">
      <c r="A831" s="403"/>
      <c r="B831" s="413">
        <v>20</v>
      </c>
      <c r="C831" s="414" t="s">
        <v>874</v>
      </c>
      <c r="D831" s="415" t="s">
        <v>24</v>
      </c>
      <c r="E831" s="416" t="s">
        <v>53</v>
      </c>
      <c r="F831" s="418">
        <v>39700</v>
      </c>
      <c r="G831" s="418">
        <v>47200</v>
      </c>
      <c r="H831" s="419"/>
      <c r="I831" s="411">
        <f t="shared" si="67"/>
        <v>47200</v>
      </c>
      <c r="J831" s="428">
        <f t="shared" si="62"/>
        <v>0</v>
      </c>
      <c r="K831" s="384">
        <f t="shared" si="63"/>
        <v>0</v>
      </c>
      <c r="L831" s="384">
        <f>IF(J831=1,SUM($J$6:J831),0)</f>
        <v>0</v>
      </c>
      <c r="M831" s="384">
        <f>IF(K831=1,SUM($K$6:K831),0)</f>
        <v>0</v>
      </c>
      <c r="N831" s="430">
        <f t="shared" si="64"/>
        <v>0</v>
      </c>
      <c r="O831" s="384">
        <f t="shared" si="65"/>
        <v>0</v>
      </c>
      <c r="P831" s="384">
        <f>IF(O831=1,SUM($O$6:O831),0)</f>
        <v>0</v>
      </c>
    </row>
    <row r="832" spans="1:16" ht="60">
      <c r="A832" s="403"/>
      <c r="B832" s="413">
        <v>21</v>
      </c>
      <c r="C832" s="414" t="s">
        <v>875</v>
      </c>
      <c r="D832" s="415" t="s">
        <v>24</v>
      </c>
      <c r="E832" s="416" t="s">
        <v>53</v>
      </c>
      <c r="F832" s="418">
        <v>58000</v>
      </c>
      <c r="G832" s="418">
        <v>69000</v>
      </c>
      <c r="H832" s="419"/>
      <c r="I832" s="411">
        <f t="shared" si="67"/>
        <v>69000</v>
      </c>
      <c r="J832" s="428">
        <f t="shared" si="62"/>
        <v>0</v>
      </c>
      <c r="K832" s="384">
        <f t="shared" si="63"/>
        <v>0</v>
      </c>
      <c r="L832" s="384">
        <f>IF(J832=1,SUM($J$6:J832),0)</f>
        <v>0</v>
      </c>
      <c r="M832" s="384">
        <f>IF(K832=1,SUM($K$6:K832),0)</f>
        <v>0</v>
      </c>
      <c r="N832" s="430">
        <f t="shared" si="64"/>
        <v>0</v>
      </c>
      <c r="O832" s="384">
        <f t="shared" si="65"/>
        <v>0</v>
      </c>
      <c r="P832" s="384">
        <f>IF(O832=1,SUM($O$6:O832),0)</f>
        <v>0</v>
      </c>
    </row>
    <row r="833" spans="1:16" ht="60">
      <c r="A833" s="403"/>
      <c r="B833" s="413">
        <v>22</v>
      </c>
      <c r="C833" s="414" t="s">
        <v>876</v>
      </c>
      <c r="D833" s="415" t="s">
        <v>24</v>
      </c>
      <c r="E833" s="416" t="s">
        <v>53</v>
      </c>
      <c r="F833" s="418">
        <v>31300</v>
      </c>
      <c r="G833" s="418">
        <v>31300</v>
      </c>
      <c r="H833" s="419"/>
      <c r="I833" s="411">
        <f t="shared" si="67"/>
        <v>31300</v>
      </c>
      <c r="J833" s="428">
        <f t="shared" si="62"/>
        <v>0</v>
      </c>
      <c r="K833" s="384">
        <f t="shared" si="63"/>
        <v>0</v>
      </c>
      <c r="L833" s="384">
        <f>IF(J833=1,SUM($J$6:J833),0)</f>
        <v>0</v>
      </c>
      <c r="M833" s="384">
        <f>IF(K833=1,SUM($K$6:K833),0)</f>
        <v>0</v>
      </c>
      <c r="N833" s="430">
        <f t="shared" si="64"/>
        <v>0</v>
      </c>
      <c r="O833" s="384">
        <f t="shared" si="65"/>
        <v>0</v>
      </c>
      <c r="P833" s="384">
        <f>IF(O833=1,SUM($O$6:O833),0)</f>
        <v>0</v>
      </c>
    </row>
    <row r="834" spans="1:16" ht="60">
      <c r="A834" s="403"/>
      <c r="B834" s="413">
        <v>23</v>
      </c>
      <c r="C834" s="414" t="s">
        <v>877</v>
      </c>
      <c r="D834" s="415" t="s">
        <v>24</v>
      </c>
      <c r="E834" s="416" t="s">
        <v>53</v>
      </c>
      <c r="F834" s="418">
        <v>45600</v>
      </c>
      <c r="G834" s="418">
        <v>45600</v>
      </c>
      <c r="H834" s="419"/>
      <c r="I834" s="411">
        <f t="shared" si="67"/>
        <v>45600</v>
      </c>
      <c r="J834" s="428">
        <f t="shared" si="62"/>
        <v>0</v>
      </c>
      <c r="K834" s="384">
        <f t="shared" si="63"/>
        <v>0</v>
      </c>
      <c r="L834" s="384">
        <f>IF(J834=1,SUM($J$6:J834),0)</f>
        <v>0</v>
      </c>
      <c r="M834" s="384">
        <f>IF(K834=1,SUM($K$6:K834),0)</f>
        <v>0</v>
      </c>
      <c r="N834" s="430">
        <f t="shared" si="64"/>
        <v>0</v>
      </c>
      <c r="O834" s="384">
        <f t="shared" si="65"/>
        <v>0</v>
      </c>
      <c r="P834" s="384">
        <f>IF(O834=1,SUM($O$6:O834),0)</f>
        <v>0</v>
      </c>
    </row>
    <row r="835" spans="1:16" ht="60">
      <c r="A835" s="403"/>
      <c r="B835" s="413">
        <v>24</v>
      </c>
      <c r="C835" s="414" t="s">
        <v>878</v>
      </c>
      <c r="D835" s="415" t="s">
        <v>24</v>
      </c>
      <c r="E835" s="416" t="s">
        <v>53</v>
      </c>
      <c r="F835" s="418">
        <v>36600</v>
      </c>
      <c r="G835" s="418">
        <v>43500</v>
      </c>
      <c r="H835" s="419"/>
      <c r="I835" s="411">
        <f t="shared" si="67"/>
        <v>43500</v>
      </c>
      <c r="J835" s="428">
        <f t="shared" si="62"/>
        <v>0</v>
      </c>
      <c r="K835" s="384">
        <f t="shared" si="63"/>
        <v>0</v>
      </c>
      <c r="L835" s="384">
        <f>IF(J835=1,SUM($J$6:J835),0)</f>
        <v>0</v>
      </c>
      <c r="M835" s="384">
        <f>IF(K835=1,SUM($K$6:K835),0)</f>
        <v>0</v>
      </c>
      <c r="N835" s="430">
        <f t="shared" si="64"/>
        <v>0</v>
      </c>
      <c r="O835" s="384">
        <f t="shared" si="65"/>
        <v>0</v>
      </c>
      <c r="P835" s="384">
        <f>IF(O835=1,SUM($O$6:O835),0)</f>
        <v>0</v>
      </c>
    </row>
    <row r="836" spans="1:16" ht="60">
      <c r="A836" s="403"/>
      <c r="B836" s="413">
        <v>25</v>
      </c>
      <c r="C836" s="414" t="s">
        <v>879</v>
      </c>
      <c r="D836" s="415" t="s">
        <v>24</v>
      </c>
      <c r="E836" s="416" t="s">
        <v>53</v>
      </c>
      <c r="F836" s="418">
        <v>36600</v>
      </c>
      <c r="G836" s="418">
        <v>43500</v>
      </c>
      <c r="H836" s="419"/>
      <c r="I836" s="411">
        <f t="shared" si="67"/>
        <v>43500</v>
      </c>
      <c r="J836" s="428">
        <f t="shared" si="62"/>
        <v>0</v>
      </c>
      <c r="K836" s="384">
        <f t="shared" si="63"/>
        <v>0</v>
      </c>
      <c r="L836" s="384">
        <f>IF(J836=1,SUM($J$6:J836),0)</f>
        <v>0</v>
      </c>
      <c r="M836" s="384">
        <f>IF(K836=1,SUM($K$6:K836),0)</f>
        <v>0</v>
      </c>
      <c r="N836" s="430">
        <f t="shared" si="64"/>
        <v>0</v>
      </c>
      <c r="O836" s="384">
        <f t="shared" si="65"/>
        <v>0</v>
      </c>
      <c r="P836" s="384">
        <f>IF(O836=1,SUM($O$6:O836),0)</f>
        <v>0</v>
      </c>
    </row>
    <row r="837" spans="1:16" ht="60">
      <c r="A837" s="403"/>
      <c r="B837" s="413">
        <v>26</v>
      </c>
      <c r="C837" s="414" t="s">
        <v>880</v>
      </c>
      <c r="D837" s="415" t="s">
        <v>24</v>
      </c>
      <c r="E837" s="416" t="s">
        <v>53</v>
      </c>
      <c r="F837" s="418">
        <v>36600</v>
      </c>
      <c r="G837" s="418">
        <v>36600</v>
      </c>
      <c r="H837" s="419"/>
      <c r="I837" s="411">
        <f t="shared" si="67"/>
        <v>36600</v>
      </c>
      <c r="J837" s="428">
        <f t="shared" si="62"/>
        <v>0</v>
      </c>
      <c r="K837" s="384">
        <f t="shared" si="63"/>
        <v>0</v>
      </c>
      <c r="L837" s="384">
        <f>IF(J837=1,SUM($J$6:J837),0)</f>
        <v>0</v>
      </c>
      <c r="M837" s="384">
        <f>IF(K837=1,SUM($K$6:K837),0)</f>
        <v>0</v>
      </c>
      <c r="N837" s="430">
        <f t="shared" si="64"/>
        <v>0</v>
      </c>
      <c r="O837" s="384">
        <f t="shared" si="65"/>
        <v>0</v>
      </c>
      <c r="P837" s="384">
        <f>IF(O837=1,SUM($O$6:O837),0)</f>
        <v>0</v>
      </c>
    </row>
    <row r="838" spans="1:16" ht="60">
      <c r="A838" s="403"/>
      <c r="B838" s="413">
        <v>27</v>
      </c>
      <c r="C838" s="414" t="s">
        <v>881</v>
      </c>
      <c r="D838" s="415" t="s">
        <v>24</v>
      </c>
      <c r="E838" s="416" t="s">
        <v>53</v>
      </c>
      <c r="F838" s="418">
        <v>50900</v>
      </c>
      <c r="G838" s="418">
        <v>60500</v>
      </c>
      <c r="H838" s="419"/>
      <c r="I838" s="411">
        <f t="shared" si="67"/>
        <v>60500</v>
      </c>
      <c r="J838" s="428">
        <f t="shared" si="62"/>
        <v>0</v>
      </c>
      <c r="K838" s="384">
        <f t="shared" si="63"/>
        <v>0</v>
      </c>
      <c r="L838" s="384">
        <f>IF(J838=1,SUM($J$6:J838),0)</f>
        <v>0</v>
      </c>
      <c r="M838" s="384">
        <f>IF(K838=1,SUM($K$6:K838),0)</f>
        <v>0</v>
      </c>
      <c r="N838" s="430">
        <f t="shared" si="64"/>
        <v>0</v>
      </c>
      <c r="O838" s="384">
        <f t="shared" si="65"/>
        <v>0</v>
      </c>
      <c r="P838" s="384">
        <f>IF(O838=1,SUM($O$6:O838),0)</f>
        <v>0</v>
      </c>
    </row>
    <row r="839" spans="1:16" ht="60">
      <c r="A839" s="403"/>
      <c r="B839" s="413">
        <v>28</v>
      </c>
      <c r="C839" s="414" t="s">
        <v>882</v>
      </c>
      <c r="D839" s="415" t="s">
        <v>24</v>
      </c>
      <c r="E839" s="416" t="s">
        <v>53</v>
      </c>
      <c r="F839" s="418">
        <v>50900</v>
      </c>
      <c r="G839" s="418">
        <v>60500</v>
      </c>
      <c r="H839" s="419"/>
      <c r="I839" s="411">
        <f t="shared" si="67"/>
        <v>60500</v>
      </c>
      <c r="J839" s="428">
        <f t="shared" si="62"/>
        <v>0</v>
      </c>
      <c r="K839" s="384">
        <f t="shared" si="63"/>
        <v>0</v>
      </c>
      <c r="L839" s="384">
        <f>IF(J839=1,SUM($J$6:J839),0)</f>
        <v>0</v>
      </c>
      <c r="M839" s="384">
        <f>IF(K839=1,SUM($K$6:K839),0)</f>
        <v>0</v>
      </c>
      <c r="N839" s="430">
        <f t="shared" si="64"/>
        <v>0</v>
      </c>
      <c r="O839" s="384">
        <f t="shared" si="65"/>
        <v>0</v>
      </c>
      <c r="P839" s="384">
        <f>IF(O839=1,SUM($O$6:O839),0)</f>
        <v>0</v>
      </c>
    </row>
    <row r="840" spans="1:16" ht="60">
      <c r="A840" s="403"/>
      <c r="B840" s="413">
        <v>29</v>
      </c>
      <c r="C840" s="414" t="s">
        <v>883</v>
      </c>
      <c r="D840" s="415" t="s">
        <v>24</v>
      </c>
      <c r="E840" s="416" t="s">
        <v>53</v>
      </c>
      <c r="F840" s="418">
        <v>50900</v>
      </c>
      <c r="G840" s="418">
        <v>60500</v>
      </c>
      <c r="H840" s="419"/>
      <c r="I840" s="411">
        <f t="shared" si="67"/>
        <v>60500</v>
      </c>
      <c r="J840" s="428">
        <f t="shared" si="62"/>
        <v>0</v>
      </c>
      <c r="K840" s="384">
        <f t="shared" si="63"/>
        <v>0</v>
      </c>
      <c r="L840" s="384">
        <f>IF(J840=1,SUM($J$6:J840),0)</f>
        <v>0</v>
      </c>
      <c r="M840" s="384">
        <f>IF(K840=1,SUM($K$6:K840),0)</f>
        <v>0</v>
      </c>
      <c r="N840" s="430">
        <f t="shared" si="64"/>
        <v>0</v>
      </c>
      <c r="O840" s="384">
        <f t="shared" si="65"/>
        <v>0</v>
      </c>
      <c r="P840" s="384">
        <f>IF(O840=1,SUM($O$6:O840),0)</f>
        <v>0</v>
      </c>
    </row>
    <row r="841" spans="1:16" ht="60">
      <c r="A841" s="403"/>
      <c r="B841" s="413">
        <v>30</v>
      </c>
      <c r="C841" s="414" t="s">
        <v>884</v>
      </c>
      <c r="D841" s="415" t="s">
        <v>24</v>
      </c>
      <c r="E841" s="416" t="s">
        <v>53</v>
      </c>
      <c r="F841" s="418">
        <v>142600</v>
      </c>
      <c r="G841" s="418">
        <v>169600</v>
      </c>
      <c r="H841" s="419"/>
      <c r="I841" s="411">
        <f t="shared" si="67"/>
        <v>169600</v>
      </c>
      <c r="J841" s="428">
        <f t="shared" ref="J841:J904" si="68">IF(D841="MDU-KD",1,0)</f>
        <v>0</v>
      </c>
      <c r="K841" s="384">
        <f t="shared" ref="K841:K904" si="69">IF(D841="HDW",1,0)</f>
        <v>0</v>
      </c>
      <c r="L841" s="384">
        <f>IF(J841=1,SUM($J$6:J841),0)</f>
        <v>0</v>
      </c>
      <c r="M841" s="384">
        <f>IF(K841=1,SUM($K$6:K841),0)</f>
        <v>0</v>
      </c>
      <c r="N841" s="430">
        <f t="shared" ref="N841:N904" si="70">IF(L841=0,M841,L841)</f>
        <v>0</v>
      </c>
      <c r="O841" s="384">
        <f t="shared" ref="O841:O904" si="71">IF(E841=0,0,IF(LEFT(C841,11)="Tiang Beton",1,0))</f>
        <v>0</v>
      </c>
      <c r="P841" s="384">
        <f>IF(O841=1,SUM($O$6:O841),0)</f>
        <v>0</v>
      </c>
    </row>
    <row r="842" spans="1:16" ht="60">
      <c r="A842" s="403"/>
      <c r="B842" s="413">
        <v>31</v>
      </c>
      <c r="C842" s="414" t="s">
        <v>885</v>
      </c>
      <c r="D842" s="415" t="s">
        <v>24</v>
      </c>
      <c r="E842" s="416" t="s">
        <v>53</v>
      </c>
      <c r="F842" s="418">
        <v>142600</v>
      </c>
      <c r="G842" s="418">
        <v>169600</v>
      </c>
      <c r="H842" s="419"/>
      <c r="I842" s="411">
        <f t="shared" si="67"/>
        <v>169600</v>
      </c>
      <c r="J842" s="428">
        <f t="shared" si="68"/>
        <v>0</v>
      </c>
      <c r="K842" s="384">
        <f t="shared" si="69"/>
        <v>0</v>
      </c>
      <c r="L842" s="384">
        <f>IF(J842=1,SUM($J$6:J842),0)</f>
        <v>0</v>
      </c>
      <c r="M842" s="384">
        <f>IF(K842=1,SUM($K$6:K842),0)</f>
        <v>0</v>
      </c>
      <c r="N842" s="430">
        <f t="shared" si="70"/>
        <v>0</v>
      </c>
      <c r="O842" s="384">
        <f t="shared" si="71"/>
        <v>0</v>
      </c>
      <c r="P842" s="384">
        <f>IF(O842=1,SUM($O$6:O842),0)</f>
        <v>0</v>
      </c>
    </row>
    <row r="843" spans="1:16" ht="60">
      <c r="A843" s="403"/>
      <c r="B843" s="413">
        <v>32</v>
      </c>
      <c r="C843" s="414" t="s">
        <v>886</v>
      </c>
      <c r="D843" s="415" t="s">
        <v>24</v>
      </c>
      <c r="E843" s="416" t="s">
        <v>53</v>
      </c>
      <c r="F843" s="418">
        <v>54400</v>
      </c>
      <c r="G843" s="418">
        <v>64700</v>
      </c>
      <c r="H843" s="419"/>
      <c r="I843" s="411">
        <f t="shared" si="67"/>
        <v>64700</v>
      </c>
      <c r="J843" s="428">
        <f t="shared" si="68"/>
        <v>0</v>
      </c>
      <c r="K843" s="384">
        <f t="shared" si="69"/>
        <v>0</v>
      </c>
      <c r="L843" s="384">
        <f>IF(J843=1,SUM($J$6:J843),0)</f>
        <v>0</v>
      </c>
      <c r="M843" s="384">
        <f>IF(K843=1,SUM($K$6:K843),0)</f>
        <v>0</v>
      </c>
      <c r="N843" s="430">
        <f t="shared" si="70"/>
        <v>0</v>
      </c>
      <c r="O843" s="384">
        <f t="shared" si="71"/>
        <v>0</v>
      </c>
      <c r="P843" s="384">
        <f>IF(O843=1,SUM($O$6:O843),0)</f>
        <v>0</v>
      </c>
    </row>
    <row r="844" spans="1:16" ht="60">
      <c r="A844" s="403"/>
      <c r="B844" s="413">
        <v>33</v>
      </c>
      <c r="C844" s="414" t="s">
        <v>887</v>
      </c>
      <c r="D844" s="415" t="s">
        <v>24</v>
      </c>
      <c r="E844" s="416" t="s">
        <v>53</v>
      </c>
      <c r="F844" s="418">
        <v>50700</v>
      </c>
      <c r="G844" s="418">
        <v>55500</v>
      </c>
      <c r="H844" s="419"/>
      <c r="I844" s="411">
        <f t="shared" si="67"/>
        <v>55500</v>
      </c>
      <c r="J844" s="428">
        <f t="shared" si="68"/>
        <v>0</v>
      </c>
      <c r="K844" s="384">
        <f t="shared" si="69"/>
        <v>0</v>
      </c>
      <c r="L844" s="384">
        <f>IF(J844=1,SUM($J$6:J844),0)</f>
        <v>0</v>
      </c>
      <c r="M844" s="384">
        <f>IF(K844=1,SUM($K$6:K844),0)</f>
        <v>0</v>
      </c>
      <c r="N844" s="430">
        <f t="shared" si="70"/>
        <v>0</v>
      </c>
      <c r="O844" s="384">
        <f t="shared" si="71"/>
        <v>0</v>
      </c>
      <c r="P844" s="384">
        <f>IF(O844=1,SUM($O$6:O844),0)</f>
        <v>0</v>
      </c>
    </row>
    <row r="845" spans="1:16" ht="60">
      <c r="A845" s="403"/>
      <c r="B845" s="413">
        <v>34</v>
      </c>
      <c r="C845" s="414" t="s">
        <v>888</v>
      </c>
      <c r="D845" s="415" t="s">
        <v>24</v>
      </c>
      <c r="E845" s="416" t="s">
        <v>53</v>
      </c>
      <c r="F845" s="418">
        <v>50700</v>
      </c>
      <c r="G845" s="418">
        <v>55500</v>
      </c>
      <c r="H845" s="419"/>
      <c r="I845" s="411">
        <f t="shared" si="67"/>
        <v>55500</v>
      </c>
      <c r="J845" s="428">
        <f t="shared" si="68"/>
        <v>0</v>
      </c>
      <c r="K845" s="384">
        <f t="shared" si="69"/>
        <v>0</v>
      </c>
      <c r="L845" s="384">
        <f>IF(J845=1,SUM($J$6:J845),0)</f>
        <v>0</v>
      </c>
      <c r="M845" s="384">
        <f>IF(K845=1,SUM($K$6:K845),0)</f>
        <v>0</v>
      </c>
      <c r="N845" s="430">
        <f t="shared" si="70"/>
        <v>0</v>
      </c>
      <c r="O845" s="384">
        <f t="shared" si="71"/>
        <v>0</v>
      </c>
      <c r="P845" s="384">
        <f>IF(O845=1,SUM($O$6:O845),0)</f>
        <v>0</v>
      </c>
    </row>
    <row r="846" spans="1:16" ht="60">
      <c r="A846" s="403"/>
      <c r="B846" s="413">
        <v>35</v>
      </c>
      <c r="C846" s="414" t="s">
        <v>889</v>
      </c>
      <c r="D846" s="415" t="s">
        <v>24</v>
      </c>
      <c r="E846" s="416" t="s">
        <v>53</v>
      </c>
      <c r="F846" s="418">
        <v>762100</v>
      </c>
      <c r="G846" s="418">
        <v>762100</v>
      </c>
      <c r="H846" s="419"/>
      <c r="I846" s="411">
        <f t="shared" si="67"/>
        <v>762100</v>
      </c>
      <c r="J846" s="428">
        <f t="shared" si="68"/>
        <v>0</v>
      </c>
      <c r="K846" s="384">
        <f t="shared" si="69"/>
        <v>0</v>
      </c>
      <c r="L846" s="384">
        <f>IF(J846=1,SUM($J$6:J846),0)</f>
        <v>0</v>
      </c>
      <c r="M846" s="384">
        <f>IF(K846=1,SUM($K$6:K846),0)</f>
        <v>0</v>
      </c>
      <c r="N846" s="430">
        <f t="shared" si="70"/>
        <v>0</v>
      </c>
      <c r="O846" s="384">
        <f t="shared" si="71"/>
        <v>0</v>
      </c>
      <c r="P846" s="384">
        <f>IF(O846=1,SUM($O$6:O846),0)</f>
        <v>0</v>
      </c>
    </row>
    <row r="847" spans="1:16" ht="75">
      <c r="A847" s="403"/>
      <c r="B847" s="413">
        <v>36</v>
      </c>
      <c r="C847" s="414" t="s">
        <v>890</v>
      </c>
      <c r="D847" s="415" t="s">
        <v>24</v>
      </c>
      <c r="E847" s="416" t="s">
        <v>53</v>
      </c>
      <c r="F847" s="418">
        <v>13000</v>
      </c>
      <c r="G847" s="418">
        <v>14900</v>
      </c>
      <c r="H847" s="419"/>
      <c r="I847" s="411">
        <f t="shared" si="67"/>
        <v>14900</v>
      </c>
      <c r="J847" s="428">
        <f t="shared" si="68"/>
        <v>0</v>
      </c>
      <c r="K847" s="384">
        <f t="shared" si="69"/>
        <v>0</v>
      </c>
      <c r="L847" s="384">
        <f>IF(J847=1,SUM($J$6:J847),0)</f>
        <v>0</v>
      </c>
      <c r="M847" s="384">
        <f>IF(K847=1,SUM($K$6:K847),0)</f>
        <v>0</v>
      </c>
      <c r="N847" s="430">
        <f t="shared" si="70"/>
        <v>0</v>
      </c>
      <c r="O847" s="384">
        <f t="shared" si="71"/>
        <v>0</v>
      </c>
      <c r="P847" s="384">
        <f>IF(O847=1,SUM($O$6:O847),0)</f>
        <v>0</v>
      </c>
    </row>
    <row r="848" spans="1:16" ht="105">
      <c r="A848" s="403"/>
      <c r="B848" s="413">
        <v>38</v>
      </c>
      <c r="C848" s="414" t="s">
        <v>891</v>
      </c>
      <c r="D848" s="415" t="s">
        <v>24</v>
      </c>
      <c r="E848" s="416" t="s">
        <v>53</v>
      </c>
      <c r="F848" s="418">
        <v>614700</v>
      </c>
      <c r="G848" s="418">
        <v>614700</v>
      </c>
      <c r="H848" s="419"/>
      <c r="I848" s="411">
        <f t="shared" si="67"/>
        <v>614700</v>
      </c>
      <c r="J848" s="428">
        <f t="shared" si="68"/>
        <v>0</v>
      </c>
      <c r="K848" s="384">
        <f t="shared" si="69"/>
        <v>0</v>
      </c>
      <c r="L848" s="384">
        <f>IF(J848=1,SUM($J$6:J848),0)</f>
        <v>0</v>
      </c>
      <c r="M848" s="384">
        <f>IF(K848=1,SUM($K$6:K848),0)</f>
        <v>0</v>
      </c>
      <c r="N848" s="430">
        <f t="shared" si="70"/>
        <v>0</v>
      </c>
      <c r="O848" s="384">
        <f t="shared" si="71"/>
        <v>0</v>
      </c>
      <c r="P848" s="384">
        <f>IF(O848=1,SUM($O$6:O848),0)</f>
        <v>0</v>
      </c>
    </row>
    <row r="849" spans="1:16" ht="105">
      <c r="A849" s="403"/>
      <c r="B849" s="413">
        <v>39</v>
      </c>
      <c r="C849" s="414" t="s">
        <v>892</v>
      </c>
      <c r="D849" s="415" t="s">
        <v>24</v>
      </c>
      <c r="E849" s="416" t="s">
        <v>53</v>
      </c>
      <c r="F849" s="418">
        <v>829000</v>
      </c>
      <c r="G849" s="418">
        <v>829000</v>
      </c>
      <c r="H849" s="419"/>
      <c r="I849" s="411">
        <f t="shared" si="67"/>
        <v>829000</v>
      </c>
      <c r="J849" s="428">
        <f t="shared" si="68"/>
        <v>0</v>
      </c>
      <c r="K849" s="384">
        <f t="shared" si="69"/>
        <v>0</v>
      </c>
      <c r="L849" s="384">
        <f>IF(J849=1,SUM($J$6:J849),0)</f>
        <v>0</v>
      </c>
      <c r="M849" s="384">
        <f>IF(K849=1,SUM($K$6:K849),0)</f>
        <v>0</v>
      </c>
      <c r="N849" s="430">
        <f t="shared" si="70"/>
        <v>0</v>
      </c>
      <c r="O849" s="384">
        <f t="shared" si="71"/>
        <v>0</v>
      </c>
      <c r="P849" s="384">
        <f>IF(O849=1,SUM($O$6:O849),0)</f>
        <v>0</v>
      </c>
    </row>
    <row r="850" spans="1:16" ht="90">
      <c r="A850" s="403"/>
      <c r="B850" s="413">
        <v>41</v>
      </c>
      <c r="C850" s="414" t="s">
        <v>893</v>
      </c>
      <c r="D850" s="415" t="s">
        <v>24</v>
      </c>
      <c r="E850" s="416" t="s">
        <v>53</v>
      </c>
      <c r="F850" s="418">
        <v>179200</v>
      </c>
      <c r="G850" s="418">
        <v>179200</v>
      </c>
      <c r="H850" s="419"/>
      <c r="I850" s="411">
        <f t="shared" si="67"/>
        <v>179200</v>
      </c>
      <c r="J850" s="428">
        <f t="shared" si="68"/>
        <v>0</v>
      </c>
      <c r="K850" s="384">
        <f t="shared" si="69"/>
        <v>0</v>
      </c>
      <c r="L850" s="384">
        <f>IF(J850=1,SUM($J$6:J850),0)</f>
        <v>0</v>
      </c>
      <c r="M850" s="384">
        <f>IF(K850=1,SUM($K$6:K850),0)</f>
        <v>0</v>
      </c>
      <c r="N850" s="430">
        <f t="shared" si="70"/>
        <v>0</v>
      </c>
      <c r="O850" s="384">
        <f t="shared" si="71"/>
        <v>0</v>
      </c>
      <c r="P850" s="384">
        <f>IF(O850=1,SUM($O$6:O850),0)</f>
        <v>0</v>
      </c>
    </row>
    <row r="851" spans="1:16" ht="105">
      <c r="A851" s="403"/>
      <c r="B851" s="413">
        <v>42</v>
      </c>
      <c r="C851" s="414" t="s">
        <v>894</v>
      </c>
      <c r="D851" s="415" t="s">
        <v>24</v>
      </c>
      <c r="E851" s="416" t="s">
        <v>895</v>
      </c>
      <c r="F851" s="418">
        <v>14370.766666666699</v>
      </c>
      <c r="G851" s="418">
        <v>14370.766666666699</v>
      </c>
      <c r="H851" s="419"/>
      <c r="I851" s="411">
        <f t="shared" si="67"/>
        <v>14370.766666666699</v>
      </c>
      <c r="J851" s="428">
        <f t="shared" si="68"/>
        <v>0</v>
      </c>
      <c r="K851" s="384">
        <f t="shared" si="69"/>
        <v>0</v>
      </c>
      <c r="L851" s="384">
        <f>IF(J851=1,SUM($J$6:J851),0)</f>
        <v>0</v>
      </c>
      <c r="M851" s="384">
        <f>IF(K851=1,SUM($K$6:K851),0)</f>
        <v>0</v>
      </c>
      <c r="N851" s="430">
        <f t="shared" si="70"/>
        <v>0</v>
      </c>
      <c r="O851" s="384">
        <f t="shared" si="71"/>
        <v>0</v>
      </c>
      <c r="P851" s="384">
        <f>IF(O851=1,SUM($O$6:O851),0)</f>
        <v>0</v>
      </c>
    </row>
    <row r="852" spans="1:16">
      <c r="A852" s="403"/>
      <c r="B852" s="413"/>
      <c r="C852" s="414"/>
      <c r="D852" s="415" t="s">
        <v>122</v>
      </c>
      <c r="E852" s="416"/>
      <c r="F852" s="418"/>
      <c r="G852" s="418"/>
      <c r="H852" s="419"/>
      <c r="I852" s="411">
        <f t="shared" si="67"/>
        <v>0</v>
      </c>
      <c r="J852" s="428">
        <f t="shared" si="68"/>
        <v>0</v>
      </c>
      <c r="K852" s="384">
        <f t="shared" si="69"/>
        <v>0</v>
      </c>
      <c r="L852" s="384">
        <f>IF(J852=1,SUM($J$6:J852),0)</f>
        <v>0</v>
      </c>
      <c r="M852" s="384">
        <f>IF(K852=1,SUM($K$6:K852),0)</f>
        <v>0</v>
      </c>
      <c r="N852" s="430">
        <f t="shared" si="70"/>
        <v>0</v>
      </c>
      <c r="O852" s="384">
        <f t="shared" si="71"/>
        <v>0</v>
      </c>
      <c r="P852" s="384">
        <f>IF(O852=1,SUM($O$6:O852),0)</f>
        <v>0</v>
      </c>
    </row>
    <row r="853" spans="1:16" ht="30">
      <c r="A853" s="403"/>
      <c r="B853" s="413" t="s">
        <v>705</v>
      </c>
      <c r="C853" s="414" t="s">
        <v>896</v>
      </c>
      <c r="D853" s="415" t="s">
        <v>122</v>
      </c>
      <c r="E853" s="416"/>
      <c r="F853" s="418"/>
      <c r="G853" s="418"/>
      <c r="H853" s="419"/>
      <c r="I853" s="411">
        <f t="shared" si="67"/>
        <v>0</v>
      </c>
      <c r="J853" s="428">
        <f t="shared" si="68"/>
        <v>0</v>
      </c>
      <c r="K853" s="384">
        <f t="shared" si="69"/>
        <v>0</v>
      </c>
      <c r="L853" s="384">
        <f>IF(J853=1,SUM($J$6:J853),0)</f>
        <v>0</v>
      </c>
      <c r="M853" s="384">
        <f>IF(K853=1,SUM($K$6:K853),0)</f>
        <v>0</v>
      </c>
      <c r="N853" s="430">
        <f t="shared" si="70"/>
        <v>0</v>
      </c>
      <c r="O853" s="384">
        <f t="shared" si="71"/>
        <v>0</v>
      </c>
      <c r="P853" s="384">
        <f>IF(O853=1,SUM($O$6:O853),0)</f>
        <v>0</v>
      </c>
    </row>
    <row r="854" spans="1:16" ht="75">
      <c r="A854" s="403"/>
      <c r="B854" s="413">
        <v>1</v>
      </c>
      <c r="C854" s="414" t="s">
        <v>897</v>
      </c>
      <c r="D854" s="415" t="s">
        <v>24</v>
      </c>
      <c r="E854" s="416" t="s">
        <v>53</v>
      </c>
      <c r="F854" s="418">
        <v>1568200</v>
      </c>
      <c r="G854" s="418">
        <v>1568200</v>
      </c>
      <c r="H854" s="419"/>
      <c r="I854" s="411">
        <f t="shared" si="67"/>
        <v>1568200</v>
      </c>
      <c r="J854" s="428">
        <f t="shared" si="68"/>
        <v>0</v>
      </c>
      <c r="K854" s="384">
        <f t="shared" si="69"/>
        <v>0</v>
      </c>
      <c r="L854" s="384">
        <f>IF(J854=1,SUM($J$6:J854),0)</f>
        <v>0</v>
      </c>
      <c r="M854" s="384">
        <f>IF(K854=1,SUM($K$6:K854),0)</f>
        <v>0</v>
      </c>
      <c r="N854" s="430">
        <f t="shared" si="70"/>
        <v>0</v>
      </c>
      <c r="O854" s="384">
        <f t="shared" si="71"/>
        <v>0</v>
      </c>
      <c r="P854" s="384">
        <f>IF(O854=1,SUM($O$6:O854),0)</f>
        <v>0</v>
      </c>
    </row>
    <row r="855" spans="1:16" ht="90">
      <c r="A855" s="403"/>
      <c r="B855" s="413">
        <v>2</v>
      </c>
      <c r="C855" s="414" t="s">
        <v>898</v>
      </c>
      <c r="D855" s="415" t="s">
        <v>24</v>
      </c>
      <c r="E855" s="416" t="s">
        <v>53</v>
      </c>
      <c r="F855" s="418">
        <v>3467100</v>
      </c>
      <c r="G855" s="418">
        <v>3467100</v>
      </c>
      <c r="H855" s="419"/>
      <c r="I855" s="411">
        <f t="shared" si="67"/>
        <v>3467100</v>
      </c>
      <c r="J855" s="428">
        <f t="shared" si="68"/>
        <v>0</v>
      </c>
      <c r="K855" s="384">
        <f t="shared" si="69"/>
        <v>0</v>
      </c>
      <c r="L855" s="384">
        <f>IF(J855=1,SUM($J$6:J855),0)</f>
        <v>0</v>
      </c>
      <c r="M855" s="384">
        <f>IF(K855=1,SUM($K$6:K855),0)</f>
        <v>0</v>
      </c>
      <c r="N855" s="430">
        <f t="shared" si="70"/>
        <v>0</v>
      </c>
      <c r="O855" s="384">
        <f t="shared" si="71"/>
        <v>0</v>
      </c>
      <c r="P855" s="384">
        <f>IF(O855=1,SUM($O$6:O855),0)</f>
        <v>0</v>
      </c>
    </row>
    <row r="856" spans="1:16" ht="45">
      <c r="A856" s="403"/>
      <c r="B856" s="413">
        <v>3</v>
      </c>
      <c r="C856" s="414" t="s">
        <v>899</v>
      </c>
      <c r="D856" s="415" t="s">
        <v>24</v>
      </c>
      <c r="E856" s="416" t="s">
        <v>53</v>
      </c>
      <c r="F856" s="418">
        <v>3467100</v>
      </c>
      <c r="G856" s="418">
        <v>3467100</v>
      </c>
      <c r="H856" s="419"/>
      <c r="I856" s="411">
        <f t="shared" si="67"/>
        <v>3467100</v>
      </c>
      <c r="J856" s="428">
        <f t="shared" si="68"/>
        <v>0</v>
      </c>
      <c r="K856" s="384">
        <f t="shared" si="69"/>
        <v>0</v>
      </c>
      <c r="L856" s="384">
        <f>IF(J856=1,SUM($J$6:J856),0)</f>
        <v>0</v>
      </c>
      <c r="M856" s="384">
        <f>IF(K856=1,SUM($K$6:K856),0)</f>
        <v>0</v>
      </c>
      <c r="N856" s="430">
        <f t="shared" si="70"/>
        <v>0</v>
      </c>
      <c r="O856" s="384">
        <f t="shared" si="71"/>
        <v>0</v>
      </c>
      <c r="P856" s="384">
        <f>IF(O856=1,SUM($O$6:O856),0)</f>
        <v>0</v>
      </c>
    </row>
    <row r="857" spans="1:16" ht="90">
      <c r="A857" s="403"/>
      <c r="B857" s="413">
        <v>4</v>
      </c>
      <c r="C857" s="414" t="s">
        <v>900</v>
      </c>
      <c r="D857" s="415" t="s">
        <v>24</v>
      </c>
      <c r="E857" s="416" t="s">
        <v>53</v>
      </c>
      <c r="F857" s="418">
        <v>1515700</v>
      </c>
      <c r="G857" s="418">
        <v>1515700</v>
      </c>
      <c r="H857" s="419"/>
      <c r="I857" s="411">
        <f t="shared" si="67"/>
        <v>1515700</v>
      </c>
      <c r="J857" s="428">
        <f t="shared" si="68"/>
        <v>0</v>
      </c>
      <c r="K857" s="384">
        <f t="shared" si="69"/>
        <v>0</v>
      </c>
      <c r="L857" s="384">
        <f>IF(J857=1,SUM($J$6:J857),0)</f>
        <v>0</v>
      </c>
      <c r="M857" s="384">
        <f>IF(K857=1,SUM($K$6:K857),0)</f>
        <v>0</v>
      </c>
      <c r="N857" s="430">
        <f t="shared" si="70"/>
        <v>0</v>
      </c>
      <c r="O857" s="384">
        <f t="shared" si="71"/>
        <v>0</v>
      </c>
      <c r="P857" s="384">
        <f>IF(O857=1,SUM($O$6:O857),0)</f>
        <v>0</v>
      </c>
    </row>
    <row r="858" spans="1:16">
      <c r="A858" s="403"/>
      <c r="B858" s="413"/>
      <c r="C858" s="414"/>
      <c r="D858" s="415"/>
      <c r="E858" s="416"/>
      <c r="F858" s="418"/>
      <c r="G858" s="418"/>
      <c r="H858" s="419"/>
      <c r="I858" s="411">
        <f t="shared" si="67"/>
        <v>0</v>
      </c>
      <c r="J858" s="428">
        <f t="shared" si="68"/>
        <v>0</v>
      </c>
      <c r="K858" s="384">
        <f t="shared" si="69"/>
        <v>0</v>
      </c>
      <c r="L858" s="384">
        <f>IF(J858=1,SUM($J$6:J858),0)</f>
        <v>0</v>
      </c>
      <c r="M858" s="384">
        <f>IF(K858=1,SUM($K$6:K858),0)</f>
        <v>0</v>
      </c>
      <c r="N858" s="430">
        <f t="shared" si="70"/>
        <v>0</v>
      </c>
      <c r="O858" s="384">
        <f t="shared" si="71"/>
        <v>0</v>
      </c>
      <c r="P858" s="384">
        <f>IF(O858=1,SUM($O$6:O858),0)</f>
        <v>0</v>
      </c>
    </row>
    <row r="859" spans="1:16" ht="30">
      <c r="A859" s="403"/>
      <c r="B859" s="413" t="s">
        <v>705</v>
      </c>
      <c r="C859" s="414" t="s">
        <v>901</v>
      </c>
      <c r="D859" s="415" t="s">
        <v>122</v>
      </c>
      <c r="E859" s="416"/>
      <c r="F859" s="418"/>
      <c r="G859" s="418"/>
      <c r="H859" s="419"/>
      <c r="I859" s="411">
        <f t="shared" si="67"/>
        <v>0</v>
      </c>
      <c r="J859" s="428">
        <f t="shared" si="68"/>
        <v>0</v>
      </c>
      <c r="K859" s="384">
        <f t="shared" si="69"/>
        <v>0</v>
      </c>
      <c r="L859" s="384">
        <f>IF(J859=1,SUM($J$6:J859),0)</f>
        <v>0</v>
      </c>
      <c r="M859" s="384">
        <f>IF(K859=1,SUM($K$6:K859),0)</f>
        <v>0</v>
      </c>
      <c r="N859" s="430">
        <f t="shared" si="70"/>
        <v>0</v>
      </c>
      <c r="O859" s="384">
        <f t="shared" si="71"/>
        <v>0</v>
      </c>
      <c r="P859" s="384">
        <f>IF(O859=1,SUM($O$6:O859),0)</f>
        <v>0</v>
      </c>
    </row>
    <row r="860" spans="1:16" ht="120">
      <c r="A860" s="403"/>
      <c r="B860" s="413">
        <v>1</v>
      </c>
      <c r="C860" s="414" t="s">
        <v>902</v>
      </c>
      <c r="D860" s="415" t="s">
        <v>24</v>
      </c>
      <c r="E860" s="416" t="s">
        <v>903</v>
      </c>
      <c r="F860" s="418">
        <v>475700</v>
      </c>
      <c r="G860" s="418">
        <v>475700</v>
      </c>
      <c r="H860" s="419"/>
      <c r="I860" s="411">
        <f t="shared" si="67"/>
        <v>475700</v>
      </c>
      <c r="J860" s="428">
        <f t="shared" si="68"/>
        <v>0</v>
      </c>
      <c r="K860" s="384">
        <f t="shared" si="69"/>
        <v>0</v>
      </c>
      <c r="L860" s="384">
        <f>IF(J860=1,SUM($J$6:J860),0)</f>
        <v>0</v>
      </c>
      <c r="M860" s="384">
        <f>IF(K860=1,SUM($K$6:K860),0)</f>
        <v>0</v>
      </c>
      <c r="N860" s="430">
        <f t="shared" si="70"/>
        <v>0</v>
      </c>
      <c r="O860" s="384">
        <f t="shared" si="71"/>
        <v>0</v>
      </c>
      <c r="P860" s="384">
        <f>IF(O860=1,SUM($O$6:O860),0)</f>
        <v>0</v>
      </c>
    </row>
    <row r="861" spans="1:16" ht="120">
      <c r="A861" s="403"/>
      <c r="B861" s="413">
        <v>2</v>
      </c>
      <c r="C861" s="414" t="s">
        <v>904</v>
      </c>
      <c r="D861" s="415" t="s">
        <v>24</v>
      </c>
      <c r="E861" s="416" t="s">
        <v>903</v>
      </c>
      <c r="F861" s="418">
        <v>475700</v>
      </c>
      <c r="G861" s="418">
        <v>475700</v>
      </c>
      <c r="H861" s="419"/>
      <c r="I861" s="411">
        <f t="shared" si="67"/>
        <v>475700</v>
      </c>
      <c r="J861" s="428">
        <f t="shared" si="68"/>
        <v>0</v>
      </c>
      <c r="K861" s="384">
        <f t="shared" si="69"/>
        <v>0</v>
      </c>
      <c r="L861" s="384">
        <f>IF(J861=1,SUM($J$6:J861),0)</f>
        <v>0</v>
      </c>
      <c r="M861" s="384">
        <f>IF(K861=1,SUM($K$6:K861),0)</f>
        <v>0</v>
      </c>
      <c r="N861" s="430">
        <f t="shared" si="70"/>
        <v>0</v>
      </c>
      <c r="O861" s="384">
        <f t="shared" si="71"/>
        <v>0</v>
      </c>
      <c r="P861" s="384">
        <f>IF(O861=1,SUM($O$6:O861),0)</f>
        <v>0</v>
      </c>
    </row>
    <row r="862" spans="1:16" ht="120">
      <c r="A862" s="403"/>
      <c r="B862" s="413">
        <v>3</v>
      </c>
      <c r="C862" s="414" t="s">
        <v>905</v>
      </c>
      <c r="D862" s="415" t="s">
        <v>24</v>
      </c>
      <c r="E862" s="416" t="s">
        <v>903</v>
      </c>
      <c r="F862" s="418">
        <v>371300</v>
      </c>
      <c r="G862" s="418">
        <v>371300</v>
      </c>
      <c r="H862" s="419"/>
      <c r="I862" s="411">
        <f t="shared" si="67"/>
        <v>371300</v>
      </c>
      <c r="J862" s="428">
        <f t="shared" si="68"/>
        <v>0</v>
      </c>
      <c r="K862" s="384">
        <f t="shared" si="69"/>
        <v>0</v>
      </c>
      <c r="L862" s="384">
        <f>IF(J862=1,SUM($J$6:J862),0)</f>
        <v>0</v>
      </c>
      <c r="M862" s="384">
        <f>IF(K862=1,SUM($K$6:K862),0)</f>
        <v>0</v>
      </c>
      <c r="N862" s="430">
        <f t="shared" si="70"/>
        <v>0</v>
      </c>
      <c r="O862" s="384">
        <f t="shared" si="71"/>
        <v>0</v>
      </c>
      <c r="P862" s="384">
        <f>IF(O862=1,SUM($O$6:O862),0)</f>
        <v>0</v>
      </c>
    </row>
    <row r="863" spans="1:16" ht="105">
      <c r="A863" s="403"/>
      <c r="B863" s="413">
        <v>4</v>
      </c>
      <c r="C863" s="414" t="s">
        <v>906</v>
      </c>
      <c r="D863" s="415" t="s">
        <v>24</v>
      </c>
      <c r="E863" s="416" t="s">
        <v>903</v>
      </c>
      <c r="F863" s="418">
        <v>351700</v>
      </c>
      <c r="G863" s="418">
        <v>351700</v>
      </c>
      <c r="H863" s="419"/>
      <c r="I863" s="411">
        <f t="shared" si="67"/>
        <v>351700</v>
      </c>
      <c r="J863" s="428">
        <f t="shared" si="68"/>
        <v>0</v>
      </c>
      <c r="K863" s="384">
        <f t="shared" si="69"/>
        <v>0</v>
      </c>
      <c r="L863" s="384">
        <f>IF(J863=1,SUM($J$6:J863),0)</f>
        <v>0</v>
      </c>
      <c r="M863" s="384">
        <f>IF(K863=1,SUM($K$6:K863),0)</f>
        <v>0</v>
      </c>
      <c r="N863" s="430">
        <f t="shared" si="70"/>
        <v>0</v>
      </c>
      <c r="O863" s="384">
        <f t="shared" si="71"/>
        <v>0</v>
      </c>
      <c r="P863" s="384">
        <f>IF(O863=1,SUM($O$6:O863),0)</f>
        <v>0</v>
      </c>
    </row>
    <row r="864" spans="1:16" ht="105">
      <c r="A864" s="403"/>
      <c r="B864" s="413">
        <v>5</v>
      </c>
      <c r="C864" s="414" t="s">
        <v>907</v>
      </c>
      <c r="D864" s="415" t="s">
        <v>24</v>
      </c>
      <c r="E864" s="416" t="s">
        <v>903</v>
      </c>
      <c r="F864" s="418">
        <v>300100</v>
      </c>
      <c r="G864" s="418">
        <v>300100</v>
      </c>
      <c r="H864" s="419"/>
      <c r="I864" s="411">
        <f t="shared" si="67"/>
        <v>300100</v>
      </c>
      <c r="J864" s="428">
        <f t="shared" si="68"/>
        <v>0</v>
      </c>
      <c r="K864" s="384">
        <f t="shared" si="69"/>
        <v>0</v>
      </c>
      <c r="L864" s="384">
        <f>IF(J864=1,SUM($J$6:J864),0)</f>
        <v>0</v>
      </c>
      <c r="M864" s="384">
        <f>IF(K864=1,SUM($K$6:K864),0)</f>
        <v>0</v>
      </c>
      <c r="N864" s="430">
        <f t="shared" si="70"/>
        <v>0</v>
      </c>
      <c r="O864" s="384">
        <f t="shared" si="71"/>
        <v>0</v>
      </c>
      <c r="P864" s="384">
        <f>IF(O864=1,SUM($O$6:O864),0)</f>
        <v>0</v>
      </c>
    </row>
    <row r="865" spans="1:16" ht="105">
      <c r="A865" s="403"/>
      <c r="B865" s="413">
        <v>6</v>
      </c>
      <c r="C865" s="414" t="s">
        <v>908</v>
      </c>
      <c r="D865" s="415" t="s">
        <v>24</v>
      </c>
      <c r="E865" s="416" t="s">
        <v>903</v>
      </c>
      <c r="F865" s="418">
        <v>290900</v>
      </c>
      <c r="G865" s="418">
        <v>290900</v>
      </c>
      <c r="H865" s="419"/>
      <c r="I865" s="411">
        <f t="shared" si="67"/>
        <v>290900</v>
      </c>
      <c r="J865" s="428">
        <f t="shared" si="68"/>
        <v>0</v>
      </c>
      <c r="K865" s="384">
        <f t="shared" si="69"/>
        <v>0</v>
      </c>
      <c r="L865" s="384">
        <f>IF(J865=1,SUM($J$6:J865),0)</f>
        <v>0</v>
      </c>
      <c r="M865" s="384">
        <f>IF(K865=1,SUM($K$6:K865),0)</f>
        <v>0</v>
      </c>
      <c r="N865" s="430">
        <f t="shared" si="70"/>
        <v>0</v>
      </c>
      <c r="O865" s="384">
        <f t="shared" si="71"/>
        <v>0</v>
      </c>
      <c r="P865" s="384">
        <f>IF(O865=1,SUM($O$6:O865),0)</f>
        <v>0</v>
      </c>
    </row>
    <row r="866" spans="1:16" ht="105">
      <c r="A866" s="403"/>
      <c r="B866" s="413">
        <v>7</v>
      </c>
      <c r="C866" s="414" t="s">
        <v>909</v>
      </c>
      <c r="D866" s="415" t="s">
        <v>24</v>
      </c>
      <c r="E866" s="416" t="s">
        <v>903</v>
      </c>
      <c r="F866" s="418">
        <v>290600</v>
      </c>
      <c r="G866" s="418">
        <v>290600</v>
      </c>
      <c r="H866" s="419"/>
      <c r="I866" s="411">
        <f t="shared" si="67"/>
        <v>290600</v>
      </c>
      <c r="J866" s="428">
        <f t="shared" si="68"/>
        <v>0</v>
      </c>
      <c r="K866" s="384">
        <f t="shared" si="69"/>
        <v>0</v>
      </c>
      <c r="L866" s="384">
        <f>IF(J866=1,SUM($J$6:J866),0)</f>
        <v>0</v>
      </c>
      <c r="M866" s="384">
        <f>IF(K866=1,SUM($K$6:K866),0)</f>
        <v>0</v>
      </c>
      <c r="N866" s="430">
        <f t="shared" si="70"/>
        <v>0</v>
      </c>
      <c r="O866" s="384">
        <f t="shared" si="71"/>
        <v>0</v>
      </c>
      <c r="P866" s="384">
        <f>IF(O866=1,SUM($O$6:O866),0)</f>
        <v>0</v>
      </c>
    </row>
    <row r="867" spans="1:16" ht="105">
      <c r="A867" s="403"/>
      <c r="B867" s="413">
        <v>8</v>
      </c>
      <c r="C867" s="414" t="s">
        <v>910</v>
      </c>
      <c r="D867" s="415" t="s">
        <v>24</v>
      </c>
      <c r="E867" s="416" t="s">
        <v>903</v>
      </c>
      <c r="F867" s="418">
        <v>247000</v>
      </c>
      <c r="G867" s="418">
        <v>247000</v>
      </c>
      <c r="H867" s="419"/>
      <c r="I867" s="411">
        <f t="shared" si="67"/>
        <v>247000</v>
      </c>
      <c r="J867" s="428">
        <f t="shared" si="68"/>
        <v>0</v>
      </c>
      <c r="K867" s="384">
        <f t="shared" si="69"/>
        <v>0</v>
      </c>
      <c r="L867" s="384">
        <f>IF(J867=1,SUM($J$6:J867),0)</f>
        <v>0</v>
      </c>
      <c r="M867" s="384">
        <f>IF(K867=1,SUM($K$6:K867),0)</f>
        <v>0</v>
      </c>
      <c r="N867" s="430">
        <f t="shared" si="70"/>
        <v>0</v>
      </c>
      <c r="O867" s="384">
        <f t="shared" si="71"/>
        <v>0</v>
      </c>
      <c r="P867" s="384">
        <f>IF(O867=1,SUM($O$6:O867),0)</f>
        <v>0</v>
      </c>
    </row>
    <row r="868" spans="1:16" ht="105">
      <c r="A868" s="403"/>
      <c r="B868" s="413">
        <v>9</v>
      </c>
      <c r="C868" s="414" t="s">
        <v>911</v>
      </c>
      <c r="D868" s="415" t="s">
        <v>24</v>
      </c>
      <c r="E868" s="416" t="s">
        <v>903</v>
      </c>
      <c r="F868" s="418">
        <v>276000</v>
      </c>
      <c r="G868" s="418">
        <v>276000</v>
      </c>
      <c r="H868" s="419"/>
      <c r="I868" s="411">
        <f t="shared" si="67"/>
        <v>276000</v>
      </c>
      <c r="J868" s="428">
        <f t="shared" si="68"/>
        <v>0</v>
      </c>
      <c r="K868" s="384">
        <f t="shared" si="69"/>
        <v>0</v>
      </c>
      <c r="L868" s="384">
        <f>IF(J868=1,SUM($J$6:J868),0)</f>
        <v>0</v>
      </c>
      <c r="M868" s="384">
        <f>IF(K868=1,SUM($K$6:K868),0)</f>
        <v>0</v>
      </c>
      <c r="N868" s="430">
        <f t="shared" si="70"/>
        <v>0</v>
      </c>
      <c r="O868" s="384">
        <f t="shared" si="71"/>
        <v>0</v>
      </c>
      <c r="P868" s="384">
        <f>IF(O868=1,SUM($O$6:O868),0)</f>
        <v>0</v>
      </c>
    </row>
    <row r="869" spans="1:16" ht="105">
      <c r="A869" s="403"/>
      <c r="B869" s="413">
        <v>10</v>
      </c>
      <c r="C869" s="414" t="s">
        <v>912</v>
      </c>
      <c r="D869" s="415" t="s">
        <v>24</v>
      </c>
      <c r="E869" s="416" t="s">
        <v>903</v>
      </c>
      <c r="F869" s="418">
        <v>268100</v>
      </c>
      <c r="G869" s="418">
        <v>268100</v>
      </c>
      <c r="H869" s="419"/>
      <c r="I869" s="411">
        <f t="shared" si="67"/>
        <v>268100</v>
      </c>
      <c r="J869" s="428">
        <f t="shared" si="68"/>
        <v>0</v>
      </c>
      <c r="K869" s="384">
        <f t="shared" si="69"/>
        <v>0</v>
      </c>
      <c r="L869" s="384">
        <f>IF(J869=1,SUM($J$6:J869),0)</f>
        <v>0</v>
      </c>
      <c r="M869" s="384">
        <f>IF(K869=1,SUM($K$6:K869),0)</f>
        <v>0</v>
      </c>
      <c r="N869" s="430">
        <f t="shared" si="70"/>
        <v>0</v>
      </c>
      <c r="O869" s="384">
        <f t="shared" si="71"/>
        <v>0</v>
      </c>
      <c r="P869" s="384">
        <f>IF(O869=1,SUM($O$6:O869),0)</f>
        <v>0</v>
      </c>
    </row>
    <row r="870" spans="1:16" ht="105">
      <c r="A870" s="403"/>
      <c r="B870" s="413">
        <v>11</v>
      </c>
      <c r="C870" s="414" t="s">
        <v>913</v>
      </c>
      <c r="D870" s="415" t="s">
        <v>24</v>
      </c>
      <c r="E870" s="416" t="s">
        <v>903</v>
      </c>
      <c r="F870" s="418">
        <v>222400</v>
      </c>
      <c r="G870" s="418">
        <v>222400</v>
      </c>
      <c r="H870" s="419"/>
      <c r="I870" s="411">
        <f t="shared" si="67"/>
        <v>222400</v>
      </c>
      <c r="J870" s="428">
        <f t="shared" si="68"/>
        <v>0</v>
      </c>
      <c r="K870" s="384">
        <f t="shared" si="69"/>
        <v>0</v>
      </c>
      <c r="L870" s="384">
        <f>IF(J870=1,SUM($J$6:J870),0)</f>
        <v>0</v>
      </c>
      <c r="M870" s="384">
        <f>IF(K870=1,SUM($K$6:K870),0)</f>
        <v>0</v>
      </c>
      <c r="N870" s="430">
        <f t="shared" si="70"/>
        <v>0</v>
      </c>
      <c r="O870" s="384">
        <f t="shared" si="71"/>
        <v>0</v>
      </c>
      <c r="P870" s="384">
        <f>IF(O870=1,SUM($O$6:O870),0)</f>
        <v>0</v>
      </c>
    </row>
    <row r="871" spans="1:16" ht="105">
      <c r="A871" s="403"/>
      <c r="B871" s="413">
        <v>12</v>
      </c>
      <c r="C871" s="414" t="s">
        <v>914</v>
      </c>
      <c r="D871" s="415" t="s">
        <v>24</v>
      </c>
      <c r="E871" s="416" t="s">
        <v>903</v>
      </c>
      <c r="F871" s="418">
        <v>222400</v>
      </c>
      <c r="G871" s="418">
        <v>222400</v>
      </c>
      <c r="H871" s="419"/>
      <c r="I871" s="411">
        <f t="shared" si="67"/>
        <v>222400</v>
      </c>
      <c r="J871" s="428">
        <f t="shared" si="68"/>
        <v>0</v>
      </c>
      <c r="K871" s="384">
        <f t="shared" si="69"/>
        <v>0</v>
      </c>
      <c r="L871" s="384">
        <f>IF(J871=1,SUM($J$6:J871),0)</f>
        <v>0</v>
      </c>
      <c r="M871" s="384">
        <f>IF(K871=1,SUM($K$6:K871),0)</f>
        <v>0</v>
      </c>
      <c r="N871" s="430">
        <f t="shared" si="70"/>
        <v>0</v>
      </c>
      <c r="O871" s="384">
        <f t="shared" si="71"/>
        <v>0</v>
      </c>
      <c r="P871" s="384">
        <f>IF(O871=1,SUM($O$6:O871),0)</f>
        <v>0</v>
      </c>
    </row>
    <row r="872" spans="1:16" ht="105">
      <c r="A872" s="403"/>
      <c r="B872" s="413">
        <v>13</v>
      </c>
      <c r="C872" s="414" t="s">
        <v>915</v>
      </c>
      <c r="D872" s="415" t="s">
        <v>24</v>
      </c>
      <c r="E872" s="416" t="s">
        <v>903</v>
      </c>
      <c r="F872" s="418">
        <v>197300</v>
      </c>
      <c r="G872" s="418">
        <v>197300</v>
      </c>
      <c r="H872" s="419"/>
      <c r="I872" s="411">
        <f t="shared" si="67"/>
        <v>197300</v>
      </c>
      <c r="J872" s="428">
        <f t="shared" si="68"/>
        <v>0</v>
      </c>
      <c r="K872" s="384">
        <f t="shared" si="69"/>
        <v>0</v>
      </c>
      <c r="L872" s="384">
        <f>IF(J872=1,SUM($J$6:J872),0)</f>
        <v>0</v>
      </c>
      <c r="M872" s="384">
        <f>IF(K872=1,SUM($K$6:K872),0)</f>
        <v>0</v>
      </c>
      <c r="N872" s="430">
        <f t="shared" si="70"/>
        <v>0</v>
      </c>
      <c r="O872" s="384">
        <f t="shared" si="71"/>
        <v>0</v>
      </c>
      <c r="P872" s="384">
        <f>IF(O872=1,SUM($O$6:O872),0)</f>
        <v>0</v>
      </c>
    </row>
    <row r="873" spans="1:16" ht="105">
      <c r="A873" s="403"/>
      <c r="B873" s="413">
        <v>14</v>
      </c>
      <c r="C873" s="414" t="s">
        <v>916</v>
      </c>
      <c r="D873" s="415" t="s">
        <v>24</v>
      </c>
      <c r="E873" s="416" t="s">
        <v>903</v>
      </c>
      <c r="F873" s="418">
        <v>149200</v>
      </c>
      <c r="G873" s="418">
        <v>149200</v>
      </c>
      <c r="H873" s="419"/>
      <c r="I873" s="411">
        <f t="shared" si="67"/>
        <v>149200</v>
      </c>
      <c r="J873" s="428">
        <f t="shared" si="68"/>
        <v>0</v>
      </c>
      <c r="K873" s="384">
        <f t="shared" si="69"/>
        <v>0</v>
      </c>
      <c r="L873" s="384">
        <f>IF(J873=1,SUM($J$6:J873),0)</f>
        <v>0</v>
      </c>
      <c r="M873" s="384">
        <f>IF(K873=1,SUM($K$6:K873),0)</f>
        <v>0</v>
      </c>
      <c r="N873" s="430">
        <f t="shared" si="70"/>
        <v>0</v>
      </c>
      <c r="O873" s="384">
        <f t="shared" si="71"/>
        <v>0</v>
      </c>
      <c r="P873" s="384">
        <f>IF(O873=1,SUM($O$6:O873),0)</f>
        <v>0</v>
      </c>
    </row>
    <row r="874" spans="1:16" ht="105">
      <c r="A874" s="403"/>
      <c r="B874" s="413">
        <v>15</v>
      </c>
      <c r="C874" s="414" t="s">
        <v>917</v>
      </c>
      <c r="D874" s="415" t="s">
        <v>24</v>
      </c>
      <c r="E874" s="416" t="s">
        <v>903</v>
      </c>
      <c r="F874" s="418">
        <v>390200</v>
      </c>
      <c r="G874" s="418">
        <v>390200</v>
      </c>
      <c r="H874" s="419"/>
      <c r="I874" s="411">
        <f t="shared" si="67"/>
        <v>390200</v>
      </c>
      <c r="J874" s="428">
        <f t="shared" si="68"/>
        <v>0</v>
      </c>
      <c r="K874" s="384">
        <f t="shared" si="69"/>
        <v>0</v>
      </c>
      <c r="L874" s="384">
        <f>IF(J874=1,SUM($J$6:J874),0)</f>
        <v>0</v>
      </c>
      <c r="M874" s="384">
        <f>IF(K874=1,SUM($K$6:K874),0)</f>
        <v>0</v>
      </c>
      <c r="N874" s="430">
        <f t="shared" si="70"/>
        <v>0</v>
      </c>
      <c r="O874" s="384">
        <f t="shared" si="71"/>
        <v>0</v>
      </c>
      <c r="P874" s="384">
        <f>IF(O874=1,SUM($O$6:O874),0)</f>
        <v>0</v>
      </c>
    </row>
    <row r="875" spans="1:16" ht="105">
      <c r="A875" s="403"/>
      <c r="B875" s="413">
        <v>16</v>
      </c>
      <c r="C875" s="414" t="s">
        <v>918</v>
      </c>
      <c r="D875" s="415" t="s">
        <v>24</v>
      </c>
      <c r="E875" s="416" t="s">
        <v>903</v>
      </c>
      <c r="F875" s="418">
        <v>307600</v>
      </c>
      <c r="G875" s="418">
        <v>307600</v>
      </c>
      <c r="H875" s="419"/>
      <c r="I875" s="411">
        <f t="shared" si="67"/>
        <v>307600</v>
      </c>
      <c r="J875" s="428">
        <f t="shared" si="68"/>
        <v>0</v>
      </c>
      <c r="K875" s="384">
        <f t="shared" si="69"/>
        <v>0</v>
      </c>
      <c r="L875" s="384">
        <f>IF(J875=1,SUM($J$6:J875),0)</f>
        <v>0</v>
      </c>
      <c r="M875" s="384">
        <f>IF(K875=1,SUM($K$6:K875),0)</f>
        <v>0</v>
      </c>
      <c r="N875" s="430">
        <f t="shared" si="70"/>
        <v>0</v>
      </c>
      <c r="O875" s="384">
        <f t="shared" si="71"/>
        <v>0</v>
      </c>
      <c r="P875" s="384">
        <f>IF(O875=1,SUM($O$6:O875),0)</f>
        <v>0</v>
      </c>
    </row>
    <row r="876" spans="1:16" ht="90">
      <c r="A876" s="403"/>
      <c r="B876" s="413">
        <v>17</v>
      </c>
      <c r="C876" s="414" t="s">
        <v>919</v>
      </c>
      <c r="D876" s="415" t="s">
        <v>24</v>
      </c>
      <c r="E876" s="416" t="s">
        <v>903</v>
      </c>
      <c r="F876" s="418">
        <v>261600</v>
      </c>
      <c r="G876" s="418">
        <v>261600</v>
      </c>
      <c r="H876" s="419"/>
      <c r="I876" s="411">
        <f t="shared" si="67"/>
        <v>261600</v>
      </c>
      <c r="J876" s="428">
        <f t="shared" si="68"/>
        <v>0</v>
      </c>
      <c r="K876" s="384">
        <f t="shared" si="69"/>
        <v>0</v>
      </c>
      <c r="L876" s="384">
        <f>IF(J876=1,SUM($J$6:J876),0)</f>
        <v>0</v>
      </c>
      <c r="M876" s="384">
        <f>IF(K876=1,SUM($K$6:K876),0)</f>
        <v>0</v>
      </c>
      <c r="N876" s="430">
        <f t="shared" si="70"/>
        <v>0</v>
      </c>
      <c r="O876" s="384">
        <f t="shared" si="71"/>
        <v>0</v>
      </c>
      <c r="P876" s="384">
        <f>IF(O876=1,SUM($O$6:O876),0)</f>
        <v>0</v>
      </c>
    </row>
    <row r="877" spans="1:16" ht="90">
      <c r="A877" s="403"/>
      <c r="B877" s="413">
        <v>18</v>
      </c>
      <c r="C877" s="414" t="s">
        <v>920</v>
      </c>
      <c r="D877" s="415" t="s">
        <v>24</v>
      </c>
      <c r="E877" s="416" t="s">
        <v>903</v>
      </c>
      <c r="F877" s="418">
        <v>198700</v>
      </c>
      <c r="G877" s="418">
        <v>198700</v>
      </c>
      <c r="H877" s="419"/>
      <c r="I877" s="411">
        <f t="shared" ref="I877:I941" si="72">IF($I$5=$G$4,G877,(IF($I$5=$F$4,F877,0)))</f>
        <v>198700</v>
      </c>
      <c r="J877" s="428">
        <f t="shared" si="68"/>
        <v>0</v>
      </c>
      <c r="K877" s="384">
        <f t="shared" si="69"/>
        <v>0</v>
      </c>
      <c r="L877" s="384">
        <f>IF(J877=1,SUM($J$6:J877),0)</f>
        <v>0</v>
      </c>
      <c r="M877" s="384">
        <f>IF(K877=1,SUM($K$6:K877),0)</f>
        <v>0</v>
      </c>
      <c r="N877" s="430">
        <f t="shared" si="70"/>
        <v>0</v>
      </c>
      <c r="O877" s="384">
        <f t="shared" si="71"/>
        <v>0</v>
      </c>
      <c r="P877" s="384">
        <f>IF(O877=1,SUM($O$6:O877),0)</f>
        <v>0</v>
      </c>
    </row>
    <row r="878" spans="1:16" ht="105">
      <c r="A878" s="403"/>
      <c r="B878" s="413">
        <v>19</v>
      </c>
      <c r="C878" s="414" t="s">
        <v>921</v>
      </c>
      <c r="D878" s="415" t="s">
        <v>24</v>
      </c>
      <c r="E878" s="416" t="s">
        <v>903</v>
      </c>
      <c r="F878" s="418">
        <v>272600</v>
      </c>
      <c r="G878" s="418">
        <v>272600</v>
      </c>
      <c r="H878" s="419"/>
      <c r="I878" s="411">
        <f t="shared" si="72"/>
        <v>272600</v>
      </c>
      <c r="J878" s="428">
        <f t="shared" si="68"/>
        <v>0</v>
      </c>
      <c r="K878" s="384">
        <f t="shared" si="69"/>
        <v>0</v>
      </c>
      <c r="L878" s="384">
        <f>IF(J878=1,SUM($J$6:J878),0)</f>
        <v>0</v>
      </c>
      <c r="M878" s="384">
        <f>IF(K878=1,SUM($K$6:K878),0)</f>
        <v>0</v>
      </c>
      <c r="N878" s="430">
        <f t="shared" si="70"/>
        <v>0</v>
      </c>
      <c r="O878" s="384">
        <f t="shared" si="71"/>
        <v>0</v>
      </c>
      <c r="P878" s="384">
        <f>IF(O878=1,SUM($O$6:O878),0)</f>
        <v>0</v>
      </c>
    </row>
    <row r="879" spans="1:16" ht="105">
      <c r="A879" s="403"/>
      <c r="B879" s="413">
        <v>20</v>
      </c>
      <c r="C879" s="414" t="s">
        <v>922</v>
      </c>
      <c r="D879" s="415" t="s">
        <v>24</v>
      </c>
      <c r="E879" s="416" t="s">
        <v>903</v>
      </c>
      <c r="F879" s="418">
        <v>243400</v>
      </c>
      <c r="G879" s="418">
        <v>243400</v>
      </c>
      <c r="H879" s="419"/>
      <c r="I879" s="411">
        <f t="shared" si="72"/>
        <v>243400</v>
      </c>
      <c r="J879" s="428">
        <f t="shared" si="68"/>
        <v>0</v>
      </c>
      <c r="K879" s="384">
        <f t="shared" si="69"/>
        <v>0</v>
      </c>
      <c r="L879" s="384">
        <f>IF(J879=1,SUM($J$6:J879),0)</f>
        <v>0</v>
      </c>
      <c r="M879" s="384">
        <f>IF(K879=1,SUM($K$6:K879),0)</f>
        <v>0</v>
      </c>
      <c r="N879" s="430">
        <f t="shared" si="70"/>
        <v>0</v>
      </c>
      <c r="O879" s="384">
        <f t="shared" si="71"/>
        <v>0</v>
      </c>
      <c r="P879" s="384">
        <f>IF(O879=1,SUM($O$6:O879),0)</f>
        <v>0</v>
      </c>
    </row>
    <row r="880" spans="1:16" ht="90">
      <c r="A880" s="403"/>
      <c r="B880" s="413">
        <v>21</v>
      </c>
      <c r="C880" s="414" t="s">
        <v>923</v>
      </c>
      <c r="D880" s="415" t="s">
        <v>24</v>
      </c>
      <c r="E880" s="416" t="s">
        <v>903</v>
      </c>
      <c r="F880" s="418">
        <v>179300</v>
      </c>
      <c r="G880" s="418">
        <v>179300</v>
      </c>
      <c r="H880" s="419"/>
      <c r="I880" s="411">
        <f t="shared" si="72"/>
        <v>179300</v>
      </c>
      <c r="J880" s="428">
        <f t="shared" si="68"/>
        <v>0</v>
      </c>
      <c r="K880" s="384">
        <f t="shared" si="69"/>
        <v>0</v>
      </c>
      <c r="L880" s="384">
        <f>IF(J880=1,SUM($J$6:J880),0)</f>
        <v>0</v>
      </c>
      <c r="M880" s="384">
        <f>IF(K880=1,SUM($K$6:K880),0)</f>
        <v>0</v>
      </c>
      <c r="N880" s="430">
        <f t="shared" si="70"/>
        <v>0</v>
      </c>
      <c r="O880" s="384">
        <f t="shared" si="71"/>
        <v>0</v>
      </c>
      <c r="P880" s="384">
        <f>IF(O880=1,SUM($O$6:O880),0)</f>
        <v>0</v>
      </c>
    </row>
    <row r="881" spans="1:16" ht="90">
      <c r="A881" s="403"/>
      <c r="B881" s="413">
        <v>22</v>
      </c>
      <c r="C881" s="414" t="s">
        <v>924</v>
      </c>
      <c r="D881" s="415" t="s">
        <v>24</v>
      </c>
      <c r="E881" s="416" t="s">
        <v>903</v>
      </c>
      <c r="F881" s="418">
        <v>151900</v>
      </c>
      <c r="G881" s="418">
        <v>151900</v>
      </c>
      <c r="H881" s="419"/>
      <c r="I881" s="411">
        <f t="shared" si="72"/>
        <v>151900</v>
      </c>
      <c r="J881" s="428">
        <f t="shared" si="68"/>
        <v>0</v>
      </c>
      <c r="K881" s="384">
        <f t="shared" si="69"/>
        <v>0</v>
      </c>
      <c r="L881" s="384">
        <f>IF(J881=1,SUM($J$6:J881),0)</f>
        <v>0</v>
      </c>
      <c r="M881" s="384">
        <f>IF(K881=1,SUM($K$6:K881),0)</f>
        <v>0</v>
      </c>
      <c r="N881" s="430">
        <f t="shared" si="70"/>
        <v>0</v>
      </c>
      <c r="O881" s="384">
        <f t="shared" si="71"/>
        <v>0</v>
      </c>
      <c r="P881" s="384">
        <f>IF(O881=1,SUM($O$6:O881),0)</f>
        <v>0</v>
      </c>
    </row>
    <row r="882" spans="1:16" ht="105">
      <c r="A882" s="403"/>
      <c r="B882" s="413">
        <v>23</v>
      </c>
      <c r="C882" s="414" t="s">
        <v>925</v>
      </c>
      <c r="D882" s="415" t="s">
        <v>24</v>
      </c>
      <c r="E882" s="416" t="s">
        <v>903</v>
      </c>
      <c r="F882" s="418">
        <v>136485.10978061499</v>
      </c>
      <c r="G882" s="418">
        <v>136485.10978061499</v>
      </c>
      <c r="H882" s="419"/>
      <c r="I882" s="411">
        <f t="shared" si="72"/>
        <v>136485.10978061499</v>
      </c>
      <c r="J882" s="428">
        <f t="shared" si="68"/>
        <v>0</v>
      </c>
      <c r="K882" s="384">
        <f t="shared" si="69"/>
        <v>0</v>
      </c>
      <c r="L882" s="384">
        <f>IF(J882=1,SUM($J$6:J882),0)</f>
        <v>0</v>
      </c>
      <c r="M882" s="384">
        <f>IF(K882=1,SUM($K$6:K882),0)</f>
        <v>0</v>
      </c>
      <c r="N882" s="430">
        <f t="shared" si="70"/>
        <v>0</v>
      </c>
      <c r="O882" s="384">
        <f t="shared" si="71"/>
        <v>0</v>
      </c>
      <c r="P882" s="384">
        <f>IF(O882=1,SUM($O$6:O882),0)</f>
        <v>0</v>
      </c>
    </row>
    <row r="883" spans="1:16" ht="105">
      <c r="A883" s="403"/>
      <c r="B883" s="413">
        <v>24</v>
      </c>
      <c r="C883" s="414" t="s">
        <v>926</v>
      </c>
      <c r="D883" s="415" t="s">
        <v>24</v>
      </c>
      <c r="E883" s="416" t="s">
        <v>903</v>
      </c>
      <c r="F883" s="418">
        <v>125481.16630030901</v>
      </c>
      <c r="G883" s="418">
        <v>125481.16630030901</v>
      </c>
      <c r="H883" s="419"/>
      <c r="I883" s="411">
        <f t="shared" si="72"/>
        <v>125481.16630030901</v>
      </c>
      <c r="J883" s="428">
        <f t="shared" si="68"/>
        <v>0</v>
      </c>
      <c r="K883" s="384">
        <f t="shared" si="69"/>
        <v>0</v>
      </c>
      <c r="L883" s="384">
        <f>IF(J883=1,SUM($J$6:J883),0)</f>
        <v>0</v>
      </c>
      <c r="M883" s="384">
        <f>IF(K883=1,SUM($K$6:K883),0)</f>
        <v>0</v>
      </c>
      <c r="N883" s="430">
        <f t="shared" si="70"/>
        <v>0</v>
      </c>
      <c r="O883" s="384">
        <f t="shared" si="71"/>
        <v>0</v>
      </c>
      <c r="P883" s="384">
        <f>IF(O883=1,SUM($O$6:O883),0)</f>
        <v>0</v>
      </c>
    </row>
    <row r="884" spans="1:16" ht="90">
      <c r="A884" s="403"/>
      <c r="B884" s="413">
        <v>25</v>
      </c>
      <c r="C884" s="414" t="s">
        <v>927</v>
      </c>
      <c r="D884" s="415" t="s">
        <v>24</v>
      </c>
      <c r="E884" s="416" t="s">
        <v>903</v>
      </c>
      <c r="F884" s="418">
        <v>115200</v>
      </c>
      <c r="G884" s="418">
        <v>115200</v>
      </c>
      <c r="H884" s="419"/>
      <c r="I884" s="411">
        <f t="shared" si="72"/>
        <v>115200</v>
      </c>
      <c r="J884" s="428">
        <f t="shared" si="68"/>
        <v>0</v>
      </c>
      <c r="K884" s="384">
        <f t="shared" si="69"/>
        <v>0</v>
      </c>
      <c r="L884" s="384">
        <f>IF(J884=1,SUM($J$6:J884),0)</f>
        <v>0</v>
      </c>
      <c r="M884" s="384">
        <f>IF(K884=1,SUM($K$6:K884),0)</f>
        <v>0</v>
      </c>
      <c r="N884" s="430">
        <f t="shared" si="70"/>
        <v>0</v>
      </c>
      <c r="O884" s="384">
        <f t="shared" si="71"/>
        <v>0</v>
      </c>
      <c r="P884" s="384">
        <f>IF(O884=1,SUM($O$6:O884),0)</f>
        <v>0</v>
      </c>
    </row>
    <row r="885" spans="1:16" ht="90">
      <c r="A885" s="403"/>
      <c r="B885" s="413">
        <v>26</v>
      </c>
      <c r="C885" s="414" t="s">
        <v>928</v>
      </c>
      <c r="D885" s="415" t="s">
        <v>24</v>
      </c>
      <c r="E885" s="416" t="s">
        <v>903</v>
      </c>
      <c r="F885" s="418">
        <v>115000</v>
      </c>
      <c r="G885" s="418">
        <v>115000</v>
      </c>
      <c r="H885" s="419"/>
      <c r="I885" s="411">
        <f t="shared" si="72"/>
        <v>115000</v>
      </c>
      <c r="J885" s="428">
        <f t="shared" si="68"/>
        <v>0</v>
      </c>
      <c r="K885" s="384">
        <f t="shared" si="69"/>
        <v>0</v>
      </c>
      <c r="L885" s="384">
        <f>IF(J885=1,SUM($J$6:J885),0)</f>
        <v>0</v>
      </c>
      <c r="M885" s="384">
        <f>IF(K885=1,SUM($K$6:K885),0)</f>
        <v>0</v>
      </c>
      <c r="N885" s="430">
        <f t="shared" si="70"/>
        <v>0</v>
      </c>
      <c r="O885" s="384">
        <f t="shared" si="71"/>
        <v>0</v>
      </c>
      <c r="P885" s="384">
        <f>IF(O885=1,SUM($O$6:O885),0)</f>
        <v>0</v>
      </c>
    </row>
    <row r="886" spans="1:16" ht="90">
      <c r="A886" s="403"/>
      <c r="B886" s="413">
        <v>27</v>
      </c>
      <c r="C886" s="414" t="s">
        <v>929</v>
      </c>
      <c r="D886" s="415" t="s">
        <v>24</v>
      </c>
      <c r="E886" s="416" t="s">
        <v>903</v>
      </c>
      <c r="F886" s="418">
        <v>101800</v>
      </c>
      <c r="G886" s="418">
        <v>101800</v>
      </c>
      <c r="H886" s="419"/>
      <c r="I886" s="411">
        <f t="shared" si="72"/>
        <v>101800</v>
      </c>
      <c r="J886" s="428">
        <f t="shared" si="68"/>
        <v>0</v>
      </c>
      <c r="K886" s="384">
        <f t="shared" si="69"/>
        <v>0</v>
      </c>
      <c r="L886" s="384">
        <f>IF(J886=1,SUM($J$6:J886),0)</f>
        <v>0</v>
      </c>
      <c r="M886" s="384">
        <f>IF(K886=1,SUM($K$6:K886),0)</f>
        <v>0</v>
      </c>
      <c r="N886" s="430">
        <f t="shared" si="70"/>
        <v>0</v>
      </c>
      <c r="O886" s="384">
        <f t="shared" si="71"/>
        <v>0</v>
      </c>
      <c r="P886" s="384">
        <f>IF(O886=1,SUM($O$6:O886),0)</f>
        <v>0</v>
      </c>
    </row>
    <row r="887" spans="1:16" ht="120">
      <c r="A887" s="403"/>
      <c r="B887" s="413">
        <v>28</v>
      </c>
      <c r="C887" s="414" t="s">
        <v>930</v>
      </c>
      <c r="D887" s="415" t="s">
        <v>24</v>
      </c>
      <c r="E887" s="416" t="s">
        <v>903</v>
      </c>
      <c r="F887" s="418">
        <v>523270</v>
      </c>
      <c r="G887" s="418">
        <v>523270</v>
      </c>
      <c r="H887" s="419"/>
      <c r="I887" s="411">
        <f t="shared" si="72"/>
        <v>523270</v>
      </c>
      <c r="J887" s="428">
        <f t="shared" si="68"/>
        <v>0</v>
      </c>
      <c r="K887" s="384">
        <f t="shared" si="69"/>
        <v>0</v>
      </c>
      <c r="L887" s="384">
        <f>IF(J887=1,SUM($J$6:J887),0)</f>
        <v>0</v>
      </c>
      <c r="M887" s="384">
        <f>IF(K887=1,SUM($K$6:K887),0)</f>
        <v>0</v>
      </c>
      <c r="N887" s="430">
        <f t="shared" si="70"/>
        <v>0</v>
      </c>
      <c r="O887" s="384">
        <f t="shared" si="71"/>
        <v>0</v>
      </c>
      <c r="P887" s="384">
        <f>IF(O887=1,SUM($O$6:O887),0)</f>
        <v>0</v>
      </c>
    </row>
    <row r="888" spans="1:16" ht="120">
      <c r="A888" s="403"/>
      <c r="B888" s="413">
        <v>29</v>
      </c>
      <c r="C888" s="414" t="s">
        <v>931</v>
      </c>
      <c r="D888" s="415" t="s">
        <v>24</v>
      </c>
      <c r="E888" s="416" t="s">
        <v>903</v>
      </c>
      <c r="F888" s="418">
        <v>523270</v>
      </c>
      <c r="G888" s="418">
        <v>523270</v>
      </c>
      <c r="H888" s="419"/>
      <c r="I888" s="411">
        <f t="shared" si="72"/>
        <v>523270</v>
      </c>
      <c r="J888" s="428">
        <f t="shared" si="68"/>
        <v>0</v>
      </c>
      <c r="K888" s="384">
        <f t="shared" si="69"/>
        <v>0</v>
      </c>
      <c r="L888" s="384">
        <f>IF(J888=1,SUM($J$6:J888),0)</f>
        <v>0</v>
      </c>
      <c r="M888" s="384">
        <f>IF(K888=1,SUM($K$6:K888),0)</f>
        <v>0</v>
      </c>
      <c r="N888" s="430">
        <f t="shared" si="70"/>
        <v>0</v>
      </c>
      <c r="O888" s="384">
        <f t="shared" si="71"/>
        <v>0</v>
      </c>
      <c r="P888" s="384">
        <f>IF(O888=1,SUM($O$6:O888),0)</f>
        <v>0</v>
      </c>
    </row>
    <row r="889" spans="1:16" ht="120">
      <c r="A889" s="403"/>
      <c r="B889" s="413">
        <v>30</v>
      </c>
      <c r="C889" s="414" t="s">
        <v>932</v>
      </c>
      <c r="D889" s="415" t="s">
        <v>24</v>
      </c>
      <c r="E889" s="416" t="s">
        <v>903</v>
      </c>
      <c r="F889" s="418">
        <v>408430</v>
      </c>
      <c r="G889" s="418">
        <v>408430</v>
      </c>
      <c r="H889" s="419"/>
      <c r="I889" s="411">
        <f t="shared" si="72"/>
        <v>408430</v>
      </c>
      <c r="J889" s="428">
        <f t="shared" si="68"/>
        <v>0</v>
      </c>
      <c r="K889" s="384">
        <f t="shared" si="69"/>
        <v>0</v>
      </c>
      <c r="L889" s="384">
        <f>IF(J889=1,SUM($J$6:J889),0)</f>
        <v>0</v>
      </c>
      <c r="M889" s="384">
        <f>IF(K889=1,SUM($K$6:K889),0)</f>
        <v>0</v>
      </c>
      <c r="N889" s="430">
        <f t="shared" si="70"/>
        <v>0</v>
      </c>
      <c r="O889" s="384">
        <f t="shared" si="71"/>
        <v>0</v>
      </c>
      <c r="P889" s="384">
        <f>IF(O889=1,SUM($O$6:O889),0)</f>
        <v>0</v>
      </c>
    </row>
    <row r="890" spans="1:16" ht="105">
      <c r="A890" s="403"/>
      <c r="B890" s="413">
        <v>31</v>
      </c>
      <c r="C890" s="414" t="s">
        <v>933</v>
      </c>
      <c r="D890" s="415" t="s">
        <v>24</v>
      </c>
      <c r="E890" s="416" t="s">
        <v>903</v>
      </c>
      <c r="F890" s="418">
        <v>386870</v>
      </c>
      <c r="G890" s="418">
        <v>386870</v>
      </c>
      <c r="H890" s="419"/>
      <c r="I890" s="411">
        <f t="shared" si="72"/>
        <v>386870</v>
      </c>
      <c r="J890" s="428">
        <f t="shared" si="68"/>
        <v>0</v>
      </c>
      <c r="K890" s="384">
        <f t="shared" si="69"/>
        <v>0</v>
      </c>
      <c r="L890" s="384">
        <f>IF(J890=1,SUM($J$6:J890),0)</f>
        <v>0</v>
      </c>
      <c r="M890" s="384">
        <f>IF(K890=1,SUM($K$6:K890),0)</f>
        <v>0</v>
      </c>
      <c r="N890" s="430">
        <f t="shared" si="70"/>
        <v>0</v>
      </c>
      <c r="O890" s="384">
        <f t="shared" si="71"/>
        <v>0</v>
      </c>
      <c r="P890" s="384">
        <f>IF(O890=1,SUM($O$6:O890),0)</f>
        <v>0</v>
      </c>
    </row>
    <row r="891" spans="1:16" ht="105">
      <c r="A891" s="403"/>
      <c r="B891" s="413">
        <v>32</v>
      </c>
      <c r="C891" s="414" t="s">
        <v>934</v>
      </c>
      <c r="D891" s="415" t="s">
        <v>24</v>
      </c>
      <c r="E891" s="416" t="s">
        <v>903</v>
      </c>
      <c r="F891" s="418">
        <v>330110</v>
      </c>
      <c r="G891" s="418">
        <v>330110</v>
      </c>
      <c r="H891" s="419"/>
      <c r="I891" s="411">
        <f t="shared" si="72"/>
        <v>330110</v>
      </c>
      <c r="J891" s="428">
        <f t="shared" si="68"/>
        <v>0</v>
      </c>
      <c r="K891" s="384">
        <f t="shared" si="69"/>
        <v>0</v>
      </c>
      <c r="L891" s="384">
        <f>IF(J891=1,SUM($J$6:J891),0)</f>
        <v>0</v>
      </c>
      <c r="M891" s="384">
        <f>IF(K891=1,SUM($K$6:K891),0)</f>
        <v>0</v>
      </c>
      <c r="N891" s="430">
        <f t="shared" si="70"/>
        <v>0</v>
      </c>
      <c r="O891" s="384">
        <f t="shared" si="71"/>
        <v>0</v>
      </c>
      <c r="P891" s="384">
        <f>IF(O891=1,SUM($O$6:O891),0)</f>
        <v>0</v>
      </c>
    </row>
    <row r="892" spans="1:16" ht="105">
      <c r="A892" s="403"/>
      <c r="B892" s="413">
        <v>33</v>
      </c>
      <c r="C892" s="414" t="s">
        <v>935</v>
      </c>
      <c r="D892" s="415" t="s">
        <v>24</v>
      </c>
      <c r="E892" s="416" t="s">
        <v>903</v>
      </c>
      <c r="F892" s="418">
        <v>319990</v>
      </c>
      <c r="G892" s="418">
        <v>319990</v>
      </c>
      <c r="H892" s="419"/>
      <c r="I892" s="411">
        <f t="shared" si="72"/>
        <v>319990</v>
      </c>
      <c r="J892" s="428">
        <f t="shared" si="68"/>
        <v>0</v>
      </c>
      <c r="K892" s="384">
        <f t="shared" si="69"/>
        <v>0</v>
      </c>
      <c r="L892" s="384">
        <f>IF(J892=1,SUM($J$6:J892),0)</f>
        <v>0</v>
      </c>
      <c r="M892" s="384">
        <f>IF(K892=1,SUM($K$6:K892),0)</f>
        <v>0</v>
      </c>
      <c r="N892" s="430">
        <f t="shared" si="70"/>
        <v>0</v>
      </c>
      <c r="O892" s="384">
        <f t="shared" si="71"/>
        <v>0</v>
      </c>
      <c r="P892" s="384">
        <f>IF(O892=1,SUM($O$6:O892),0)</f>
        <v>0</v>
      </c>
    </row>
    <row r="893" spans="1:16" ht="105">
      <c r="A893" s="403"/>
      <c r="B893" s="413">
        <v>34</v>
      </c>
      <c r="C893" s="414" t="s">
        <v>936</v>
      </c>
      <c r="D893" s="415" t="s">
        <v>24</v>
      </c>
      <c r="E893" s="416" t="s">
        <v>903</v>
      </c>
      <c r="F893" s="418">
        <v>319660</v>
      </c>
      <c r="G893" s="418">
        <v>319660</v>
      </c>
      <c r="H893" s="419"/>
      <c r="I893" s="411">
        <f t="shared" si="72"/>
        <v>319660</v>
      </c>
      <c r="J893" s="428">
        <f t="shared" si="68"/>
        <v>0</v>
      </c>
      <c r="K893" s="384">
        <f t="shared" si="69"/>
        <v>0</v>
      </c>
      <c r="L893" s="384">
        <f>IF(J893=1,SUM($J$6:J893),0)</f>
        <v>0</v>
      </c>
      <c r="M893" s="384">
        <f>IF(K893=1,SUM($K$6:K893),0)</f>
        <v>0</v>
      </c>
      <c r="N893" s="430">
        <f t="shared" si="70"/>
        <v>0</v>
      </c>
      <c r="O893" s="384">
        <f t="shared" si="71"/>
        <v>0</v>
      </c>
      <c r="P893" s="384">
        <f>IF(O893=1,SUM($O$6:O893),0)</f>
        <v>0</v>
      </c>
    </row>
    <row r="894" spans="1:16" ht="105">
      <c r="A894" s="403"/>
      <c r="B894" s="413">
        <v>35</v>
      </c>
      <c r="C894" s="414" t="s">
        <v>937</v>
      </c>
      <c r="D894" s="415" t="s">
        <v>24</v>
      </c>
      <c r="E894" s="416" t="s">
        <v>903</v>
      </c>
      <c r="F894" s="418">
        <v>271700</v>
      </c>
      <c r="G894" s="418">
        <v>271700</v>
      </c>
      <c r="H894" s="419"/>
      <c r="I894" s="411">
        <f t="shared" si="72"/>
        <v>271700</v>
      </c>
      <c r="J894" s="428">
        <f t="shared" si="68"/>
        <v>0</v>
      </c>
      <c r="K894" s="384">
        <f t="shared" si="69"/>
        <v>0</v>
      </c>
      <c r="L894" s="384">
        <f>IF(J894=1,SUM($J$6:J894),0)</f>
        <v>0</v>
      </c>
      <c r="M894" s="384">
        <f>IF(K894=1,SUM($K$6:K894),0)</f>
        <v>0</v>
      </c>
      <c r="N894" s="430">
        <f t="shared" si="70"/>
        <v>0</v>
      </c>
      <c r="O894" s="384">
        <f t="shared" si="71"/>
        <v>0</v>
      </c>
      <c r="P894" s="384">
        <f>IF(O894=1,SUM($O$6:O894),0)</f>
        <v>0</v>
      </c>
    </row>
    <row r="895" spans="1:16" ht="105">
      <c r="A895" s="403"/>
      <c r="B895" s="413">
        <v>36</v>
      </c>
      <c r="C895" s="414" t="s">
        <v>938</v>
      </c>
      <c r="D895" s="415" t="s">
        <v>24</v>
      </c>
      <c r="E895" s="416" t="s">
        <v>903</v>
      </c>
      <c r="F895" s="418">
        <v>303600</v>
      </c>
      <c r="G895" s="418">
        <v>303600</v>
      </c>
      <c r="H895" s="419"/>
      <c r="I895" s="411">
        <f t="shared" si="72"/>
        <v>303600</v>
      </c>
      <c r="J895" s="428">
        <f t="shared" si="68"/>
        <v>0</v>
      </c>
      <c r="K895" s="384">
        <f t="shared" si="69"/>
        <v>0</v>
      </c>
      <c r="L895" s="384">
        <f>IF(J895=1,SUM($J$6:J895),0)</f>
        <v>0</v>
      </c>
      <c r="M895" s="384">
        <f>IF(K895=1,SUM($K$6:K895),0)</f>
        <v>0</v>
      </c>
      <c r="N895" s="430">
        <f t="shared" si="70"/>
        <v>0</v>
      </c>
      <c r="O895" s="384">
        <f t="shared" si="71"/>
        <v>0</v>
      </c>
      <c r="P895" s="384">
        <f>IF(O895=1,SUM($O$6:O895),0)</f>
        <v>0</v>
      </c>
    </row>
    <row r="896" spans="1:16" ht="105">
      <c r="A896" s="403"/>
      <c r="B896" s="413">
        <v>37</v>
      </c>
      <c r="C896" s="414" t="s">
        <v>939</v>
      </c>
      <c r="D896" s="415" t="s">
        <v>24</v>
      </c>
      <c r="E896" s="416" t="s">
        <v>903</v>
      </c>
      <c r="F896" s="418">
        <v>294910</v>
      </c>
      <c r="G896" s="418">
        <v>294910</v>
      </c>
      <c r="H896" s="419"/>
      <c r="I896" s="411">
        <f t="shared" si="72"/>
        <v>294910</v>
      </c>
      <c r="J896" s="428">
        <f t="shared" si="68"/>
        <v>0</v>
      </c>
      <c r="K896" s="384">
        <f t="shared" si="69"/>
        <v>0</v>
      </c>
      <c r="L896" s="384">
        <f>IF(J896=1,SUM($J$6:J896),0)</f>
        <v>0</v>
      </c>
      <c r="M896" s="384">
        <f>IF(K896=1,SUM($K$6:K896),0)</f>
        <v>0</v>
      </c>
      <c r="N896" s="430">
        <f t="shared" si="70"/>
        <v>0</v>
      </c>
      <c r="O896" s="384">
        <f t="shared" si="71"/>
        <v>0</v>
      </c>
      <c r="P896" s="384">
        <f>IF(O896=1,SUM($O$6:O896),0)</f>
        <v>0</v>
      </c>
    </row>
    <row r="897" spans="1:16" ht="105">
      <c r="A897" s="403"/>
      <c r="B897" s="413">
        <v>38</v>
      </c>
      <c r="C897" s="414" t="s">
        <v>940</v>
      </c>
      <c r="D897" s="415" t="s">
        <v>24</v>
      </c>
      <c r="E897" s="416" t="s">
        <v>903</v>
      </c>
      <c r="F897" s="418">
        <v>244640</v>
      </c>
      <c r="G897" s="418">
        <v>244640</v>
      </c>
      <c r="H897" s="419"/>
      <c r="I897" s="411">
        <f t="shared" si="72"/>
        <v>244640</v>
      </c>
      <c r="J897" s="428">
        <f t="shared" si="68"/>
        <v>0</v>
      </c>
      <c r="K897" s="384">
        <f t="shared" si="69"/>
        <v>0</v>
      </c>
      <c r="L897" s="384">
        <f>IF(J897=1,SUM($J$6:J897),0)</f>
        <v>0</v>
      </c>
      <c r="M897" s="384">
        <f>IF(K897=1,SUM($K$6:K897),0)</f>
        <v>0</v>
      </c>
      <c r="N897" s="430">
        <f t="shared" si="70"/>
        <v>0</v>
      </c>
      <c r="O897" s="384">
        <f t="shared" si="71"/>
        <v>0</v>
      </c>
      <c r="P897" s="384">
        <f>IF(O897=1,SUM($O$6:O897),0)</f>
        <v>0</v>
      </c>
    </row>
    <row r="898" spans="1:16" ht="105">
      <c r="A898" s="403"/>
      <c r="B898" s="413">
        <v>39</v>
      </c>
      <c r="C898" s="414" t="s">
        <v>941</v>
      </c>
      <c r="D898" s="415" t="s">
        <v>24</v>
      </c>
      <c r="E898" s="416" t="s">
        <v>903</v>
      </c>
      <c r="F898" s="418">
        <v>244640</v>
      </c>
      <c r="G898" s="418">
        <v>244640</v>
      </c>
      <c r="H898" s="419"/>
      <c r="I898" s="411">
        <f t="shared" si="72"/>
        <v>244640</v>
      </c>
      <c r="J898" s="428">
        <f t="shared" si="68"/>
        <v>0</v>
      </c>
      <c r="K898" s="384">
        <f t="shared" si="69"/>
        <v>0</v>
      </c>
      <c r="L898" s="384">
        <f>IF(J898=1,SUM($J$6:J898),0)</f>
        <v>0</v>
      </c>
      <c r="M898" s="384">
        <f>IF(K898=1,SUM($K$6:K898),0)</f>
        <v>0</v>
      </c>
      <c r="N898" s="430">
        <f t="shared" si="70"/>
        <v>0</v>
      </c>
      <c r="O898" s="384">
        <f t="shared" si="71"/>
        <v>0</v>
      </c>
      <c r="P898" s="384">
        <f>IF(O898=1,SUM($O$6:O898),0)</f>
        <v>0</v>
      </c>
    </row>
    <row r="899" spans="1:16" ht="105">
      <c r="A899" s="403"/>
      <c r="B899" s="413">
        <v>40</v>
      </c>
      <c r="C899" s="414" t="s">
        <v>942</v>
      </c>
      <c r="D899" s="415" t="s">
        <v>24</v>
      </c>
      <c r="E899" s="416" t="s">
        <v>903</v>
      </c>
      <c r="F899" s="418">
        <v>217030</v>
      </c>
      <c r="G899" s="418">
        <v>217030</v>
      </c>
      <c r="H899" s="419"/>
      <c r="I899" s="411">
        <f t="shared" si="72"/>
        <v>217030</v>
      </c>
      <c r="J899" s="428">
        <f t="shared" si="68"/>
        <v>0</v>
      </c>
      <c r="K899" s="384">
        <f t="shared" si="69"/>
        <v>0</v>
      </c>
      <c r="L899" s="384">
        <f>IF(J899=1,SUM($J$6:J899),0)</f>
        <v>0</v>
      </c>
      <c r="M899" s="384">
        <f>IF(K899=1,SUM($K$6:K899),0)</f>
        <v>0</v>
      </c>
      <c r="N899" s="430">
        <f t="shared" si="70"/>
        <v>0</v>
      </c>
      <c r="O899" s="384">
        <f t="shared" si="71"/>
        <v>0</v>
      </c>
      <c r="P899" s="384">
        <f>IF(O899=1,SUM($O$6:O899),0)</f>
        <v>0</v>
      </c>
    </row>
    <row r="900" spans="1:16" ht="105">
      <c r="A900" s="403"/>
      <c r="B900" s="413">
        <v>41</v>
      </c>
      <c r="C900" s="414" t="s">
        <v>943</v>
      </c>
      <c r="D900" s="415" t="s">
        <v>24</v>
      </c>
      <c r="E900" s="416" t="s">
        <v>903</v>
      </c>
      <c r="F900" s="418">
        <v>164120</v>
      </c>
      <c r="G900" s="418">
        <v>164120</v>
      </c>
      <c r="H900" s="419"/>
      <c r="I900" s="411">
        <f t="shared" si="72"/>
        <v>164120</v>
      </c>
      <c r="J900" s="428">
        <f t="shared" si="68"/>
        <v>0</v>
      </c>
      <c r="K900" s="384">
        <f t="shared" si="69"/>
        <v>0</v>
      </c>
      <c r="L900" s="384">
        <f>IF(J900=1,SUM($J$6:J900),0)</f>
        <v>0</v>
      </c>
      <c r="M900" s="384">
        <f>IF(K900=1,SUM($K$6:K900),0)</f>
        <v>0</v>
      </c>
      <c r="N900" s="430">
        <f t="shared" si="70"/>
        <v>0</v>
      </c>
      <c r="O900" s="384">
        <f t="shared" si="71"/>
        <v>0</v>
      </c>
      <c r="P900" s="384">
        <f>IF(O900=1,SUM($O$6:O900),0)</f>
        <v>0</v>
      </c>
    </row>
    <row r="901" spans="1:16" ht="105">
      <c r="A901" s="403"/>
      <c r="B901" s="413">
        <v>42</v>
      </c>
      <c r="C901" s="414" t="s">
        <v>944</v>
      </c>
      <c r="D901" s="415" t="s">
        <v>24</v>
      </c>
      <c r="E901" s="416" t="s">
        <v>903</v>
      </c>
      <c r="F901" s="418">
        <v>429220</v>
      </c>
      <c r="G901" s="418">
        <v>429220</v>
      </c>
      <c r="H901" s="419"/>
      <c r="I901" s="411">
        <f t="shared" si="72"/>
        <v>429220</v>
      </c>
      <c r="J901" s="428">
        <f t="shared" si="68"/>
        <v>0</v>
      </c>
      <c r="K901" s="384">
        <f t="shared" si="69"/>
        <v>0</v>
      </c>
      <c r="L901" s="384">
        <f>IF(J901=1,SUM($J$6:J901),0)</f>
        <v>0</v>
      </c>
      <c r="M901" s="384">
        <f>IF(K901=1,SUM($K$6:K901),0)</f>
        <v>0</v>
      </c>
      <c r="N901" s="430">
        <f t="shared" si="70"/>
        <v>0</v>
      </c>
      <c r="O901" s="384">
        <f t="shared" si="71"/>
        <v>0</v>
      </c>
      <c r="P901" s="384">
        <f>IF(O901=1,SUM($O$6:O901),0)</f>
        <v>0</v>
      </c>
    </row>
    <row r="902" spans="1:16" ht="105">
      <c r="A902" s="403"/>
      <c r="B902" s="413">
        <v>43</v>
      </c>
      <c r="C902" s="414" t="s">
        <v>945</v>
      </c>
      <c r="D902" s="415" t="s">
        <v>24</v>
      </c>
      <c r="E902" s="416" t="s">
        <v>903</v>
      </c>
      <c r="F902" s="418">
        <v>338360</v>
      </c>
      <c r="G902" s="418">
        <v>338360</v>
      </c>
      <c r="H902" s="419"/>
      <c r="I902" s="411">
        <f t="shared" si="72"/>
        <v>338360</v>
      </c>
      <c r="J902" s="428">
        <f t="shared" si="68"/>
        <v>0</v>
      </c>
      <c r="K902" s="384">
        <f t="shared" si="69"/>
        <v>0</v>
      </c>
      <c r="L902" s="384">
        <f>IF(J902=1,SUM($J$6:J902),0)</f>
        <v>0</v>
      </c>
      <c r="M902" s="384">
        <f>IF(K902=1,SUM($K$6:K902),0)</f>
        <v>0</v>
      </c>
      <c r="N902" s="430">
        <f t="shared" si="70"/>
        <v>0</v>
      </c>
      <c r="O902" s="384">
        <f t="shared" si="71"/>
        <v>0</v>
      </c>
      <c r="P902" s="384">
        <f>IF(O902=1,SUM($O$6:O902),0)</f>
        <v>0</v>
      </c>
    </row>
    <row r="903" spans="1:16" ht="90">
      <c r="A903" s="403"/>
      <c r="B903" s="413">
        <v>44</v>
      </c>
      <c r="C903" s="414" t="s">
        <v>946</v>
      </c>
      <c r="D903" s="415" t="s">
        <v>24</v>
      </c>
      <c r="E903" s="416" t="s">
        <v>903</v>
      </c>
      <c r="F903" s="418">
        <v>287760</v>
      </c>
      <c r="G903" s="418">
        <v>287760</v>
      </c>
      <c r="H903" s="419"/>
      <c r="I903" s="411">
        <f t="shared" si="72"/>
        <v>287760</v>
      </c>
      <c r="J903" s="428">
        <f t="shared" si="68"/>
        <v>0</v>
      </c>
      <c r="K903" s="384">
        <f t="shared" si="69"/>
        <v>0</v>
      </c>
      <c r="L903" s="384">
        <f>IF(J903=1,SUM($J$6:J903),0)</f>
        <v>0</v>
      </c>
      <c r="M903" s="384">
        <f>IF(K903=1,SUM($K$6:K903),0)</f>
        <v>0</v>
      </c>
      <c r="N903" s="430">
        <f t="shared" si="70"/>
        <v>0</v>
      </c>
      <c r="O903" s="384">
        <f t="shared" si="71"/>
        <v>0</v>
      </c>
      <c r="P903" s="384">
        <f>IF(O903=1,SUM($O$6:O903),0)</f>
        <v>0</v>
      </c>
    </row>
    <row r="904" spans="1:16" ht="90">
      <c r="A904" s="403"/>
      <c r="B904" s="413">
        <v>45</v>
      </c>
      <c r="C904" s="414" t="s">
        <v>947</v>
      </c>
      <c r="D904" s="415" t="s">
        <v>24</v>
      </c>
      <c r="E904" s="416" t="s">
        <v>903</v>
      </c>
      <c r="F904" s="418">
        <v>218570</v>
      </c>
      <c r="G904" s="418">
        <v>218570</v>
      </c>
      <c r="H904" s="419"/>
      <c r="I904" s="411">
        <f t="shared" si="72"/>
        <v>218570</v>
      </c>
      <c r="J904" s="428">
        <f t="shared" si="68"/>
        <v>0</v>
      </c>
      <c r="K904" s="384">
        <f t="shared" si="69"/>
        <v>0</v>
      </c>
      <c r="L904" s="384">
        <f>IF(J904=1,SUM($J$6:J904),0)</f>
        <v>0</v>
      </c>
      <c r="M904" s="384">
        <f>IF(K904=1,SUM($K$6:K904),0)</f>
        <v>0</v>
      </c>
      <c r="N904" s="430">
        <f t="shared" si="70"/>
        <v>0</v>
      </c>
      <c r="O904" s="384">
        <f t="shared" si="71"/>
        <v>0</v>
      </c>
      <c r="P904" s="384">
        <f>IF(O904=1,SUM($O$6:O904),0)</f>
        <v>0</v>
      </c>
    </row>
    <row r="905" spans="1:16" ht="105">
      <c r="A905" s="403"/>
      <c r="B905" s="413">
        <v>46</v>
      </c>
      <c r="C905" s="414" t="s">
        <v>948</v>
      </c>
      <c r="D905" s="415" t="s">
        <v>24</v>
      </c>
      <c r="E905" s="416" t="s">
        <v>903</v>
      </c>
      <c r="F905" s="418">
        <v>299860</v>
      </c>
      <c r="G905" s="418">
        <v>299860</v>
      </c>
      <c r="H905" s="419"/>
      <c r="I905" s="411">
        <f t="shared" si="72"/>
        <v>299860</v>
      </c>
      <c r="J905" s="428">
        <f t="shared" ref="J905:J968" si="73">IF(D905="MDU-KD",1,0)</f>
        <v>0</v>
      </c>
      <c r="K905" s="384">
        <f t="shared" ref="K905:K968" si="74">IF(D905="HDW",1,0)</f>
        <v>0</v>
      </c>
      <c r="L905" s="384">
        <f>IF(J905=1,SUM($J$6:J905),0)</f>
        <v>0</v>
      </c>
      <c r="M905" s="384">
        <f>IF(K905=1,SUM($K$6:K905),0)</f>
        <v>0</v>
      </c>
      <c r="N905" s="430">
        <f t="shared" ref="N905:N968" si="75">IF(L905=0,M905,L905)</f>
        <v>0</v>
      </c>
      <c r="O905" s="384">
        <f t="shared" ref="O905:O968" si="76">IF(E905=0,0,IF(LEFT(C905,11)="Tiang Beton",1,0))</f>
        <v>0</v>
      </c>
      <c r="P905" s="384">
        <f>IF(O905=1,SUM($O$6:O905),0)</f>
        <v>0</v>
      </c>
    </row>
    <row r="906" spans="1:16" ht="105">
      <c r="A906" s="403"/>
      <c r="B906" s="413">
        <v>47</v>
      </c>
      <c r="C906" s="414" t="s">
        <v>949</v>
      </c>
      <c r="D906" s="415" t="s">
        <v>24</v>
      </c>
      <c r="E906" s="416" t="s">
        <v>903</v>
      </c>
      <c r="F906" s="418">
        <v>267740</v>
      </c>
      <c r="G906" s="418">
        <v>267740</v>
      </c>
      <c r="H906" s="419"/>
      <c r="I906" s="411">
        <f t="shared" si="72"/>
        <v>267740</v>
      </c>
      <c r="J906" s="428">
        <f t="shared" si="73"/>
        <v>0</v>
      </c>
      <c r="K906" s="384">
        <f t="shared" si="74"/>
        <v>0</v>
      </c>
      <c r="L906" s="384">
        <f>IF(J906=1,SUM($J$6:J906),0)</f>
        <v>0</v>
      </c>
      <c r="M906" s="384">
        <f>IF(K906=1,SUM($K$6:K906),0)</f>
        <v>0</v>
      </c>
      <c r="N906" s="430">
        <f t="shared" si="75"/>
        <v>0</v>
      </c>
      <c r="O906" s="384">
        <f t="shared" si="76"/>
        <v>0</v>
      </c>
      <c r="P906" s="384">
        <f>IF(O906=1,SUM($O$6:O906),0)</f>
        <v>0</v>
      </c>
    </row>
    <row r="907" spans="1:16" ht="90">
      <c r="A907" s="403"/>
      <c r="B907" s="413">
        <v>48</v>
      </c>
      <c r="C907" s="414" t="s">
        <v>950</v>
      </c>
      <c r="D907" s="415" t="s">
        <v>24</v>
      </c>
      <c r="E907" s="416" t="s">
        <v>903</v>
      </c>
      <c r="F907" s="418">
        <v>197230</v>
      </c>
      <c r="G907" s="418">
        <v>197230</v>
      </c>
      <c r="H907" s="419"/>
      <c r="I907" s="411">
        <f t="shared" si="72"/>
        <v>197230</v>
      </c>
      <c r="J907" s="428">
        <f t="shared" si="73"/>
        <v>0</v>
      </c>
      <c r="K907" s="384">
        <f t="shared" si="74"/>
        <v>0</v>
      </c>
      <c r="L907" s="384">
        <f>IF(J907=1,SUM($J$6:J907),0)</f>
        <v>0</v>
      </c>
      <c r="M907" s="384">
        <f>IF(K907=1,SUM($K$6:K907),0)</f>
        <v>0</v>
      </c>
      <c r="N907" s="430">
        <f t="shared" si="75"/>
        <v>0</v>
      </c>
      <c r="O907" s="384">
        <f t="shared" si="76"/>
        <v>0</v>
      </c>
      <c r="P907" s="384">
        <f>IF(O907=1,SUM($O$6:O907),0)</f>
        <v>0</v>
      </c>
    </row>
    <row r="908" spans="1:16" ht="90">
      <c r="A908" s="403"/>
      <c r="B908" s="413">
        <v>49</v>
      </c>
      <c r="C908" s="414" t="s">
        <v>951</v>
      </c>
      <c r="D908" s="415" t="s">
        <v>24</v>
      </c>
      <c r="E908" s="416" t="s">
        <v>903</v>
      </c>
      <c r="F908" s="418">
        <v>167090</v>
      </c>
      <c r="G908" s="418">
        <v>167090</v>
      </c>
      <c r="H908" s="419"/>
      <c r="I908" s="411">
        <f t="shared" si="72"/>
        <v>167090</v>
      </c>
      <c r="J908" s="428">
        <f t="shared" si="73"/>
        <v>0</v>
      </c>
      <c r="K908" s="384">
        <f t="shared" si="74"/>
        <v>0</v>
      </c>
      <c r="L908" s="384">
        <f>IF(J908=1,SUM($J$6:J908),0)</f>
        <v>0</v>
      </c>
      <c r="M908" s="384">
        <f>IF(K908=1,SUM($K$6:K908),0)</f>
        <v>0</v>
      </c>
      <c r="N908" s="430">
        <f t="shared" si="75"/>
        <v>0</v>
      </c>
      <c r="O908" s="384">
        <f t="shared" si="76"/>
        <v>0</v>
      </c>
      <c r="P908" s="384">
        <f>IF(O908=1,SUM($O$6:O908),0)</f>
        <v>0</v>
      </c>
    </row>
    <row r="909" spans="1:16" ht="105">
      <c r="A909" s="403"/>
      <c r="B909" s="413">
        <v>50</v>
      </c>
      <c r="C909" s="414" t="s">
        <v>952</v>
      </c>
      <c r="D909" s="415" t="s">
        <v>24</v>
      </c>
      <c r="E909" s="416" t="s">
        <v>903</v>
      </c>
      <c r="F909" s="418">
        <v>150133.620758676</v>
      </c>
      <c r="G909" s="418">
        <v>150133.620758676</v>
      </c>
      <c r="H909" s="419"/>
      <c r="I909" s="411">
        <f t="shared" si="72"/>
        <v>150133.620758676</v>
      </c>
      <c r="J909" s="428">
        <f t="shared" si="73"/>
        <v>0</v>
      </c>
      <c r="K909" s="384">
        <f t="shared" si="74"/>
        <v>0</v>
      </c>
      <c r="L909" s="384">
        <f>IF(J909=1,SUM($J$6:J909),0)</f>
        <v>0</v>
      </c>
      <c r="M909" s="384">
        <f>IF(K909=1,SUM($K$6:K909),0)</f>
        <v>0</v>
      </c>
      <c r="N909" s="430">
        <f t="shared" si="75"/>
        <v>0</v>
      </c>
      <c r="O909" s="384">
        <f t="shared" si="76"/>
        <v>0</v>
      </c>
      <c r="P909" s="384">
        <f>IF(O909=1,SUM($O$6:O909),0)</f>
        <v>0</v>
      </c>
    </row>
    <row r="910" spans="1:16" ht="105">
      <c r="A910" s="403"/>
      <c r="B910" s="413">
        <v>51</v>
      </c>
      <c r="C910" s="414" t="s">
        <v>953</v>
      </c>
      <c r="D910" s="415" t="s">
        <v>24</v>
      </c>
      <c r="E910" s="416" t="s">
        <v>903</v>
      </c>
      <c r="F910" s="418">
        <v>138029.28293034001</v>
      </c>
      <c r="G910" s="418">
        <v>138029.28293034001</v>
      </c>
      <c r="H910" s="419"/>
      <c r="I910" s="411">
        <f t="shared" si="72"/>
        <v>138029.28293034001</v>
      </c>
      <c r="J910" s="428">
        <f t="shared" si="73"/>
        <v>0</v>
      </c>
      <c r="K910" s="384">
        <f t="shared" si="74"/>
        <v>0</v>
      </c>
      <c r="L910" s="384">
        <f>IF(J910=1,SUM($J$6:J910),0)</f>
        <v>0</v>
      </c>
      <c r="M910" s="384">
        <f>IF(K910=1,SUM($K$6:K910),0)</f>
        <v>0</v>
      </c>
      <c r="N910" s="430">
        <f t="shared" si="75"/>
        <v>0</v>
      </c>
      <c r="O910" s="384">
        <f t="shared" si="76"/>
        <v>0</v>
      </c>
      <c r="P910" s="384">
        <f>IF(O910=1,SUM($O$6:O910),0)</f>
        <v>0</v>
      </c>
    </row>
    <row r="911" spans="1:16" ht="90">
      <c r="A911" s="403"/>
      <c r="B911" s="413">
        <v>52</v>
      </c>
      <c r="C911" s="414" t="s">
        <v>954</v>
      </c>
      <c r="D911" s="415" t="s">
        <v>24</v>
      </c>
      <c r="E911" s="416" t="s">
        <v>903</v>
      </c>
      <c r="F911" s="418">
        <v>126720</v>
      </c>
      <c r="G911" s="418">
        <v>126720</v>
      </c>
      <c r="H911" s="419"/>
      <c r="I911" s="411">
        <f t="shared" si="72"/>
        <v>126720</v>
      </c>
      <c r="J911" s="428">
        <f t="shared" si="73"/>
        <v>0</v>
      </c>
      <c r="K911" s="384">
        <f t="shared" si="74"/>
        <v>0</v>
      </c>
      <c r="L911" s="384">
        <f>IF(J911=1,SUM($J$6:J911),0)</f>
        <v>0</v>
      </c>
      <c r="M911" s="384">
        <f>IF(K911=1,SUM($K$6:K911),0)</f>
        <v>0</v>
      </c>
      <c r="N911" s="430">
        <f t="shared" si="75"/>
        <v>0</v>
      </c>
      <c r="O911" s="384">
        <f t="shared" si="76"/>
        <v>0</v>
      </c>
      <c r="P911" s="384">
        <f>IF(O911=1,SUM($O$6:O911),0)</f>
        <v>0</v>
      </c>
    </row>
    <row r="912" spans="1:16" ht="90">
      <c r="A912" s="403"/>
      <c r="B912" s="413">
        <v>53</v>
      </c>
      <c r="C912" s="414" t="s">
        <v>955</v>
      </c>
      <c r="D912" s="415" t="s">
        <v>24</v>
      </c>
      <c r="E912" s="416" t="s">
        <v>903</v>
      </c>
      <c r="F912" s="418">
        <v>126500</v>
      </c>
      <c r="G912" s="418">
        <v>126500</v>
      </c>
      <c r="H912" s="419"/>
      <c r="I912" s="411">
        <f t="shared" si="72"/>
        <v>126500</v>
      </c>
      <c r="J912" s="428">
        <f t="shared" si="73"/>
        <v>0</v>
      </c>
      <c r="K912" s="384">
        <f t="shared" si="74"/>
        <v>0</v>
      </c>
      <c r="L912" s="384">
        <f>IF(J912=1,SUM($J$6:J912),0)</f>
        <v>0</v>
      </c>
      <c r="M912" s="384">
        <f>IF(K912=1,SUM($K$6:K912),0)</f>
        <v>0</v>
      </c>
      <c r="N912" s="430">
        <f t="shared" si="75"/>
        <v>0</v>
      </c>
      <c r="O912" s="384">
        <f t="shared" si="76"/>
        <v>0</v>
      </c>
      <c r="P912" s="384">
        <f>IF(O912=1,SUM($O$6:O912),0)</f>
        <v>0</v>
      </c>
    </row>
    <row r="913" spans="1:16" ht="90">
      <c r="A913" s="403"/>
      <c r="B913" s="413">
        <v>54</v>
      </c>
      <c r="C913" s="414" t="s">
        <v>956</v>
      </c>
      <c r="D913" s="415" t="s">
        <v>24</v>
      </c>
      <c r="E913" s="416" t="s">
        <v>903</v>
      </c>
      <c r="F913" s="418">
        <v>111980</v>
      </c>
      <c r="G913" s="418">
        <v>111980</v>
      </c>
      <c r="H913" s="419"/>
      <c r="I913" s="411">
        <f t="shared" si="72"/>
        <v>111980</v>
      </c>
      <c r="J913" s="428">
        <f t="shared" si="73"/>
        <v>0</v>
      </c>
      <c r="K913" s="384">
        <f t="shared" si="74"/>
        <v>0</v>
      </c>
      <c r="L913" s="384">
        <f>IF(J913=1,SUM($J$6:J913),0)</f>
        <v>0</v>
      </c>
      <c r="M913" s="384">
        <f>IF(K913=1,SUM($K$6:K913),0)</f>
        <v>0</v>
      </c>
      <c r="N913" s="430">
        <f t="shared" si="75"/>
        <v>0</v>
      </c>
      <c r="O913" s="384">
        <f t="shared" si="76"/>
        <v>0</v>
      </c>
      <c r="P913" s="384">
        <f>IF(O913=1,SUM($O$6:O913),0)</f>
        <v>0</v>
      </c>
    </row>
    <row r="914" spans="1:16" ht="90">
      <c r="A914" s="403"/>
      <c r="B914" s="413">
        <v>55</v>
      </c>
      <c r="C914" s="414" t="s">
        <v>957</v>
      </c>
      <c r="D914" s="415" t="s">
        <v>24</v>
      </c>
      <c r="E914" s="416" t="s">
        <v>903</v>
      </c>
      <c r="F914" s="418">
        <v>382439</v>
      </c>
      <c r="G914" s="418">
        <v>382400</v>
      </c>
      <c r="H914" s="419"/>
      <c r="I914" s="411">
        <f t="shared" si="72"/>
        <v>382400</v>
      </c>
      <c r="J914" s="428">
        <f t="shared" si="73"/>
        <v>0</v>
      </c>
      <c r="K914" s="384">
        <f t="shared" si="74"/>
        <v>0</v>
      </c>
      <c r="L914" s="384">
        <f>IF(J914=1,SUM($J$6:J914),0)</f>
        <v>0</v>
      </c>
      <c r="M914" s="384">
        <f>IF(K914=1,SUM($K$6:K914),0)</f>
        <v>0</v>
      </c>
      <c r="N914" s="430">
        <f t="shared" si="75"/>
        <v>0</v>
      </c>
      <c r="O914" s="384">
        <f t="shared" si="76"/>
        <v>0</v>
      </c>
      <c r="P914" s="384">
        <f>IF(O914=1,SUM($O$6:O914),0)</f>
        <v>0</v>
      </c>
    </row>
    <row r="915" spans="1:16" ht="90">
      <c r="A915" s="403"/>
      <c r="B915" s="413">
        <v>56</v>
      </c>
      <c r="C915" s="414" t="s">
        <v>958</v>
      </c>
      <c r="D915" s="415" t="s">
        <v>24</v>
      </c>
      <c r="E915" s="416" t="s">
        <v>903</v>
      </c>
      <c r="F915" s="418">
        <v>662141.63144094404</v>
      </c>
      <c r="G915" s="418">
        <v>662100</v>
      </c>
      <c r="H915" s="419"/>
      <c r="I915" s="411">
        <f t="shared" si="72"/>
        <v>662100</v>
      </c>
      <c r="J915" s="428">
        <f t="shared" si="73"/>
        <v>0</v>
      </c>
      <c r="K915" s="384">
        <f t="shared" si="74"/>
        <v>0</v>
      </c>
      <c r="L915" s="384">
        <f>IF(J915=1,SUM($J$6:J915),0)</f>
        <v>0</v>
      </c>
      <c r="M915" s="384">
        <f>IF(K915=1,SUM($K$6:K915),0)</f>
        <v>0</v>
      </c>
      <c r="N915" s="430">
        <f t="shared" si="75"/>
        <v>0</v>
      </c>
      <c r="O915" s="384">
        <f t="shared" si="76"/>
        <v>0</v>
      </c>
      <c r="P915" s="384">
        <f>IF(O915=1,SUM($O$6:O915),0)</f>
        <v>0</v>
      </c>
    </row>
    <row r="916" spans="1:16">
      <c r="A916" s="403"/>
      <c r="B916" s="413"/>
      <c r="C916" s="414"/>
      <c r="D916" s="415" t="s">
        <v>122</v>
      </c>
      <c r="E916" s="416"/>
      <c r="F916" s="418"/>
      <c r="G916" s="418"/>
      <c r="H916" s="419"/>
      <c r="I916" s="411">
        <f t="shared" si="72"/>
        <v>0</v>
      </c>
      <c r="J916" s="428">
        <f t="shared" si="73"/>
        <v>0</v>
      </c>
      <c r="K916" s="384">
        <f t="shared" si="74"/>
        <v>0</v>
      </c>
      <c r="L916" s="384">
        <f>IF(J916=1,SUM($J$6:J916),0)</f>
        <v>0</v>
      </c>
      <c r="M916" s="384">
        <f>IF(K916=1,SUM($K$6:K916),0)</f>
        <v>0</v>
      </c>
      <c r="N916" s="430">
        <f t="shared" si="75"/>
        <v>0</v>
      </c>
      <c r="O916" s="384">
        <f t="shared" si="76"/>
        <v>0</v>
      </c>
      <c r="P916" s="384">
        <f>IF(O916=1,SUM($O$6:O916),0)</f>
        <v>0</v>
      </c>
    </row>
    <row r="917" spans="1:16" ht="30">
      <c r="A917" s="403"/>
      <c r="B917" s="413" t="s">
        <v>705</v>
      </c>
      <c r="C917" s="414" t="s">
        <v>959</v>
      </c>
      <c r="D917" s="415" t="s">
        <v>122</v>
      </c>
      <c r="E917" s="416"/>
      <c r="F917" s="418"/>
      <c r="G917" s="418"/>
      <c r="H917" s="419"/>
      <c r="I917" s="411">
        <f t="shared" si="72"/>
        <v>0</v>
      </c>
      <c r="J917" s="428">
        <f t="shared" si="73"/>
        <v>0</v>
      </c>
      <c r="K917" s="384">
        <f t="shared" si="74"/>
        <v>0</v>
      </c>
      <c r="L917" s="384">
        <f>IF(J917=1,SUM($J$6:J917),0)</f>
        <v>0</v>
      </c>
      <c r="M917" s="384">
        <f>IF(K917=1,SUM($K$6:K917),0)</f>
        <v>0</v>
      </c>
      <c r="N917" s="430">
        <f t="shared" si="75"/>
        <v>0</v>
      </c>
      <c r="O917" s="384">
        <f t="shared" si="76"/>
        <v>0</v>
      </c>
      <c r="P917" s="384">
        <f>IF(O917=1,SUM($O$6:O917),0)</f>
        <v>0</v>
      </c>
    </row>
    <row r="918" spans="1:16" ht="105">
      <c r="A918" s="403"/>
      <c r="B918" s="413">
        <v>1</v>
      </c>
      <c r="C918" s="414" t="s">
        <v>960</v>
      </c>
      <c r="D918" s="415" t="s">
        <v>24</v>
      </c>
      <c r="E918" s="416" t="s">
        <v>903</v>
      </c>
      <c r="F918" s="418">
        <v>285500</v>
      </c>
      <c r="G918" s="418">
        <v>285500</v>
      </c>
      <c r="H918" s="419"/>
      <c r="I918" s="411">
        <f t="shared" si="72"/>
        <v>285500</v>
      </c>
      <c r="J918" s="428">
        <f t="shared" si="73"/>
        <v>0</v>
      </c>
      <c r="K918" s="384">
        <f t="shared" si="74"/>
        <v>0</v>
      </c>
      <c r="L918" s="384">
        <f>IF(J918=1,SUM($J$6:J918),0)</f>
        <v>0</v>
      </c>
      <c r="M918" s="384">
        <f>IF(K918=1,SUM($K$6:K918),0)</f>
        <v>0</v>
      </c>
      <c r="N918" s="430">
        <f t="shared" si="75"/>
        <v>0</v>
      </c>
      <c r="O918" s="384">
        <f t="shared" si="76"/>
        <v>0</v>
      </c>
      <c r="P918" s="384">
        <f>IF(O918=1,SUM($O$6:O918),0)</f>
        <v>0</v>
      </c>
    </row>
    <row r="919" spans="1:16" ht="105">
      <c r="A919" s="403"/>
      <c r="B919" s="413">
        <v>2</v>
      </c>
      <c r="C919" s="414" t="s">
        <v>961</v>
      </c>
      <c r="D919" s="415" t="s">
        <v>24</v>
      </c>
      <c r="E919" s="416" t="s">
        <v>903</v>
      </c>
      <c r="F919" s="418">
        <v>240000</v>
      </c>
      <c r="G919" s="418">
        <v>240000</v>
      </c>
      <c r="H919" s="419"/>
      <c r="I919" s="411">
        <f t="shared" si="72"/>
        <v>240000</v>
      </c>
      <c r="J919" s="428">
        <f t="shared" si="73"/>
        <v>0</v>
      </c>
      <c r="K919" s="384">
        <f t="shared" si="74"/>
        <v>0</v>
      </c>
      <c r="L919" s="384">
        <f>IF(J919=1,SUM($J$6:J919),0)</f>
        <v>0</v>
      </c>
      <c r="M919" s="384">
        <f>IF(K919=1,SUM($K$6:K919),0)</f>
        <v>0</v>
      </c>
      <c r="N919" s="430">
        <f t="shared" si="75"/>
        <v>0</v>
      </c>
      <c r="O919" s="384">
        <f t="shared" si="76"/>
        <v>0</v>
      </c>
      <c r="P919" s="384">
        <f>IF(O919=1,SUM($O$6:O919),0)</f>
        <v>0</v>
      </c>
    </row>
    <row r="920" spans="1:16" ht="105">
      <c r="A920" s="403"/>
      <c r="B920" s="413">
        <v>3</v>
      </c>
      <c r="C920" s="414" t="s">
        <v>962</v>
      </c>
      <c r="D920" s="415" t="s">
        <v>24</v>
      </c>
      <c r="E920" s="416" t="s">
        <v>903</v>
      </c>
      <c r="F920" s="418">
        <v>220800</v>
      </c>
      <c r="G920" s="418">
        <v>220800</v>
      </c>
      <c r="H920" s="419"/>
      <c r="I920" s="411">
        <f t="shared" si="72"/>
        <v>220800</v>
      </c>
      <c r="J920" s="428">
        <f t="shared" si="73"/>
        <v>0</v>
      </c>
      <c r="K920" s="384">
        <f t="shared" si="74"/>
        <v>0</v>
      </c>
      <c r="L920" s="384">
        <f>IF(J920=1,SUM($J$6:J920),0)</f>
        <v>0</v>
      </c>
      <c r="M920" s="384">
        <f>IF(K920=1,SUM($K$6:K920),0)</f>
        <v>0</v>
      </c>
      <c r="N920" s="430">
        <f t="shared" si="75"/>
        <v>0</v>
      </c>
      <c r="O920" s="384">
        <f t="shared" si="76"/>
        <v>0</v>
      </c>
      <c r="P920" s="384">
        <f>IF(O920=1,SUM($O$6:O920),0)</f>
        <v>0</v>
      </c>
    </row>
    <row r="921" spans="1:16" ht="90">
      <c r="A921" s="403"/>
      <c r="B921" s="413">
        <v>4</v>
      </c>
      <c r="C921" s="414" t="s">
        <v>963</v>
      </c>
      <c r="D921" s="415" t="s">
        <v>24</v>
      </c>
      <c r="E921" s="416" t="s">
        <v>903</v>
      </c>
      <c r="F921" s="418">
        <v>164300</v>
      </c>
      <c r="G921" s="418">
        <v>164300</v>
      </c>
      <c r="H921" s="419"/>
      <c r="I921" s="411">
        <f t="shared" si="72"/>
        <v>164300</v>
      </c>
      <c r="J921" s="428">
        <f t="shared" si="73"/>
        <v>0</v>
      </c>
      <c r="K921" s="384">
        <f t="shared" si="74"/>
        <v>0</v>
      </c>
      <c r="L921" s="384">
        <f>IF(J921=1,SUM($J$6:J921),0)</f>
        <v>0</v>
      </c>
      <c r="M921" s="384">
        <f>IF(K921=1,SUM($K$6:K921),0)</f>
        <v>0</v>
      </c>
      <c r="N921" s="430">
        <f t="shared" si="75"/>
        <v>0</v>
      </c>
      <c r="O921" s="384">
        <f t="shared" si="76"/>
        <v>0</v>
      </c>
      <c r="P921" s="384">
        <f>IF(O921=1,SUM($O$6:O921),0)</f>
        <v>0</v>
      </c>
    </row>
    <row r="922" spans="1:16" ht="90">
      <c r="A922" s="403"/>
      <c r="B922" s="413">
        <v>5</v>
      </c>
      <c r="C922" s="414" t="s">
        <v>964</v>
      </c>
      <c r="D922" s="415" t="s">
        <v>24</v>
      </c>
      <c r="E922" s="416" t="s">
        <v>903</v>
      </c>
      <c r="F922" s="418">
        <v>111700</v>
      </c>
      <c r="G922" s="418">
        <v>111700</v>
      </c>
      <c r="H922" s="419"/>
      <c r="I922" s="411">
        <f t="shared" si="72"/>
        <v>111700</v>
      </c>
      <c r="J922" s="428">
        <f t="shared" si="73"/>
        <v>0</v>
      </c>
      <c r="K922" s="384">
        <f t="shared" si="74"/>
        <v>0</v>
      </c>
      <c r="L922" s="384">
        <f>IF(J922=1,SUM($J$6:J922),0)</f>
        <v>0</v>
      </c>
      <c r="M922" s="384">
        <f>IF(K922=1,SUM($K$6:K922),0)</f>
        <v>0</v>
      </c>
      <c r="N922" s="430">
        <f t="shared" si="75"/>
        <v>0</v>
      </c>
      <c r="O922" s="384">
        <f t="shared" si="76"/>
        <v>0</v>
      </c>
      <c r="P922" s="384">
        <f>IF(O922=1,SUM($O$6:O922),0)</f>
        <v>0</v>
      </c>
    </row>
    <row r="923" spans="1:16" ht="105">
      <c r="A923" s="403"/>
      <c r="B923" s="413">
        <v>6</v>
      </c>
      <c r="C923" s="414" t="s">
        <v>965</v>
      </c>
      <c r="D923" s="415" t="s">
        <v>24</v>
      </c>
      <c r="E923" s="416" t="s">
        <v>903</v>
      </c>
      <c r="F923" s="418">
        <v>223500</v>
      </c>
      <c r="G923" s="418">
        <v>223500</v>
      </c>
      <c r="H923" s="419"/>
      <c r="I923" s="411">
        <f t="shared" si="72"/>
        <v>223500</v>
      </c>
      <c r="J923" s="428">
        <f t="shared" si="73"/>
        <v>0</v>
      </c>
      <c r="K923" s="384">
        <f t="shared" si="74"/>
        <v>0</v>
      </c>
      <c r="L923" s="384">
        <f>IF(J923=1,SUM($J$6:J923),0)</f>
        <v>0</v>
      </c>
      <c r="M923" s="384">
        <f>IF(K923=1,SUM($K$6:K923),0)</f>
        <v>0</v>
      </c>
      <c r="N923" s="430">
        <f t="shared" si="75"/>
        <v>0</v>
      </c>
      <c r="O923" s="384">
        <f t="shared" si="76"/>
        <v>0</v>
      </c>
      <c r="P923" s="384">
        <f>IF(O923=1,SUM($O$6:O923),0)</f>
        <v>0</v>
      </c>
    </row>
    <row r="924" spans="1:16" ht="105">
      <c r="A924" s="403"/>
      <c r="B924" s="413">
        <v>7</v>
      </c>
      <c r="C924" s="414" t="s">
        <v>966</v>
      </c>
      <c r="D924" s="415" t="s">
        <v>24</v>
      </c>
      <c r="E924" s="416" t="s">
        <v>903</v>
      </c>
      <c r="F924" s="418">
        <v>179000</v>
      </c>
      <c r="G924" s="418">
        <v>179000</v>
      </c>
      <c r="H924" s="419"/>
      <c r="I924" s="411">
        <f t="shared" si="72"/>
        <v>179000</v>
      </c>
      <c r="J924" s="428">
        <f t="shared" si="73"/>
        <v>0</v>
      </c>
      <c r="K924" s="384">
        <f t="shared" si="74"/>
        <v>0</v>
      </c>
      <c r="L924" s="384">
        <f>IF(J924=1,SUM($J$6:J924),0)</f>
        <v>0</v>
      </c>
      <c r="M924" s="384">
        <f>IF(K924=1,SUM($K$6:K924),0)</f>
        <v>0</v>
      </c>
      <c r="N924" s="430">
        <f t="shared" si="75"/>
        <v>0</v>
      </c>
      <c r="O924" s="384">
        <f t="shared" si="76"/>
        <v>0</v>
      </c>
      <c r="P924" s="384">
        <f>IF(O924=1,SUM($O$6:O924),0)</f>
        <v>0</v>
      </c>
    </row>
    <row r="925" spans="1:16">
      <c r="A925" s="403"/>
      <c r="B925" s="413"/>
      <c r="C925" s="414"/>
      <c r="D925" s="415" t="s">
        <v>122</v>
      </c>
      <c r="E925" s="416"/>
      <c r="F925" s="418"/>
      <c r="G925" s="418"/>
      <c r="H925" s="419"/>
      <c r="I925" s="411">
        <f t="shared" si="72"/>
        <v>0</v>
      </c>
      <c r="J925" s="428">
        <f t="shared" si="73"/>
        <v>0</v>
      </c>
      <c r="K925" s="384">
        <f t="shared" si="74"/>
        <v>0</v>
      </c>
      <c r="L925" s="384">
        <f>IF(J925=1,SUM($J$6:J925),0)</f>
        <v>0</v>
      </c>
      <c r="M925" s="384">
        <f>IF(K925=1,SUM($K$6:K925),0)</f>
        <v>0</v>
      </c>
      <c r="N925" s="430">
        <f t="shared" si="75"/>
        <v>0</v>
      </c>
      <c r="O925" s="384">
        <f t="shared" si="76"/>
        <v>0</v>
      </c>
      <c r="P925" s="384">
        <f>IF(O925=1,SUM($O$6:O925),0)</f>
        <v>0</v>
      </c>
    </row>
    <row r="926" spans="1:16" ht="30">
      <c r="A926" s="403"/>
      <c r="B926" s="413" t="s">
        <v>705</v>
      </c>
      <c r="C926" s="414" t="s">
        <v>901</v>
      </c>
      <c r="D926" s="415" t="s">
        <v>122</v>
      </c>
      <c r="E926" s="416"/>
      <c r="F926" s="418"/>
      <c r="G926" s="418"/>
      <c r="H926" s="419"/>
      <c r="I926" s="411">
        <f t="shared" si="72"/>
        <v>0</v>
      </c>
      <c r="J926" s="428">
        <f t="shared" si="73"/>
        <v>0</v>
      </c>
      <c r="K926" s="384">
        <f t="shared" si="74"/>
        <v>0</v>
      </c>
      <c r="L926" s="384">
        <f>IF(J926=1,SUM($J$6:J926),0)</f>
        <v>0</v>
      </c>
      <c r="M926" s="384">
        <f>IF(K926=1,SUM($K$6:K926),0)</f>
        <v>0</v>
      </c>
      <c r="N926" s="430">
        <f t="shared" si="75"/>
        <v>0</v>
      </c>
      <c r="O926" s="384">
        <f t="shared" si="76"/>
        <v>0</v>
      </c>
      <c r="P926" s="384">
        <f>IF(O926=1,SUM($O$6:O926),0)</f>
        <v>0</v>
      </c>
    </row>
    <row r="927" spans="1:16" ht="135">
      <c r="A927" s="403"/>
      <c r="B927" s="413">
        <v>1</v>
      </c>
      <c r="C927" s="414" t="s">
        <v>967</v>
      </c>
      <c r="D927" s="415" t="s">
        <v>24</v>
      </c>
      <c r="E927" s="416" t="s">
        <v>968</v>
      </c>
      <c r="F927" s="418">
        <v>9514000</v>
      </c>
      <c r="G927" s="418">
        <v>9514000</v>
      </c>
      <c r="H927" s="419"/>
      <c r="I927" s="411">
        <f t="shared" si="72"/>
        <v>9514000</v>
      </c>
      <c r="J927" s="428">
        <f t="shared" si="73"/>
        <v>0</v>
      </c>
      <c r="K927" s="384">
        <f t="shared" si="74"/>
        <v>0</v>
      </c>
      <c r="L927" s="384">
        <f>IF(J927=1,SUM($J$6:J927),0)</f>
        <v>0</v>
      </c>
      <c r="M927" s="384">
        <f>IF(K927=1,SUM($K$6:K927),0)</f>
        <v>0</v>
      </c>
      <c r="N927" s="430">
        <f t="shared" si="75"/>
        <v>0</v>
      </c>
      <c r="O927" s="384">
        <f t="shared" si="76"/>
        <v>0</v>
      </c>
      <c r="P927" s="384">
        <f>IF(O927=1,SUM($O$6:O927),0)</f>
        <v>0</v>
      </c>
    </row>
    <row r="928" spans="1:16" ht="135">
      <c r="A928" s="403"/>
      <c r="B928" s="413">
        <v>2</v>
      </c>
      <c r="C928" s="414" t="s">
        <v>969</v>
      </c>
      <c r="D928" s="415" t="s">
        <v>24</v>
      </c>
      <c r="E928" s="416" t="s">
        <v>968</v>
      </c>
      <c r="F928" s="418">
        <v>9514000</v>
      </c>
      <c r="G928" s="418">
        <v>9514000</v>
      </c>
      <c r="H928" s="419"/>
      <c r="I928" s="411">
        <f t="shared" si="72"/>
        <v>9514000</v>
      </c>
      <c r="J928" s="428">
        <f t="shared" si="73"/>
        <v>0</v>
      </c>
      <c r="K928" s="384">
        <f t="shared" si="74"/>
        <v>0</v>
      </c>
      <c r="L928" s="384">
        <f>IF(J928=1,SUM($J$6:J928),0)</f>
        <v>0</v>
      </c>
      <c r="M928" s="384">
        <f>IF(K928=1,SUM($K$6:K928),0)</f>
        <v>0</v>
      </c>
      <c r="N928" s="430">
        <f t="shared" si="75"/>
        <v>0</v>
      </c>
      <c r="O928" s="384">
        <f t="shared" si="76"/>
        <v>0</v>
      </c>
      <c r="P928" s="384">
        <f>IF(O928=1,SUM($O$6:O928),0)</f>
        <v>0</v>
      </c>
    </row>
    <row r="929" spans="1:16" ht="135">
      <c r="A929" s="403"/>
      <c r="B929" s="413">
        <v>3</v>
      </c>
      <c r="C929" s="414" t="s">
        <v>970</v>
      </c>
      <c r="D929" s="415" t="s">
        <v>24</v>
      </c>
      <c r="E929" s="416" t="s">
        <v>968</v>
      </c>
      <c r="F929" s="418">
        <v>7426000</v>
      </c>
      <c r="G929" s="418">
        <v>7426000</v>
      </c>
      <c r="H929" s="419"/>
      <c r="I929" s="411">
        <f t="shared" si="72"/>
        <v>7426000</v>
      </c>
      <c r="J929" s="428">
        <f t="shared" si="73"/>
        <v>0</v>
      </c>
      <c r="K929" s="384">
        <f t="shared" si="74"/>
        <v>0</v>
      </c>
      <c r="L929" s="384">
        <f>IF(J929=1,SUM($J$6:J929),0)</f>
        <v>0</v>
      </c>
      <c r="M929" s="384">
        <f>IF(K929=1,SUM($K$6:K929),0)</f>
        <v>0</v>
      </c>
      <c r="N929" s="430">
        <f t="shared" si="75"/>
        <v>0</v>
      </c>
      <c r="O929" s="384">
        <f t="shared" si="76"/>
        <v>0</v>
      </c>
      <c r="P929" s="384">
        <f>IF(O929=1,SUM($O$6:O929),0)</f>
        <v>0</v>
      </c>
    </row>
    <row r="930" spans="1:16" ht="120">
      <c r="A930" s="403"/>
      <c r="B930" s="413">
        <v>4</v>
      </c>
      <c r="C930" s="414" t="s">
        <v>971</v>
      </c>
      <c r="D930" s="415" t="s">
        <v>24</v>
      </c>
      <c r="E930" s="416" t="s">
        <v>968</v>
      </c>
      <c r="F930" s="418">
        <v>7034000</v>
      </c>
      <c r="G930" s="418">
        <v>7034000</v>
      </c>
      <c r="H930" s="419"/>
      <c r="I930" s="411">
        <f t="shared" si="72"/>
        <v>7034000</v>
      </c>
      <c r="J930" s="428">
        <f t="shared" si="73"/>
        <v>0</v>
      </c>
      <c r="K930" s="384">
        <f t="shared" si="74"/>
        <v>0</v>
      </c>
      <c r="L930" s="384">
        <f>IF(J930=1,SUM($J$6:J930),0)</f>
        <v>0</v>
      </c>
      <c r="M930" s="384">
        <f>IF(K930=1,SUM($K$6:K930),0)</f>
        <v>0</v>
      </c>
      <c r="N930" s="430">
        <f t="shared" si="75"/>
        <v>0</v>
      </c>
      <c r="O930" s="384">
        <f t="shared" si="76"/>
        <v>0</v>
      </c>
      <c r="P930" s="384">
        <f>IF(O930=1,SUM($O$6:O930),0)</f>
        <v>0</v>
      </c>
    </row>
    <row r="931" spans="1:16" ht="120">
      <c r="A931" s="403"/>
      <c r="B931" s="413">
        <v>5</v>
      </c>
      <c r="C931" s="414" t="s">
        <v>972</v>
      </c>
      <c r="D931" s="415" t="s">
        <v>24</v>
      </c>
      <c r="E931" s="416" t="s">
        <v>968</v>
      </c>
      <c r="F931" s="418">
        <v>6002000</v>
      </c>
      <c r="G931" s="418">
        <v>6002000</v>
      </c>
      <c r="H931" s="419"/>
      <c r="I931" s="411">
        <f t="shared" si="72"/>
        <v>6002000</v>
      </c>
      <c r="J931" s="428">
        <f t="shared" si="73"/>
        <v>0</v>
      </c>
      <c r="K931" s="384">
        <f t="shared" si="74"/>
        <v>0</v>
      </c>
      <c r="L931" s="384">
        <f>IF(J931=1,SUM($J$6:J931),0)</f>
        <v>0</v>
      </c>
      <c r="M931" s="384">
        <f>IF(K931=1,SUM($K$6:K931),0)</f>
        <v>0</v>
      </c>
      <c r="N931" s="430">
        <f t="shared" si="75"/>
        <v>0</v>
      </c>
      <c r="O931" s="384">
        <f t="shared" si="76"/>
        <v>0</v>
      </c>
      <c r="P931" s="384">
        <f>IF(O931=1,SUM($O$6:O931),0)</f>
        <v>0</v>
      </c>
    </row>
    <row r="932" spans="1:16" ht="120">
      <c r="A932" s="403"/>
      <c r="B932" s="413">
        <v>6</v>
      </c>
      <c r="C932" s="414" t="s">
        <v>973</v>
      </c>
      <c r="D932" s="415" t="s">
        <v>24</v>
      </c>
      <c r="E932" s="416" t="s">
        <v>968</v>
      </c>
      <c r="F932" s="418">
        <v>5818000</v>
      </c>
      <c r="G932" s="418">
        <v>5818000</v>
      </c>
      <c r="H932" s="419"/>
      <c r="I932" s="411">
        <f t="shared" si="72"/>
        <v>5818000</v>
      </c>
      <c r="J932" s="428">
        <f t="shared" si="73"/>
        <v>0</v>
      </c>
      <c r="K932" s="384">
        <f t="shared" si="74"/>
        <v>0</v>
      </c>
      <c r="L932" s="384">
        <f>IF(J932=1,SUM($J$6:J932),0)</f>
        <v>0</v>
      </c>
      <c r="M932" s="384">
        <f>IF(K932=1,SUM($K$6:K932),0)</f>
        <v>0</v>
      </c>
      <c r="N932" s="430">
        <f t="shared" si="75"/>
        <v>0</v>
      </c>
      <c r="O932" s="384">
        <f t="shared" si="76"/>
        <v>0</v>
      </c>
      <c r="P932" s="384">
        <f>IF(O932=1,SUM($O$6:O932),0)</f>
        <v>0</v>
      </c>
    </row>
    <row r="933" spans="1:16" ht="120">
      <c r="A933" s="403"/>
      <c r="B933" s="413">
        <v>7</v>
      </c>
      <c r="C933" s="414" t="s">
        <v>974</v>
      </c>
      <c r="D933" s="415" t="s">
        <v>24</v>
      </c>
      <c r="E933" s="416" t="s">
        <v>968</v>
      </c>
      <c r="F933" s="418">
        <v>5812000</v>
      </c>
      <c r="G933" s="418">
        <v>5812000</v>
      </c>
      <c r="H933" s="419"/>
      <c r="I933" s="411">
        <f t="shared" si="72"/>
        <v>5812000</v>
      </c>
      <c r="J933" s="428">
        <f t="shared" si="73"/>
        <v>0</v>
      </c>
      <c r="K933" s="384">
        <f t="shared" si="74"/>
        <v>0</v>
      </c>
      <c r="L933" s="384">
        <f>IF(J933=1,SUM($J$6:J933),0)</f>
        <v>0</v>
      </c>
      <c r="M933" s="384">
        <f>IF(K933=1,SUM($K$6:K933),0)</f>
        <v>0</v>
      </c>
      <c r="N933" s="430">
        <f t="shared" si="75"/>
        <v>0</v>
      </c>
      <c r="O933" s="384">
        <f t="shared" si="76"/>
        <v>0</v>
      </c>
      <c r="P933" s="384">
        <f>IF(O933=1,SUM($O$6:O933),0)</f>
        <v>0</v>
      </c>
    </row>
    <row r="934" spans="1:16" ht="120">
      <c r="A934" s="403"/>
      <c r="B934" s="413">
        <v>8</v>
      </c>
      <c r="C934" s="414" t="s">
        <v>975</v>
      </c>
      <c r="D934" s="415" t="s">
        <v>24</v>
      </c>
      <c r="E934" s="416" t="s">
        <v>968</v>
      </c>
      <c r="F934" s="418">
        <v>4940000</v>
      </c>
      <c r="G934" s="418">
        <v>4940000</v>
      </c>
      <c r="H934" s="419"/>
      <c r="I934" s="411">
        <f t="shared" si="72"/>
        <v>4940000</v>
      </c>
      <c r="J934" s="428">
        <f t="shared" si="73"/>
        <v>0</v>
      </c>
      <c r="K934" s="384">
        <f t="shared" si="74"/>
        <v>0</v>
      </c>
      <c r="L934" s="384">
        <f>IF(J934=1,SUM($J$6:J934),0)</f>
        <v>0</v>
      </c>
      <c r="M934" s="384">
        <f>IF(K934=1,SUM($K$6:K934),0)</f>
        <v>0</v>
      </c>
      <c r="N934" s="430">
        <f t="shared" si="75"/>
        <v>0</v>
      </c>
      <c r="O934" s="384">
        <f t="shared" si="76"/>
        <v>0</v>
      </c>
      <c r="P934" s="384">
        <f>IF(O934=1,SUM($O$6:O934),0)</f>
        <v>0</v>
      </c>
    </row>
    <row r="935" spans="1:16" ht="120">
      <c r="A935" s="403"/>
      <c r="B935" s="413">
        <v>9</v>
      </c>
      <c r="C935" s="414" t="s">
        <v>976</v>
      </c>
      <c r="D935" s="415" t="s">
        <v>24</v>
      </c>
      <c r="E935" s="416" t="s">
        <v>968</v>
      </c>
      <c r="F935" s="418">
        <v>5520000</v>
      </c>
      <c r="G935" s="418">
        <v>5520000</v>
      </c>
      <c r="H935" s="419"/>
      <c r="I935" s="411">
        <f t="shared" si="72"/>
        <v>5520000</v>
      </c>
      <c r="J935" s="428">
        <f t="shared" si="73"/>
        <v>0</v>
      </c>
      <c r="K935" s="384">
        <f t="shared" si="74"/>
        <v>0</v>
      </c>
      <c r="L935" s="384">
        <f>IF(J935=1,SUM($J$6:J935),0)</f>
        <v>0</v>
      </c>
      <c r="M935" s="384">
        <f>IF(K935=1,SUM($K$6:K935),0)</f>
        <v>0</v>
      </c>
      <c r="N935" s="430">
        <f t="shared" si="75"/>
        <v>0</v>
      </c>
      <c r="O935" s="384">
        <f t="shared" si="76"/>
        <v>0</v>
      </c>
      <c r="P935" s="384">
        <f>IF(O935=1,SUM($O$6:O935),0)</f>
        <v>0</v>
      </c>
    </row>
    <row r="936" spans="1:16" ht="120">
      <c r="A936" s="403"/>
      <c r="B936" s="413">
        <v>10</v>
      </c>
      <c r="C936" s="414" t="s">
        <v>977</v>
      </c>
      <c r="D936" s="415" t="s">
        <v>24</v>
      </c>
      <c r="E936" s="416" t="s">
        <v>968</v>
      </c>
      <c r="F936" s="418">
        <v>5362000</v>
      </c>
      <c r="G936" s="418">
        <v>5362000</v>
      </c>
      <c r="H936" s="419"/>
      <c r="I936" s="411">
        <f t="shared" si="72"/>
        <v>5362000</v>
      </c>
      <c r="J936" s="428">
        <f t="shared" si="73"/>
        <v>0</v>
      </c>
      <c r="K936" s="384">
        <f t="shared" si="74"/>
        <v>0</v>
      </c>
      <c r="L936" s="384">
        <f>IF(J936=1,SUM($J$6:J936),0)</f>
        <v>0</v>
      </c>
      <c r="M936" s="384">
        <f>IF(K936=1,SUM($K$6:K936),0)</f>
        <v>0</v>
      </c>
      <c r="N936" s="430">
        <f t="shared" si="75"/>
        <v>0</v>
      </c>
      <c r="O936" s="384">
        <f t="shared" si="76"/>
        <v>0</v>
      </c>
      <c r="P936" s="384">
        <f>IF(O936=1,SUM($O$6:O936),0)</f>
        <v>0</v>
      </c>
    </row>
    <row r="937" spans="1:16" ht="120">
      <c r="A937" s="403"/>
      <c r="B937" s="413">
        <v>11</v>
      </c>
      <c r="C937" s="414" t="s">
        <v>978</v>
      </c>
      <c r="D937" s="415" t="s">
        <v>24</v>
      </c>
      <c r="E937" s="416" t="s">
        <v>968</v>
      </c>
      <c r="F937" s="418">
        <v>4448000</v>
      </c>
      <c r="G937" s="418">
        <v>4448000</v>
      </c>
      <c r="H937" s="419"/>
      <c r="I937" s="411">
        <f t="shared" si="72"/>
        <v>4448000</v>
      </c>
      <c r="J937" s="428">
        <f t="shared" si="73"/>
        <v>0</v>
      </c>
      <c r="K937" s="384">
        <f t="shared" si="74"/>
        <v>0</v>
      </c>
      <c r="L937" s="384">
        <f>IF(J937=1,SUM($J$6:J937),0)</f>
        <v>0</v>
      </c>
      <c r="M937" s="384">
        <f>IF(K937=1,SUM($K$6:K937),0)</f>
        <v>0</v>
      </c>
      <c r="N937" s="430">
        <f t="shared" si="75"/>
        <v>0</v>
      </c>
      <c r="O937" s="384">
        <f t="shared" si="76"/>
        <v>0</v>
      </c>
      <c r="P937" s="384">
        <f>IF(O937=1,SUM($O$6:O937),0)</f>
        <v>0</v>
      </c>
    </row>
    <row r="938" spans="1:16" ht="120">
      <c r="A938" s="403"/>
      <c r="B938" s="413">
        <v>12</v>
      </c>
      <c r="C938" s="414" t="s">
        <v>979</v>
      </c>
      <c r="D938" s="415" t="s">
        <v>24</v>
      </c>
      <c r="E938" s="416" t="s">
        <v>968</v>
      </c>
      <c r="F938" s="418">
        <v>4448000</v>
      </c>
      <c r="G938" s="418">
        <v>4448000</v>
      </c>
      <c r="H938" s="419"/>
      <c r="I938" s="411">
        <f t="shared" si="72"/>
        <v>4448000</v>
      </c>
      <c r="J938" s="428">
        <f t="shared" si="73"/>
        <v>0</v>
      </c>
      <c r="K938" s="384">
        <f t="shared" si="74"/>
        <v>0</v>
      </c>
      <c r="L938" s="384">
        <f>IF(J938=1,SUM($J$6:J938),0)</f>
        <v>0</v>
      </c>
      <c r="M938" s="384">
        <f>IF(K938=1,SUM($K$6:K938),0)</f>
        <v>0</v>
      </c>
      <c r="N938" s="430">
        <f t="shared" si="75"/>
        <v>0</v>
      </c>
      <c r="O938" s="384">
        <f t="shared" si="76"/>
        <v>0</v>
      </c>
      <c r="P938" s="384">
        <f>IF(O938=1,SUM($O$6:O938),0)</f>
        <v>0</v>
      </c>
    </row>
    <row r="939" spans="1:16" ht="120">
      <c r="A939" s="403"/>
      <c r="B939" s="413">
        <v>13</v>
      </c>
      <c r="C939" s="414" t="s">
        <v>980</v>
      </c>
      <c r="D939" s="415" t="s">
        <v>24</v>
      </c>
      <c r="E939" s="416" t="s">
        <v>968</v>
      </c>
      <c r="F939" s="418">
        <v>3946000</v>
      </c>
      <c r="G939" s="418">
        <v>3946000</v>
      </c>
      <c r="H939" s="419"/>
      <c r="I939" s="411">
        <f t="shared" si="72"/>
        <v>3946000</v>
      </c>
      <c r="J939" s="428">
        <f t="shared" si="73"/>
        <v>0</v>
      </c>
      <c r="K939" s="384">
        <f t="shared" si="74"/>
        <v>0</v>
      </c>
      <c r="L939" s="384">
        <f>IF(J939=1,SUM($J$6:J939),0)</f>
        <v>0</v>
      </c>
      <c r="M939" s="384">
        <f>IF(K939=1,SUM($K$6:K939),0)</f>
        <v>0</v>
      </c>
      <c r="N939" s="430">
        <f t="shared" si="75"/>
        <v>0</v>
      </c>
      <c r="O939" s="384">
        <f t="shared" si="76"/>
        <v>0</v>
      </c>
      <c r="P939" s="384">
        <f>IF(O939=1,SUM($O$6:O939),0)</f>
        <v>0</v>
      </c>
    </row>
    <row r="940" spans="1:16" ht="120">
      <c r="A940" s="403"/>
      <c r="B940" s="413">
        <v>14</v>
      </c>
      <c r="C940" s="414" t="s">
        <v>981</v>
      </c>
      <c r="D940" s="415" t="s">
        <v>24</v>
      </c>
      <c r="E940" s="416" t="s">
        <v>968</v>
      </c>
      <c r="F940" s="418">
        <v>2984000</v>
      </c>
      <c r="G940" s="418">
        <v>2984000</v>
      </c>
      <c r="H940" s="419"/>
      <c r="I940" s="411">
        <f t="shared" si="72"/>
        <v>2984000</v>
      </c>
      <c r="J940" s="428">
        <f t="shared" si="73"/>
        <v>0</v>
      </c>
      <c r="K940" s="384">
        <f t="shared" si="74"/>
        <v>0</v>
      </c>
      <c r="L940" s="384">
        <f>IF(J940=1,SUM($J$6:J940),0)</f>
        <v>0</v>
      </c>
      <c r="M940" s="384">
        <f>IF(K940=1,SUM($K$6:K940),0)</f>
        <v>0</v>
      </c>
      <c r="N940" s="430">
        <f t="shared" si="75"/>
        <v>0</v>
      </c>
      <c r="O940" s="384">
        <f t="shared" si="76"/>
        <v>0</v>
      </c>
      <c r="P940" s="384">
        <f>IF(O940=1,SUM($O$6:O940),0)</f>
        <v>0</v>
      </c>
    </row>
    <row r="941" spans="1:16" ht="120">
      <c r="A941" s="403"/>
      <c r="B941" s="413">
        <v>15</v>
      </c>
      <c r="C941" s="414" t="s">
        <v>982</v>
      </c>
      <c r="D941" s="415" t="s">
        <v>24</v>
      </c>
      <c r="E941" s="416" t="s">
        <v>968</v>
      </c>
      <c r="F941" s="418">
        <v>7804000</v>
      </c>
      <c r="G941" s="418">
        <v>7804000</v>
      </c>
      <c r="H941" s="419"/>
      <c r="I941" s="411">
        <f t="shared" si="72"/>
        <v>7804000</v>
      </c>
      <c r="J941" s="428">
        <f t="shared" si="73"/>
        <v>0</v>
      </c>
      <c r="K941" s="384">
        <f t="shared" si="74"/>
        <v>0</v>
      </c>
      <c r="L941" s="384">
        <f>IF(J941=1,SUM($J$6:J941),0)</f>
        <v>0</v>
      </c>
      <c r="M941" s="384">
        <f>IF(K941=1,SUM($K$6:K941),0)</f>
        <v>0</v>
      </c>
      <c r="N941" s="430">
        <f t="shared" si="75"/>
        <v>0</v>
      </c>
      <c r="O941" s="384">
        <f t="shared" si="76"/>
        <v>0</v>
      </c>
      <c r="P941" s="384">
        <f>IF(O941=1,SUM($O$6:O941),0)</f>
        <v>0</v>
      </c>
    </row>
    <row r="942" spans="1:16" ht="120">
      <c r="A942" s="403"/>
      <c r="B942" s="413">
        <v>16</v>
      </c>
      <c r="C942" s="414" t="s">
        <v>983</v>
      </c>
      <c r="D942" s="415" t="s">
        <v>24</v>
      </c>
      <c r="E942" s="416" t="s">
        <v>968</v>
      </c>
      <c r="F942" s="418">
        <v>6152000</v>
      </c>
      <c r="G942" s="418">
        <v>6152000</v>
      </c>
      <c r="H942" s="419"/>
      <c r="I942" s="411">
        <f t="shared" ref="I942:I995" si="77">IF($I$5=$G$4,G942,(IF($I$5=$F$4,F942,0)))</f>
        <v>6152000</v>
      </c>
      <c r="J942" s="428">
        <f t="shared" si="73"/>
        <v>0</v>
      </c>
      <c r="K942" s="384">
        <f t="shared" si="74"/>
        <v>0</v>
      </c>
      <c r="L942" s="384">
        <f>IF(J942=1,SUM($J$6:J942),0)</f>
        <v>0</v>
      </c>
      <c r="M942" s="384">
        <f>IF(K942=1,SUM($K$6:K942),0)</f>
        <v>0</v>
      </c>
      <c r="N942" s="430">
        <f t="shared" si="75"/>
        <v>0</v>
      </c>
      <c r="O942" s="384">
        <f t="shared" si="76"/>
        <v>0</v>
      </c>
      <c r="P942" s="384">
        <f>IF(O942=1,SUM($O$6:O942),0)</f>
        <v>0</v>
      </c>
    </row>
    <row r="943" spans="1:16" ht="105">
      <c r="A943" s="403"/>
      <c r="B943" s="413">
        <v>17</v>
      </c>
      <c r="C943" s="414" t="s">
        <v>984</v>
      </c>
      <c r="D943" s="415" t="s">
        <v>24</v>
      </c>
      <c r="E943" s="416" t="s">
        <v>968</v>
      </c>
      <c r="F943" s="418">
        <v>5232000</v>
      </c>
      <c r="G943" s="418">
        <v>5232000</v>
      </c>
      <c r="H943" s="419"/>
      <c r="I943" s="411">
        <f t="shared" si="77"/>
        <v>5232000</v>
      </c>
      <c r="J943" s="428">
        <f t="shared" si="73"/>
        <v>0</v>
      </c>
      <c r="K943" s="384">
        <f t="shared" si="74"/>
        <v>0</v>
      </c>
      <c r="L943" s="384">
        <f>IF(J943=1,SUM($J$6:J943),0)</f>
        <v>0</v>
      </c>
      <c r="M943" s="384">
        <f>IF(K943=1,SUM($K$6:K943),0)</f>
        <v>0</v>
      </c>
      <c r="N943" s="430">
        <f t="shared" si="75"/>
        <v>0</v>
      </c>
      <c r="O943" s="384">
        <f t="shared" si="76"/>
        <v>0</v>
      </c>
      <c r="P943" s="384">
        <f>IF(O943=1,SUM($O$6:O943),0)</f>
        <v>0</v>
      </c>
    </row>
    <row r="944" spans="1:16" ht="105">
      <c r="A944" s="403"/>
      <c r="B944" s="413">
        <v>18</v>
      </c>
      <c r="C944" s="414" t="s">
        <v>985</v>
      </c>
      <c r="D944" s="415" t="s">
        <v>24</v>
      </c>
      <c r="E944" s="416" t="s">
        <v>968</v>
      </c>
      <c r="F944" s="418">
        <v>3974000</v>
      </c>
      <c r="G944" s="418">
        <v>3974000</v>
      </c>
      <c r="H944" s="419"/>
      <c r="I944" s="411">
        <f t="shared" si="77"/>
        <v>3974000</v>
      </c>
      <c r="J944" s="428">
        <f t="shared" si="73"/>
        <v>0</v>
      </c>
      <c r="K944" s="384">
        <f t="shared" si="74"/>
        <v>0</v>
      </c>
      <c r="L944" s="384">
        <f>IF(J944=1,SUM($J$6:J944),0)</f>
        <v>0</v>
      </c>
      <c r="M944" s="384">
        <f>IF(K944=1,SUM($K$6:K944),0)</f>
        <v>0</v>
      </c>
      <c r="N944" s="430">
        <f t="shared" si="75"/>
        <v>0</v>
      </c>
      <c r="O944" s="384">
        <f t="shared" si="76"/>
        <v>0</v>
      </c>
      <c r="P944" s="384">
        <f>IF(O944=1,SUM($O$6:O944),0)</f>
        <v>0</v>
      </c>
    </row>
    <row r="945" spans="1:16" ht="120">
      <c r="A945" s="403"/>
      <c r="B945" s="413">
        <v>19</v>
      </c>
      <c r="C945" s="414" t="s">
        <v>986</v>
      </c>
      <c r="D945" s="415" t="s">
        <v>24</v>
      </c>
      <c r="E945" s="416" t="s">
        <v>968</v>
      </c>
      <c r="F945" s="418">
        <v>5452000</v>
      </c>
      <c r="G945" s="418">
        <v>5452000</v>
      </c>
      <c r="H945" s="419"/>
      <c r="I945" s="411">
        <f t="shared" si="77"/>
        <v>5452000</v>
      </c>
      <c r="J945" s="428">
        <f t="shared" si="73"/>
        <v>0</v>
      </c>
      <c r="K945" s="384">
        <f t="shared" si="74"/>
        <v>0</v>
      </c>
      <c r="L945" s="384">
        <f>IF(J945=1,SUM($J$6:J945),0)</f>
        <v>0</v>
      </c>
      <c r="M945" s="384">
        <f>IF(K945=1,SUM($K$6:K945),0)</f>
        <v>0</v>
      </c>
      <c r="N945" s="430">
        <f t="shared" si="75"/>
        <v>0</v>
      </c>
      <c r="O945" s="384">
        <f t="shared" si="76"/>
        <v>0</v>
      </c>
      <c r="P945" s="384">
        <f>IF(O945=1,SUM($O$6:O945),0)</f>
        <v>0</v>
      </c>
    </row>
    <row r="946" spans="1:16" ht="120">
      <c r="A946" s="403"/>
      <c r="B946" s="413">
        <v>20</v>
      </c>
      <c r="C946" s="414" t="s">
        <v>987</v>
      </c>
      <c r="D946" s="415" t="s">
        <v>24</v>
      </c>
      <c r="E946" s="416" t="s">
        <v>968</v>
      </c>
      <c r="F946" s="418">
        <v>4868000</v>
      </c>
      <c r="G946" s="418">
        <v>4868000</v>
      </c>
      <c r="H946" s="419"/>
      <c r="I946" s="411">
        <f t="shared" si="77"/>
        <v>4868000</v>
      </c>
      <c r="J946" s="428">
        <f t="shared" si="73"/>
        <v>0</v>
      </c>
      <c r="K946" s="384">
        <f t="shared" si="74"/>
        <v>0</v>
      </c>
      <c r="L946" s="384">
        <f>IF(J946=1,SUM($J$6:J946),0)</f>
        <v>0</v>
      </c>
      <c r="M946" s="384">
        <f>IF(K946=1,SUM($K$6:K946),0)</f>
        <v>0</v>
      </c>
      <c r="N946" s="430">
        <f t="shared" si="75"/>
        <v>0</v>
      </c>
      <c r="O946" s="384">
        <f t="shared" si="76"/>
        <v>0</v>
      </c>
      <c r="P946" s="384">
        <f>IF(O946=1,SUM($O$6:O946),0)</f>
        <v>0</v>
      </c>
    </row>
    <row r="947" spans="1:16" ht="105">
      <c r="A947" s="403"/>
      <c r="B947" s="413">
        <v>21</v>
      </c>
      <c r="C947" s="414" t="s">
        <v>988</v>
      </c>
      <c r="D947" s="415" t="s">
        <v>24</v>
      </c>
      <c r="E947" s="416" t="s">
        <v>968</v>
      </c>
      <c r="F947" s="418">
        <v>3586000</v>
      </c>
      <c r="G947" s="418">
        <v>3586000</v>
      </c>
      <c r="H947" s="419"/>
      <c r="I947" s="411">
        <f t="shared" si="77"/>
        <v>3586000</v>
      </c>
      <c r="J947" s="428">
        <f t="shared" si="73"/>
        <v>0</v>
      </c>
      <c r="K947" s="384">
        <f t="shared" si="74"/>
        <v>0</v>
      </c>
      <c r="L947" s="384">
        <f>IF(J947=1,SUM($J$6:J947),0)</f>
        <v>0</v>
      </c>
      <c r="M947" s="384">
        <f>IF(K947=1,SUM($K$6:K947),0)</f>
        <v>0</v>
      </c>
      <c r="N947" s="430">
        <f t="shared" si="75"/>
        <v>0</v>
      </c>
      <c r="O947" s="384">
        <f t="shared" si="76"/>
        <v>0</v>
      </c>
      <c r="P947" s="384">
        <f>IF(O947=1,SUM($O$6:O947),0)</f>
        <v>0</v>
      </c>
    </row>
    <row r="948" spans="1:16" ht="105">
      <c r="A948" s="403"/>
      <c r="B948" s="413">
        <v>22</v>
      </c>
      <c r="C948" s="414" t="s">
        <v>989</v>
      </c>
      <c r="D948" s="415" t="s">
        <v>24</v>
      </c>
      <c r="E948" s="416" t="s">
        <v>968</v>
      </c>
      <c r="F948" s="418">
        <v>3038000</v>
      </c>
      <c r="G948" s="418">
        <v>3038000</v>
      </c>
      <c r="H948" s="419"/>
      <c r="I948" s="411">
        <f t="shared" si="77"/>
        <v>3038000</v>
      </c>
      <c r="J948" s="428">
        <f t="shared" si="73"/>
        <v>0</v>
      </c>
      <c r="K948" s="384">
        <f t="shared" si="74"/>
        <v>0</v>
      </c>
      <c r="L948" s="384">
        <f>IF(J948=1,SUM($J$6:J948),0)</f>
        <v>0</v>
      </c>
      <c r="M948" s="384">
        <f>IF(K948=1,SUM($K$6:K948),0)</f>
        <v>0</v>
      </c>
      <c r="N948" s="430">
        <f t="shared" si="75"/>
        <v>0</v>
      </c>
      <c r="O948" s="384">
        <f t="shared" si="76"/>
        <v>0</v>
      </c>
      <c r="P948" s="384">
        <f>IF(O948=1,SUM($O$6:O948),0)</f>
        <v>0</v>
      </c>
    </row>
    <row r="949" spans="1:16" ht="120">
      <c r="A949" s="403"/>
      <c r="B949" s="413">
        <v>23</v>
      </c>
      <c r="C949" s="414" t="s">
        <v>990</v>
      </c>
      <c r="D949" s="415" t="s">
        <v>24</v>
      </c>
      <c r="E949" s="416" t="s">
        <v>968</v>
      </c>
      <c r="F949" s="418">
        <v>2729702.1956123002</v>
      </c>
      <c r="G949" s="418">
        <v>2729702.1956123002</v>
      </c>
      <c r="H949" s="419"/>
      <c r="I949" s="411">
        <f t="shared" si="77"/>
        <v>2729702.1956123002</v>
      </c>
      <c r="J949" s="428">
        <f t="shared" si="73"/>
        <v>0</v>
      </c>
      <c r="K949" s="384">
        <f t="shared" si="74"/>
        <v>0</v>
      </c>
      <c r="L949" s="384">
        <f>IF(J949=1,SUM($J$6:J949),0)</f>
        <v>0</v>
      </c>
      <c r="M949" s="384">
        <f>IF(K949=1,SUM($K$6:K949),0)</f>
        <v>0</v>
      </c>
      <c r="N949" s="430">
        <f t="shared" si="75"/>
        <v>0</v>
      </c>
      <c r="O949" s="384">
        <f t="shared" si="76"/>
        <v>0</v>
      </c>
      <c r="P949" s="384">
        <f>IF(O949=1,SUM($O$6:O949),0)</f>
        <v>0</v>
      </c>
    </row>
    <row r="950" spans="1:16" ht="120">
      <c r="A950" s="403"/>
      <c r="B950" s="413">
        <v>24</v>
      </c>
      <c r="C950" s="414" t="s">
        <v>991</v>
      </c>
      <c r="D950" s="415" t="s">
        <v>24</v>
      </c>
      <c r="E950" s="416" t="s">
        <v>968</v>
      </c>
      <c r="F950" s="418">
        <v>2509623.3260061801</v>
      </c>
      <c r="G950" s="418">
        <v>2509623.3260061801</v>
      </c>
      <c r="H950" s="419"/>
      <c r="I950" s="411">
        <f t="shared" si="77"/>
        <v>2509623.3260061801</v>
      </c>
      <c r="J950" s="428">
        <f t="shared" si="73"/>
        <v>0</v>
      </c>
      <c r="K950" s="384">
        <f t="shared" si="74"/>
        <v>0</v>
      </c>
      <c r="L950" s="384">
        <f>IF(J950=1,SUM($J$6:J950),0)</f>
        <v>0</v>
      </c>
      <c r="M950" s="384">
        <f>IF(K950=1,SUM($K$6:K950),0)</f>
        <v>0</v>
      </c>
      <c r="N950" s="430">
        <f t="shared" si="75"/>
        <v>0</v>
      </c>
      <c r="O950" s="384">
        <f t="shared" si="76"/>
        <v>0</v>
      </c>
      <c r="P950" s="384">
        <f>IF(O950=1,SUM($O$6:O950),0)</f>
        <v>0</v>
      </c>
    </row>
    <row r="951" spans="1:16" ht="105">
      <c r="A951" s="403"/>
      <c r="B951" s="413">
        <v>25</v>
      </c>
      <c r="C951" s="414" t="s">
        <v>992</v>
      </c>
      <c r="D951" s="415" t="s">
        <v>24</v>
      </c>
      <c r="E951" s="416" t="s">
        <v>968</v>
      </c>
      <c r="F951" s="418">
        <v>2304000</v>
      </c>
      <c r="G951" s="418">
        <v>2304000</v>
      </c>
      <c r="H951" s="419"/>
      <c r="I951" s="411">
        <f t="shared" si="77"/>
        <v>2304000</v>
      </c>
      <c r="J951" s="428">
        <f t="shared" si="73"/>
        <v>0</v>
      </c>
      <c r="K951" s="384">
        <f t="shared" si="74"/>
        <v>0</v>
      </c>
      <c r="L951" s="384">
        <f>IF(J951=1,SUM($J$6:J951),0)</f>
        <v>0</v>
      </c>
      <c r="M951" s="384">
        <f>IF(K951=1,SUM($K$6:K951),0)</f>
        <v>0</v>
      </c>
      <c r="N951" s="430">
        <f t="shared" si="75"/>
        <v>0</v>
      </c>
      <c r="O951" s="384">
        <f t="shared" si="76"/>
        <v>0</v>
      </c>
      <c r="P951" s="384">
        <f>IF(O951=1,SUM($O$6:O951),0)</f>
        <v>0</v>
      </c>
    </row>
    <row r="952" spans="1:16" ht="105">
      <c r="A952" s="403"/>
      <c r="B952" s="413">
        <v>26</v>
      </c>
      <c r="C952" s="414" t="s">
        <v>993</v>
      </c>
      <c r="D952" s="415" t="s">
        <v>24</v>
      </c>
      <c r="E952" s="416" t="s">
        <v>968</v>
      </c>
      <c r="F952" s="418">
        <v>2300000</v>
      </c>
      <c r="G952" s="418">
        <v>2300000</v>
      </c>
      <c r="H952" s="419"/>
      <c r="I952" s="411">
        <f t="shared" si="77"/>
        <v>2300000</v>
      </c>
      <c r="J952" s="428">
        <f t="shared" si="73"/>
        <v>0</v>
      </c>
      <c r="K952" s="384">
        <f t="shared" si="74"/>
        <v>0</v>
      </c>
      <c r="L952" s="384">
        <f>IF(J952=1,SUM($J$6:J952),0)</f>
        <v>0</v>
      </c>
      <c r="M952" s="384">
        <f>IF(K952=1,SUM($K$6:K952),0)</f>
        <v>0</v>
      </c>
      <c r="N952" s="430">
        <f t="shared" si="75"/>
        <v>0</v>
      </c>
      <c r="O952" s="384">
        <f t="shared" si="76"/>
        <v>0</v>
      </c>
      <c r="P952" s="384">
        <f>IF(O952=1,SUM($O$6:O952),0)</f>
        <v>0</v>
      </c>
    </row>
    <row r="953" spans="1:16" ht="105">
      <c r="A953" s="403"/>
      <c r="B953" s="413">
        <v>27</v>
      </c>
      <c r="C953" s="414" t="s">
        <v>994</v>
      </c>
      <c r="D953" s="415" t="s">
        <v>24</v>
      </c>
      <c r="E953" s="416" t="s">
        <v>968</v>
      </c>
      <c r="F953" s="418">
        <v>2036000</v>
      </c>
      <c r="G953" s="418">
        <v>2036000</v>
      </c>
      <c r="H953" s="419"/>
      <c r="I953" s="411">
        <f t="shared" si="77"/>
        <v>2036000</v>
      </c>
      <c r="J953" s="428">
        <f t="shared" si="73"/>
        <v>0</v>
      </c>
      <c r="K953" s="384">
        <f t="shared" si="74"/>
        <v>0</v>
      </c>
      <c r="L953" s="384">
        <f>IF(J953=1,SUM($J$6:J953),0)</f>
        <v>0</v>
      </c>
      <c r="M953" s="384">
        <f>IF(K953=1,SUM($K$6:K953),0)</f>
        <v>0</v>
      </c>
      <c r="N953" s="430">
        <f t="shared" si="75"/>
        <v>0</v>
      </c>
      <c r="O953" s="384">
        <f t="shared" si="76"/>
        <v>0</v>
      </c>
      <c r="P953" s="384">
        <f>IF(O953=1,SUM($O$6:O953),0)</f>
        <v>0</v>
      </c>
    </row>
    <row r="954" spans="1:16" ht="135">
      <c r="A954" s="403"/>
      <c r="B954" s="413">
        <v>28</v>
      </c>
      <c r="C954" s="414" t="s">
        <v>995</v>
      </c>
      <c r="D954" s="415" t="s">
        <v>24</v>
      </c>
      <c r="E954" s="416" t="s">
        <v>968</v>
      </c>
      <c r="F954" s="418">
        <v>10465400</v>
      </c>
      <c r="G954" s="418">
        <v>10465400</v>
      </c>
      <c r="H954" s="419"/>
      <c r="I954" s="411">
        <f t="shared" si="77"/>
        <v>10465400</v>
      </c>
      <c r="J954" s="428">
        <f t="shared" si="73"/>
        <v>0</v>
      </c>
      <c r="K954" s="384">
        <f t="shared" si="74"/>
        <v>0</v>
      </c>
      <c r="L954" s="384">
        <f>IF(J954=1,SUM($J$6:J954),0)</f>
        <v>0</v>
      </c>
      <c r="M954" s="384">
        <f>IF(K954=1,SUM($K$6:K954),0)</f>
        <v>0</v>
      </c>
      <c r="N954" s="430">
        <f t="shared" si="75"/>
        <v>0</v>
      </c>
      <c r="O954" s="384">
        <f t="shared" si="76"/>
        <v>0</v>
      </c>
      <c r="P954" s="384">
        <f>IF(O954=1,SUM($O$6:O954),0)</f>
        <v>0</v>
      </c>
    </row>
    <row r="955" spans="1:16" ht="135">
      <c r="A955" s="403"/>
      <c r="B955" s="413">
        <v>29</v>
      </c>
      <c r="C955" s="414" t="s">
        <v>996</v>
      </c>
      <c r="D955" s="415" t="s">
        <v>24</v>
      </c>
      <c r="E955" s="416" t="s">
        <v>968</v>
      </c>
      <c r="F955" s="418">
        <v>10465400</v>
      </c>
      <c r="G955" s="418">
        <v>10465400</v>
      </c>
      <c r="H955" s="419"/>
      <c r="I955" s="411">
        <f t="shared" si="77"/>
        <v>10465400</v>
      </c>
      <c r="J955" s="428">
        <f t="shared" si="73"/>
        <v>0</v>
      </c>
      <c r="K955" s="384">
        <f t="shared" si="74"/>
        <v>0</v>
      </c>
      <c r="L955" s="384">
        <f>IF(J955=1,SUM($J$6:J955),0)</f>
        <v>0</v>
      </c>
      <c r="M955" s="384">
        <f>IF(K955=1,SUM($K$6:K955),0)</f>
        <v>0</v>
      </c>
      <c r="N955" s="430">
        <f t="shared" si="75"/>
        <v>0</v>
      </c>
      <c r="O955" s="384">
        <f t="shared" si="76"/>
        <v>0</v>
      </c>
      <c r="P955" s="384">
        <f>IF(O955=1,SUM($O$6:O955),0)</f>
        <v>0</v>
      </c>
    </row>
    <row r="956" spans="1:16" ht="135">
      <c r="A956" s="403"/>
      <c r="B956" s="413">
        <v>30</v>
      </c>
      <c r="C956" s="414" t="s">
        <v>997</v>
      </c>
      <c r="D956" s="415" t="s">
        <v>24</v>
      </c>
      <c r="E956" s="416" t="s">
        <v>968</v>
      </c>
      <c r="F956" s="418">
        <v>8168600</v>
      </c>
      <c r="G956" s="418">
        <v>8168600</v>
      </c>
      <c r="H956" s="419"/>
      <c r="I956" s="411">
        <f t="shared" si="77"/>
        <v>8168600</v>
      </c>
      <c r="J956" s="428">
        <f t="shared" si="73"/>
        <v>0</v>
      </c>
      <c r="K956" s="384">
        <f t="shared" si="74"/>
        <v>0</v>
      </c>
      <c r="L956" s="384">
        <f>IF(J956=1,SUM($J$6:J956),0)</f>
        <v>0</v>
      </c>
      <c r="M956" s="384">
        <f>IF(K956=1,SUM($K$6:K956),0)</f>
        <v>0</v>
      </c>
      <c r="N956" s="430">
        <f t="shared" si="75"/>
        <v>0</v>
      </c>
      <c r="O956" s="384">
        <f t="shared" si="76"/>
        <v>0</v>
      </c>
      <c r="P956" s="384">
        <f>IF(O956=1,SUM($O$6:O956),0)</f>
        <v>0</v>
      </c>
    </row>
    <row r="957" spans="1:16" ht="120">
      <c r="A957" s="403"/>
      <c r="B957" s="413">
        <v>31</v>
      </c>
      <c r="C957" s="414" t="s">
        <v>998</v>
      </c>
      <c r="D957" s="415" t="s">
        <v>24</v>
      </c>
      <c r="E957" s="416" t="s">
        <v>968</v>
      </c>
      <c r="F957" s="418">
        <v>7737400</v>
      </c>
      <c r="G957" s="418">
        <v>7737400</v>
      </c>
      <c r="H957" s="419"/>
      <c r="I957" s="411">
        <f t="shared" si="77"/>
        <v>7737400</v>
      </c>
      <c r="J957" s="428">
        <f t="shared" si="73"/>
        <v>0</v>
      </c>
      <c r="K957" s="384">
        <f t="shared" si="74"/>
        <v>0</v>
      </c>
      <c r="L957" s="384">
        <f>IF(J957=1,SUM($J$6:J957),0)</f>
        <v>0</v>
      </c>
      <c r="M957" s="384">
        <f>IF(K957=1,SUM($K$6:K957),0)</f>
        <v>0</v>
      </c>
      <c r="N957" s="430">
        <f t="shared" si="75"/>
        <v>0</v>
      </c>
      <c r="O957" s="384">
        <f t="shared" si="76"/>
        <v>0</v>
      </c>
      <c r="P957" s="384">
        <f>IF(O957=1,SUM($O$6:O957),0)</f>
        <v>0</v>
      </c>
    </row>
    <row r="958" spans="1:16" ht="120">
      <c r="A958" s="403"/>
      <c r="B958" s="413">
        <v>32</v>
      </c>
      <c r="C958" s="414" t="s">
        <v>999</v>
      </c>
      <c r="D958" s="415" t="s">
        <v>24</v>
      </c>
      <c r="E958" s="416" t="s">
        <v>968</v>
      </c>
      <c r="F958" s="418">
        <v>6602200</v>
      </c>
      <c r="G958" s="418">
        <v>6602200</v>
      </c>
      <c r="H958" s="419"/>
      <c r="I958" s="411">
        <f t="shared" si="77"/>
        <v>6602200</v>
      </c>
      <c r="J958" s="428">
        <f t="shared" si="73"/>
        <v>0</v>
      </c>
      <c r="K958" s="384">
        <f t="shared" si="74"/>
        <v>0</v>
      </c>
      <c r="L958" s="384">
        <f>IF(J958=1,SUM($J$6:J958),0)</f>
        <v>0</v>
      </c>
      <c r="M958" s="384">
        <f>IF(K958=1,SUM($K$6:K958),0)</f>
        <v>0</v>
      </c>
      <c r="N958" s="430">
        <f t="shared" si="75"/>
        <v>0</v>
      </c>
      <c r="O958" s="384">
        <f t="shared" si="76"/>
        <v>0</v>
      </c>
      <c r="P958" s="384">
        <f>IF(O958=1,SUM($O$6:O958),0)</f>
        <v>0</v>
      </c>
    </row>
    <row r="959" spans="1:16" ht="120">
      <c r="A959" s="403"/>
      <c r="B959" s="413">
        <v>33</v>
      </c>
      <c r="C959" s="414" t="s">
        <v>1000</v>
      </c>
      <c r="D959" s="415" t="s">
        <v>24</v>
      </c>
      <c r="E959" s="416" t="s">
        <v>968</v>
      </c>
      <c r="F959" s="418">
        <v>6399800</v>
      </c>
      <c r="G959" s="418">
        <v>6399800</v>
      </c>
      <c r="H959" s="419"/>
      <c r="I959" s="411">
        <f t="shared" si="77"/>
        <v>6399800</v>
      </c>
      <c r="J959" s="428">
        <f t="shared" si="73"/>
        <v>0</v>
      </c>
      <c r="K959" s="384">
        <f t="shared" si="74"/>
        <v>0</v>
      </c>
      <c r="L959" s="384">
        <f>IF(J959=1,SUM($J$6:J959),0)</f>
        <v>0</v>
      </c>
      <c r="M959" s="384">
        <f>IF(K959=1,SUM($K$6:K959),0)</f>
        <v>0</v>
      </c>
      <c r="N959" s="430">
        <f t="shared" si="75"/>
        <v>0</v>
      </c>
      <c r="O959" s="384">
        <f t="shared" si="76"/>
        <v>0</v>
      </c>
      <c r="P959" s="384">
        <f>IF(O959=1,SUM($O$6:O959),0)</f>
        <v>0</v>
      </c>
    </row>
    <row r="960" spans="1:16" ht="120">
      <c r="A960" s="403"/>
      <c r="B960" s="413">
        <v>34</v>
      </c>
      <c r="C960" s="414" t="s">
        <v>1001</v>
      </c>
      <c r="D960" s="415" t="s">
        <v>24</v>
      </c>
      <c r="E960" s="416" t="s">
        <v>968</v>
      </c>
      <c r="F960" s="418">
        <v>6393200</v>
      </c>
      <c r="G960" s="418">
        <v>6393200</v>
      </c>
      <c r="H960" s="419"/>
      <c r="I960" s="411">
        <f t="shared" si="77"/>
        <v>6393200</v>
      </c>
      <c r="J960" s="428">
        <f t="shared" si="73"/>
        <v>0</v>
      </c>
      <c r="K960" s="384">
        <f t="shared" si="74"/>
        <v>0</v>
      </c>
      <c r="L960" s="384">
        <f>IF(J960=1,SUM($J$6:J960),0)</f>
        <v>0</v>
      </c>
      <c r="M960" s="384">
        <f>IF(K960=1,SUM($K$6:K960),0)</f>
        <v>0</v>
      </c>
      <c r="N960" s="430">
        <f t="shared" si="75"/>
        <v>0</v>
      </c>
      <c r="O960" s="384">
        <f t="shared" si="76"/>
        <v>0</v>
      </c>
      <c r="P960" s="384">
        <f>IF(O960=1,SUM($O$6:O960),0)</f>
        <v>0</v>
      </c>
    </row>
    <row r="961" spans="1:16" ht="120">
      <c r="A961" s="403"/>
      <c r="B961" s="413">
        <v>35</v>
      </c>
      <c r="C961" s="414" t="s">
        <v>1002</v>
      </c>
      <c r="D961" s="415" t="s">
        <v>24</v>
      </c>
      <c r="E961" s="416" t="s">
        <v>968</v>
      </c>
      <c r="F961" s="418">
        <v>5434000</v>
      </c>
      <c r="G961" s="418">
        <v>5434000</v>
      </c>
      <c r="H961" s="419"/>
      <c r="I961" s="411">
        <f t="shared" si="77"/>
        <v>5434000</v>
      </c>
      <c r="J961" s="428">
        <f t="shared" si="73"/>
        <v>0</v>
      </c>
      <c r="K961" s="384">
        <f t="shared" si="74"/>
        <v>0</v>
      </c>
      <c r="L961" s="384">
        <f>IF(J961=1,SUM($J$6:J961),0)</f>
        <v>0</v>
      </c>
      <c r="M961" s="384">
        <f>IF(K961=1,SUM($K$6:K961),0)</f>
        <v>0</v>
      </c>
      <c r="N961" s="430">
        <f t="shared" si="75"/>
        <v>0</v>
      </c>
      <c r="O961" s="384">
        <f t="shared" si="76"/>
        <v>0</v>
      </c>
      <c r="P961" s="384">
        <f>IF(O961=1,SUM($O$6:O961),0)</f>
        <v>0</v>
      </c>
    </row>
    <row r="962" spans="1:16" ht="120">
      <c r="A962" s="403"/>
      <c r="B962" s="413">
        <v>36</v>
      </c>
      <c r="C962" s="414" t="s">
        <v>1003</v>
      </c>
      <c r="D962" s="415" t="s">
        <v>24</v>
      </c>
      <c r="E962" s="416" t="s">
        <v>968</v>
      </c>
      <c r="F962" s="418">
        <v>6072000</v>
      </c>
      <c r="G962" s="418">
        <v>6072000</v>
      </c>
      <c r="H962" s="419"/>
      <c r="I962" s="411">
        <f t="shared" si="77"/>
        <v>6072000</v>
      </c>
      <c r="J962" s="428">
        <f t="shared" si="73"/>
        <v>0</v>
      </c>
      <c r="K962" s="384">
        <f t="shared" si="74"/>
        <v>0</v>
      </c>
      <c r="L962" s="384">
        <f>IF(J962=1,SUM($J$6:J962),0)</f>
        <v>0</v>
      </c>
      <c r="M962" s="384">
        <f>IF(K962=1,SUM($K$6:K962),0)</f>
        <v>0</v>
      </c>
      <c r="N962" s="430">
        <f t="shared" si="75"/>
        <v>0</v>
      </c>
      <c r="O962" s="384">
        <f t="shared" si="76"/>
        <v>0</v>
      </c>
      <c r="P962" s="384">
        <f>IF(O962=1,SUM($O$6:O962),0)</f>
        <v>0</v>
      </c>
    </row>
    <row r="963" spans="1:16" ht="120">
      <c r="A963" s="403"/>
      <c r="B963" s="413">
        <v>37</v>
      </c>
      <c r="C963" s="414" t="s">
        <v>1004</v>
      </c>
      <c r="D963" s="415" t="s">
        <v>24</v>
      </c>
      <c r="E963" s="416" t="s">
        <v>968</v>
      </c>
      <c r="F963" s="418">
        <v>5898200</v>
      </c>
      <c r="G963" s="418">
        <v>5898200</v>
      </c>
      <c r="H963" s="419"/>
      <c r="I963" s="411">
        <f t="shared" si="77"/>
        <v>5898200</v>
      </c>
      <c r="J963" s="428">
        <f t="shared" si="73"/>
        <v>0</v>
      </c>
      <c r="K963" s="384">
        <f t="shared" si="74"/>
        <v>0</v>
      </c>
      <c r="L963" s="384">
        <f>IF(J963=1,SUM($J$6:J963),0)</f>
        <v>0</v>
      </c>
      <c r="M963" s="384">
        <f>IF(K963=1,SUM($K$6:K963),0)</f>
        <v>0</v>
      </c>
      <c r="N963" s="430">
        <f t="shared" si="75"/>
        <v>0</v>
      </c>
      <c r="O963" s="384">
        <f t="shared" si="76"/>
        <v>0</v>
      </c>
      <c r="P963" s="384">
        <f>IF(O963=1,SUM($O$6:O963),0)</f>
        <v>0</v>
      </c>
    </row>
    <row r="964" spans="1:16" ht="120">
      <c r="A964" s="403"/>
      <c r="B964" s="413">
        <v>38</v>
      </c>
      <c r="C964" s="414" t="s">
        <v>1005</v>
      </c>
      <c r="D964" s="415" t="s">
        <v>24</v>
      </c>
      <c r="E964" s="416" t="s">
        <v>968</v>
      </c>
      <c r="F964" s="418">
        <v>4892800</v>
      </c>
      <c r="G964" s="418">
        <v>4892800</v>
      </c>
      <c r="H964" s="419"/>
      <c r="I964" s="411">
        <f t="shared" si="77"/>
        <v>4892800</v>
      </c>
      <c r="J964" s="428">
        <f t="shared" si="73"/>
        <v>0</v>
      </c>
      <c r="K964" s="384">
        <f t="shared" si="74"/>
        <v>0</v>
      </c>
      <c r="L964" s="384">
        <f>IF(J964=1,SUM($J$6:J964),0)</f>
        <v>0</v>
      </c>
      <c r="M964" s="384">
        <f>IF(K964=1,SUM($K$6:K964),0)</f>
        <v>0</v>
      </c>
      <c r="N964" s="430">
        <f t="shared" si="75"/>
        <v>0</v>
      </c>
      <c r="O964" s="384">
        <f t="shared" si="76"/>
        <v>0</v>
      </c>
      <c r="P964" s="384">
        <f>IF(O964=1,SUM($O$6:O964),0)</f>
        <v>0</v>
      </c>
    </row>
    <row r="965" spans="1:16" ht="120">
      <c r="A965" s="403"/>
      <c r="B965" s="413">
        <v>39</v>
      </c>
      <c r="C965" s="414" t="s">
        <v>1006</v>
      </c>
      <c r="D965" s="415" t="s">
        <v>24</v>
      </c>
      <c r="E965" s="416" t="s">
        <v>968</v>
      </c>
      <c r="F965" s="418">
        <v>4892800</v>
      </c>
      <c r="G965" s="418">
        <v>4892800</v>
      </c>
      <c r="H965" s="419"/>
      <c r="I965" s="411">
        <f t="shared" si="77"/>
        <v>4892800</v>
      </c>
      <c r="J965" s="428">
        <f t="shared" si="73"/>
        <v>0</v>
      </c>
      <c r="K965" s="384">
        <f t="shared" si="74"/>
        <v>0</v>
      </c>
      <c r="L965" s="384">
        <f>IF(J965=1,SUM($J$6:J965),0)</f>
        <v>0</v>
      </c>
      <c r="M965" s="384">
        <f>IF(K965=1,SUM($K$6:K965),0)</f>
        <v>0</v>
      </c>
      <c r="N965" s="430">
        <f t="shared" si="75"/>
        <v>0</v>
      </c>
      <c r="O965" s="384">
        <f t="shared" si="76"/>
        <v>0</v>
      </c>
      <c r="P965" s="384">
        <f>IF(O965=1,SUM($O$6:O965),0)</f>
        <v>0</v>
      </c>
    </row>
    <row r="966" spans="1:16" ht="120">
      <c r="A966" s="403"/>
      <c r="B966" s="413">
        <v>40</v>
      </c>
      <c r="C966" s="414" t="s">
        <v>1007</v>
      </c>
      <c r="D966" s="415" t="s">
        <v>24</v>
      </c>
      <c r="E966" s="416" t="s">
        <v>968</v>
      </c>
      <c r="F966" s="418">
        <v>4340600</v>
      </c>
      <c r="G966" s="418">
        <v>4340600</v>
      </c>
      <c r="H966" s="419"/>
      <c r="I966" s="411">
        <f t="shared" si="77"/>
        <v>4340600</v>
      </c>
      <c r="J966" s="428">
        <f t="shared" si="73"/>
        <v>0</v>
      </c>
      <c r="K966" s="384">
        <f t="shared" si="74"/>
        <v>0</v>
      </c>
      <c r="L966" s="384">
        <f>IF(J966=1,SUM($J$6:J966),0)</f>
        <v>0</v>
      </c>
      <c r="M966" s="384">
        <f>IF(K966=1,SUM($K$6:K966),0)</f>
        <v>0</v>
      </c>
      <c r="N966" s="430">
        <f t="shared" si="75"/>
        <v>0</v>
      </c>
      <c r="O966" s="384">
        <f t="shared" si="76"/>
        <v>0</v>
      </c>
      <c r="P966" s="384">
        <f>IF(O966=1,SUM($O$6:O966),0)</f>
        <v>0</v>
      </c>
    </row>
    <row r="967" spans="1:16" ht="120">
      <c r="A967" s="403"/>
      <c r="B967" s="413">
        <v>41</v>
      </c>
      <c r="C967" s="414" t="s">
        <v>1008</v>
      </c>
      <c r="D967" s="415" t="s">
        <v>24</v>
      </c>
      <c r="E967" s="416" t="s">
        <v>968</v>
      </c>
      <c r="F967" s="418">
        <v>3282400</v>
      </c>
      <c r="G967" s="418">
        <v>3282400</v>
      </c>
      <c r="H967" s="419"/>
      <c r="I967" s="411">
        <f t="shared" si="77"/>
        <v>3282400</v>
      </c>
      <c r="J967" s="428">
        <f t="shared" si="73"/>
        <v>0</v>
      </c>
      <c r="K967" s="384">
        <f t="shared" si="74"/>
        <v>0</v>
      </c>
      <c r="L967" s="384">
        <f>IF(J967=1,SUM($J$6:J967),0)</f>
        <v>0</v>
      </c>
      <c r="M967" s="384">
        <f>IF(K967=1,SUM($K$6:K967),0)</f>
        <v>0</v>
      </c>
      <c r="N967" s="430">
        <f t="shared" si="75"/>
        <v>0</v>
      </c>
      <c r="O967" s="384">
        <f t="shared" si="76"/>
        <v>0</v>
      </c>
      <c r="P967" s="384">
        <f>IF(O967=1,SUM($O$6:O967),0)</f>
        <v>0</v>
      </c>
    </row>
    <row r="968" spans="1:16" ht="120">
      <c r="A968" s="403"/>
      <c r="B968" s="413">
        <v>42</v>
      </c>
      <c r="C968" s="414" t="s">
        <v>1009</v>
      </c>
      <c r="D968" s="415" t="s">
        <v>24</v>
      </c>
      <c r="E968" s="416" t="s">
        <v>968</v>
      </c>
      <c r="F968" s="418">
        <v>8584400</v>
      </c>
      <c r="G968" s="418">
        <v>8584400</v>
      </c>
      <c r="H968" s="419"/>
      <c r="I968" s="411">
        <f t="shared" si="77"/>
        <v>8584400</v>
      </c>
      <c r="J968" s="428">
        <f t="shared" si="73"/>
        <v>0</v>
      </c>
      <c r="K968" s="384">
        <f t="shared" si="74"/>
        <v>0</v>
      </c>
      <c r="L968" s="384">
        <f>IF(J968=1,SUM($J$6:J968),0)</f>
        <v>0</v>
      </c>
      <c r="M968" s="384">
        <f>IF(K968=1,SUM($K$6:K968),0)</f>
        <v>0</v>
      </c>
      <c r="N968" s="430">
        <f t="shared" si="75"/>
        <v>0</v>
      </c>
      <c r="O968" s="384">
        <f t="shared" si="76"/>
        <v>0</v>
      </c>
      <c r="P968" s="384">
        <f>IF(O968=1,SUM($O$6:O968),0)</f>
        <v>0</v>
      </c>
    </row>
    <row r="969" spans="1:16" ht="120">
      <c r="A969" s="403"/>
      <c r="B969" s="413">
        <v>43</v>
      </c>
      <c r="C969" s="414" t="s">
        <v>1010</v>
      </c>
      <c r="D969" s="415" t="s">
        <v>24</v>
      </c>
      <c r="E969" s="416" t="s">
        <v>968</v>
      </c>
      <c r="F969" s="418">
        <v>6767200</v>
      </c>
      <c r="G969" s="418">
        <v>6767200</v>
      </c>
      <c r="H969" s="419"/>
      <c r="I969" s="411">
        <f t="shared" si="77"/>
        <v>6767200</v>
      </c>
      <c r="J969" s="428">
        <f t="shared" ref="J969:J1032" si="78">IF(D969="MDU-KD",1,0)</f>
        <v>0</v>
      </c>
      <c r="K969" s="384">
        <f t="shared" ref="K969:K1032" si="79">IF(D969="HDW",1,0)</f>
        <v>0</v>
      </c>
      <c r="L969" s="384">
        <f>IF(J969=1,SUM($J$6:J969),0)</f>
        <v>0</v>
      </c>
      <c r="M969" s="384">
        <f>IF(K969=1,SUM($K$6:K969),0)</f>
        <v>0</v>
      </c>
      <c r="N969" s="430">
        <f t="shared" ref="N969:N1032" si="80">IF(L969=0,M969,L969)</f>
        <v>0</v>
      </c>
      <c r="O969" s="384">
        <f t="shared" ref="O969:O1032" si="81">IF(E969=0,0,IF(LEFT(C969,11)="Tiang Beton",1,0))</f>
        <v>0</v>
      </c>
      <c r="P969" s="384">
        <f>IF(O969=1,SUM($O$6:O969),0)</f>
        <v>0</v>
      </c>
    </row>
    <row r="970" spans="1:16" ht="105">
      <c r="A970" s="403"/>
      <c r="B970" s="413">
        <v>44</v>
      </c>
      <c r="C970" s="414" t="s">
        <v>1011</v>
      </c>
      <c r="D970" s="415" t="s">
        <v>24</v>
      </c>
      <c r="E970" s="416" t="s">
        <v>968</v>
      </c>
      <c r="F970" s="418">
        <v>5755200</v>
      </c>
      <c r="G970" s="418">
        <v>5755200</v>
      </c>
      <c r="H970" s="419"/>
      <c r="I970" s="411">
        <f t="shared" si="77"/>
        <v>5755200</v>
      </c>
      <c r="J970" s="428">
        <f t="shared" si="78"/>
        <v>0</v>
      </c>
      <c r="K970" s="384">
        <f t="shared" si="79"/>
        <v>0</v>
      </c>
      <c r="L970" s="384">
        <f>IF(J970=1,SUM($J$6:J970),0)</f>
        <v>0</v>
      </c>
      <c r="M970" s="384">
        <f>IF(K970=1,SUM($K$6:K970),0)</f>
        <v>0</v>
      </c>
      <c r="N970" s="430">
        <f t="shared" si="80"/>
        <v>0</v>
      </c>
      <c r="O970" s="384">
        <f t="shared" si="81"/>
        <v>0</v>
      </c>
      <c r="P970" s="384">
        <f>IF(O970=1,SUM($O$6:O970),0)</f>
        <v>0</v>
      </c>
    </row>
    <row r="971" spans="1:16" ht="105">
      <c r="A971" s="403"/>
      <c r="B971" s="413">
        <v>45</v>
      </c>
      <c r="C971" s="414" t="s">
        <v>1012</v>
      </c>
      <c r="D971" s="415" t="s">
        <v>24</v>
      </c>
      <c r="E971" s="416" t="s">
        <v>968</v>
      </c>
      <c r="F971" s="418">
        <v>4371400</v>
      </c>
      <c r="G971" s="418">
        <v>4371400</v>
      </c>
      <c r="H971" s="419"/>
      <c r="I971" s="411">
        <f t="shared" si="77"/>
        <v>4371400</v>
      </c>
      <c r="J971" s="428">
        <f t="shared" si="78"/>
        <v>0</v>
      </c>
      <c r="K971" s="384">
        <f t="shared" si="79"/>
        <v>0</v>
      </c>
      <c r="L971" s="384">
        <f>IF(J971=1,SUM($J$6:J971),0)</f>
        <v>0</v>
      </c>
      <c r="M971" s="384">
        <f>IF(K971=1,SUM($K$6:K971),0)</f>
        <v>0</v>
      </c>
      <c r="N971" s="430">
        <f t="shared" si="80"/>
        <v>0</v>
      </c>
      <c r="O971" s="384">
        <f t="shared" si="81"/>
        <v>0</v>
      </c>
      <c r="P971" s="384">
        <f>IF(O971=1,SUM($O$6:O971),0)</f>
        <v>0</v>
      </c>
    </row>
    <row r="972" spans="1:16" ht="120">
      <c r="A972" s="403"/>
      <c r="B972" s="413">
        <v>46</v>
      </c>
      <c r="C972" s="414" t="s">
        <v>1013</v>
      </c>
      <c r="D972" s="415" t="s">
        <v>24</v>
      </c>
      <c r="E972" s="416" t="s">
        <v>968</v>
      </c>
      <c r="F972" s="418">
        <v>5997200</v>
      </c>
      <c r="G972" s="418">
        <v>5997200</v>
      </c>
      <c r="H972" s="419"/>
      <c r="I972" s="411">
        <f t="shared" si="77"/>
        <v>5997200</v>
      </c>
      <c r="J972" s="428">
        <f t="shared" si="78"/>
        <v>0</v>
      </c>
      <c r="K972" s="384">
        <f t="shared" si="79"/>
        <v>0</v>
      </c>
      <c r="L972" s="384">
        <f>IF(J972=1,SUM($J$6:J972),0)</f>
        <v>0</v>
      </c>
      <c r="M972" s="384">
        <f>IF(K972=1,SUM($K$6:K972),0)</f>
        <v>0</v>
      </c>
      <c r="N972" s="430">
        <f t="shared" si="80"/>
        <v>0</v>
      </c>
      <c r="O972" s="384">
        <f t="shared" si="81"/>
        <v>0</v>
      </c>
      <c r="P972" s="384">
        <f>IF(O972=1,SUM($O$6:O972),0)</f>
        <v>0</v>
      </c>
    </row>
    <row r="973" spans="1:16" ht="120">
      <c r="A973" s="403"/>
      <c r="B973" s="413">
        <v>47</v>
      </c>
      <c r="C973" s="414" t="s">
        <v>1014</v>
      </c>
      <c r="D973" s="415" t="s">
        <v>24</v>
      </c>
      <c r="E973" s="416" t="s">
        <v>968</v>
      </c>
      <c r="F973" s="418">
        <v>5354800</v>
      </c>
      <c r="G973" s="418">
        <v>5354800</v>
      </c>
      <c r="H973" s="419"/>
      <c r="I973" s="411">
        <f t="shared" si="77"/>
        <v>5354800</v>
      </c>
      <c r="J973" s="428">
        <f t="shared" si="78"/>
        <v>0</v>
      </c>
      <c r="K973" s="384">
        <f t="shared" si="79"/>
        <v>0</v>
      </c>
      <c r="L973" s="384">
        <f>IF(J973=1,SUM($J$6:J973),0)</f>
        <v>0</v>
      </c>
      <c r="M973" s="384">
        <f>IF(K973=1,SUM($K$6:K973),0)</f>
        <v>0</v>
      </c>
      <c r="N973" s="430">
        <f t="shared" si="80"/>
        <v>0</v>
      </c>
      <c r="O973" s="384">
        <f t="shared" si="81"/>
        <v>0</v>
      </c>
      <c r="P973" s="384">
        <f>IF(O973=1,SUM($O$6:O973),0)</f>
        <v>0</v>
      </c>
    </row>
    <row r="974" spans="1:16" ht="105">
      <c r="A974" s="403"/>
      <c r="B974" s="413">
        <v>48</v>
      </c>
      <c r="C974" s="414" t="s">
        <v>1015</v>
      </c>
      <c r="D974" s="415" t="s">
        <v>24</v>
      </c>
      <c r="E974" s="416" t="s">
        <v>968</v>
      </c>
      <c r="F974" s="418">
        <v>3944600</v>
      </c>
      <c r="G974" s="418">
        <v>3944600</v>
      </c>
      <c r="H974" s="419"/>
      <c r="I974" s="411">
        <f t="shared" si="77"/>
        <v>3944600</v>
      </c>
      <c r="J974" s="428">
        <f t="shared" si="78"/>
        <v>0</v>
      </c>
      <c r="K974" s="384">
        <f t="shared" si="79"/>
        <v>0</v>
      </c>
      <c r="L974" s="384">
        <f>IF(J974=1,SUM($J$6:J974),0)</f>
        <v>0</v>
      </c>
      <c r="M974" s="384">
        <f>IF(K974=1,SUM($K$6:K974),0)</f>
        <v>0</v>
      </c>
      <c r="N974" s="430">
        <f t="shared" si="80"/>
        <v>0</v>
      </c>
      <c r="O974" s="384">
        <f t="shared" si="81"/>
        <v>0</v>
      </c>
      <c r="P974" s="384">
        <f>IF(O974=1,SUM($O$6:O974),0)</f>
        <v>0</v>
      </c>
    </row>
    <row r="975" spans="1:16" ht="105">
      <c r="A975" s="403"/>
      <c r="B975" s="413">
        <v>49</v>
      </c>
      <c r="C975" s="414" t="s">
        <v>1016</v>
      </c>
      <c r="D975" s="415" t="s">
        <v>24</v>
      </c>
      <c r="E975" s="416" t="s">
        <v>968</v>
      </c>
      <c r="F975" s="418">
        <v>3341800</v>
      </c>
      <c r="G975" s="418">
        <v>3341800</v>
      </c>
      <c r="H975" s="419"/>
      <c r="I975" s="411">
        <f t="shared" si="77"/>
        <v>3341800</v>
      </c>
      <c r="J975" s="428">
        <f t="shared" si="78"/>
        <v>0</v>
      </c>
      <c r="K975" s="384">
        <f t="shared" si="79"/>
        <v>0</v>
      </c>
      <c r="L975" s="384">
        <f>IF(J975=1,SUM($J$6:J975),0)</f>
        <v>0</v>
      </c>
      <c r="M975" s="384">
        <f>IF(K975=1,SUM($K$6:K975),0)</f>
        <v>0</v>
      </c>
      <c r="N975" s="430">
        <f t="shared" si="80"/>
        <v>0</v>
      </c>
      <c r="O975" s="384">
        <f t="shared" si="81"/>
        <v>0</v>
      </c>
      <c r="P975" s="384">
        <f>IF(O975=1,SUM($O$6:O975),0)</f>
        <v>0</v>
      </c>
    </row>
    <row r="976" spans="1:16" ht="120">
      <c r="A976" s="403"/>
      <c r="B976" s="413">
        <v>50</v>
      </c>
      <c r="C976" s="414" t="s">
        <v>1017</v>
      </c>
      <c r="D976" s="415" t="s">
        <v>24</v>
      </c>
      <c r="E976" s="416" t="s">
        <v>968</v>
      </c>
      <c r="F976" s="418">
        <v>3002672.4151735301</v>
      </c>
      <c r="G976" s="418">
        <v>3002672.4151735301</v>
      </c>
      <c r="H976" s="419"/>
      <c r="I976" s="411">
        <f t="shared" si="77"/>
        <v>3002672.4151735301</v>
      </c>
      <c r="J976" s="428">
        <f t="shared" si="78"/>
        <v>0</v>
      </c>
      <c r="K976" s="384">
        <f t="shared" si="79"/>
        <v>0</v>
      </c>
      <c r="L976" s="384">
        <f>IF(J976=1,SUM($J$6:J976),0)</f>
        <v>0</v>
      </c>
      <c r="M976" s="384">
        <f>IF(K976=1,SUM($K$6:K976),0)</f>
        <v>0</v>
      </c>
      <c r="N976" s="430">
        <f t="shared" si="80"/>
        <v>0</v>
      </c>
      <c r="O976" s="384">
        <f t="shared" si="81"/>
        <v>0</v>
      </c>
      <c r="P976" s="384">
        <f>IF(O976=1,SUM($O$6:O976),0)</f>
        <v>0</v>
      </c>
    </row>
    <row r="977" spans="1:16" ht="120">
      <c r="A977" s="403"/>
      <c r="B977" s="413">
        <v>51</v>
      </c>
      <c r="C977" s="414" t="s">
        <v>1018</v>
      </c>
      <c r="D977" s="415" t="s">
        <v>24</v>
      </c>
      <c r="E977" s="416" t="s">
        <v>968</v>
      </c>
      <c r="F977" s="418">
        <v>2760585.6586067998</v>
      </c>
      <c r="G977" s="418">
        <v>2760585.6586067998</v>
      </c>
      <c r="H977" s="419"/>
      <c r="I977" s="411">
        <f t="shared" si="77"/>
        <v>2760585.6586067998</v>
      </c>
      <c r="J977" s="428">
        <f t="shared" si="78"/>
        <v>0</v>
      </c>
      <c r="K977" s="384">
        <f t="shared" si="79"/>
        <v>0</v>
      </c>
      <c r="L977" s="384">
        <f>IF(J977=1,SUM($J$6:J977),0)</f>
        <v>0</v>
      </c>
      <c r="M977" s="384">
        <f>IF(K977=1,SUM($K$6:K977),0)</f>
        <v>0</v>
      </c>
      <c r="N977" s="430">
        <f t="shared" si="80"/>
        <v>0</v>
      </c>
      <c r="O977" s="384">
        <f t="shared" si="81"/>
        <v>0</v>
      </c>
      <c r="P977" s="384">
        <f>IF(O977=1,SUM($O$6:O977),0)</f>
        <v>0</v>
      </c>
    </row>
    <row r="978" spans="1:16" ht="105">
      <c r="A978" s="403"/>
      <c r="B978" s="413">
        <v>52</v>
      </c>
      <c r="C978" s="414" t="s">
        <v>1019</v>
      </c>
      <c r="D978" s="415" t="s">
        <v>24</v>
      </c>
      <c r="E978" s="416" t="s">
        <v>968</v>
      </c>
      <c r="F978" s="418">
        <v>2534400</v>
      </c>
      <c r="G978" s="418">
        <v>2534400</v>
      </c>
      <c r="H978" s="419"/>
      <c r="I978" s="411">
        <f t="shared" si="77"/>
        <v>2534400</v>
      </c>
      <c r="J978" s="428">
        <f t="shared" si="78"/>
        <v>0</v>
      </c>
      <c r="K978" s="384">
        <f t="shared" si="79"/>
        <v>0</v>
      </c>
      <c r="L978" s="384">
        <f>IF(J978=1,SUM($J$6:J978),0)</f>
        <v>0</v>
      </c>
      <c r="M978" s="384">
        <f>IF(K978=1,SUM($K$6:K978),0)</f>
        <v>0</v>
      </c>
      <c r="N978" s="430">
        <f t="shared" si="80"/>
        <v>0</v>
      </c>
      <c r="O978" s="384">
        <f t="shared" si="81"/>
        <v>0</v>
      </c>
      <c r="P978" s="384">
        <f>IF(O978=1,SUM($O$6:O978),0)</f>
        <v>0</v>
      </c>
    </row>
    <row r="979" spans="1:16" ht="105">
      <c r="A979" s="403"/>
      <c r="B979" s="413">
        <v>53</v>
      </c>
      <c r="C979" s="414" t="s">
        <v>1020</v>
      </c>
      <c r="D979" s="415" t="s">
        <v>24</v>
      </c>
      <c r="E979" s="416" t="s">
        <v>968</v>
      </c>
      <c r="F979" s="418">
        <v>2530000</v>
      </c>
      <c r="G979" s="418">
        <v>2530000</v>
      </c>
      <c r="H979" s="419"/>
      <c r="I979" s="411">
        <f t="shared" si="77"/>
        <v>2530000</v>
      </c>
      <c r="J979" s="428">
        <f t="shared" si="78"/>
        <v>0</v>
      </c>
      <c r="K979" s="384">
        <f t="shared" si="79"/>
        <v>0</v>
      </c>
      <c r="L979" s="384">
        <f>IF(J979=1,SUM($J$6:J979),0)</f>
        <v>0</v>
      </c>
      <c r="M979" s="384">
        <f>IF(K979=1,SUM($K$6:K979),0)</f>
        <v>0</v>
      </c>
      <c r="N979" s="430">
        <f t="shared" si="80"/>
        <v>0</v>
      </c>
      <c r="O979" s="384">
        <f t="shared" si="81"/>
        <v>0</v>
      </c>
      <c r="P979" s="384">
        <f>IF(O979=1,SUM($O$6:O979),0)</f>
        <v>0</v>
      </c>
    </row>
    <row r="980" spans="1:16" ht="105">
      <c r="A980" s="403"/>
      <c r="B980" s="413">
        <v>54</v>
      </c>
      <c r="C980" s="414" t="s">
        <v>1021</v>
      </c>
      <c r="D980" s="415" t="s">
        <v>24</v>
      </c>
      <c r="E980" s="416" t="s">
        <v>968</v>
      </c>
      <c r="F980" s="418">
        <v>2239600</v>
      </c>
      <c r="G980" s="418">
        <v>2239600</v>
      </c>
      <c r="H980" s="419"/>
      <c r="I980" s="411">
        <f t="shared" si="77"/>
        <v>2239600</v>
      </c>
      <c r="J980" s="428">
        <f t="shared" si="78"/>
        <v>0</v>
      </c>
      <c r="K980" s="384">
        <f t="shared" si="79"/>
        <v>0</v>
      </c>
      <c r="L980" s="384">
        <f>IF(J980=1,SUM($J$6:J980),0)</f>
        <v>0</v>
      </c>
      <c r="M980" s="384">
        <f>IF(K980=1,SUM($K$6:K980),0)</f>
        <v>0</v>
      </c>
      <c r="N980" s="430">
        <f t="shared" si="80"/>
        <v>0</v>
      </c>
      <c r="O980" s="384">
        <f t="shared" si="81"/>
        <v>0</v>
      </c>
      <c r="P980" s="384">
        <f>IF(O980=1,SUM($O$6:O980),0)</f>
        <v>0</v>
      </c>
    </row>
    <row r="981" spans="1:16" ht="105">
      <c r="A981" s="403"/>
      <c r="B981" s="413">
        <v>55</v>
      </c>
      <c r="C981" s="414" t="s">
        <v>1022</v>
      </c>
      <c r="D981" s="415" t="s">
        <v>24</v>
      </c>
      <c r="E981" s="416" t="s">
        <v>968</v>
      </c>
      <c r="F981" s="418">
        <v>13242832.628818899</v>
      </c>
      <c r="G981" s="418">
        <v>13242832.628818899</v>
      </c>
      <c r="H981" s="419"/>
      <c r="I981" s="411">
        <f t="shared" si="77"/>
        <v>13242832.628818899</v>
      </c>
      <c r="J981" s="428">
        <f t="shared" si="78"/>
        <v>0</v>
      </c>
      <c r="K981" s="384">
        <f t="shared" si="79"/>
        <v>0</v>
      </c>
      <c r="L981" s="384">
        <f>IF(J981=1,SUM($J$6:J981),0)</f>
        <v>0</v>
      </c>
      <c r="M981" s="384">
        <f>IF(K981=1,SUM($K$6:K981),0)</f>
        <v>0</v>
      </c>
      <c r="N981" s="430">
        <f t="shared" si="80"/>
        <v>0</v>
      </c>
      <c r="O981" s="384">
        <f t="shared" si="81"/>
        <v>0</v>
      </c>
      <c r="P981" s="384">
        <f>IF(O981=1,SUM($O$6:O981),0)</f>
        <v>0</v>
      </c>
    </row>
    <row r="982" spans="1:16">
      <c r="A982" s="403"/>
      <c r="B982" s="413"/>
      <c r="C982" s="414"/>
      <c r="D982" s="415" t="s">
        <v>122</v>
      </c>
      <c r="E982" s="416"/>
      <c r="F982" s="418">
        <v>0</v>
      </c>
      <c r="G982" s="418">
        <v>0</v>
      </c>
      <c r="H982" s="419"/>
      <c r="I982" s="411">
        <f t="shared" si="77"/>
        <v>0</v>
      </c>
      <c r="J982" s="428">
        <f t="shared" si="78"/>
        <v>0</v>
      </c>
      <c r="K982" s="384">
        <f t="shared" si="79"/>
        <v>0</v>
      </c>
      <c r="L982" s="384">
        <f>IF(J982=1,SUM($J$6:J982),0)</f>
        <v>0</v>
      </c>
      <c r="M982" s="384">
        <f>IF(K982=1,SUM($K$6:K982),0)</f>
        <v>0</v>
      </c>
      <c r="N982" s="430">
        <f t="shared" si="80"/>
        <v>0</v>
      </c>
      <c r="O982" s="384">
        <f t="shared" si="81"/>
        <v>0</v>
      </c>
      <c r="P982" s="384">
        <f>IF(O982=1,SUM($O$6:O982),0)</f>
        <v>0</v>
      </c>
    </row>
    <row r="983" spans="1:16" ht="30">
      <c r="A983" s="403"/>
      <c r="B983" s="413" t="s">
        <v>705</v>
      </c>
      <c r="C983" s="414" t="s">
        <v>959</v>
      </c>
      <c r="D983" s="415" t="s">
        <v>122</v>
      </c>
      <c r="E983" s="416"/>
      <c r="F983" s="418">
        <v>0</v>
      </c>
      <c r="G983" s="418">
        <v>0</v>
      </c>
      <c r="H983" s="419"/>
      <c r="I983" s="411">
        <f t="shared" si="77"/>
        <v>0</v>
      </c>
      <c r="J983" s="428">
        <f t="shared" si="78"/>
        <v>0</v>
      </c>
      <c r="K983" s="384">
        <f t="shared" si="79"/>
        <v>0</v>
      </c>
      <c r="L983" s="384">
        <f>IF(J983=1,SUM($J$6:J983),0)</f>
        <v>0</v>
      </c>
      <c r="M983" s="384">
        <f>IF(K983=1,SUM($K$6:K983),0)</f>
        <v>0</v>
      </c>
      <c r="N983" s="430">
        <f t="shared" si="80"/>
        <v>0</v>
      </c>
      <c r="O983" s="384">
        <f t="shared" si="81"/>
        <v>0</v>
      </c>
      <c r="P983" s="384">
        <f>IF(O983=1,SUM($O$6:O983),0)</f>
        <v>0</v>
      </c>
    </row>
    <row r="984" spans="1:16" ht="120">
      <c r="A984" s="403"/>
      <c r="B984" s="413">
        <v>1</v>
      </c>
      <c r="C984" s="414" t="s">
        <v>1023</v>
      </c>
      <c r="D984" s="415" t="s">
        <v>24</v>
      </c>
      <c r="E984" s="416" t="s">
        <v>968</v>
      </c>
      <c r="F984" s="418">
        <v>5710000</v>
      </c>
      <c r="G984" s="418">
        <v>5710000</v>
      </c>
      <c r="H984" s="419"/>
      <c r="I984" s="411">
        <f t="shared" si="77"/>
        <v>5710000</v>
      </c>
      <c r="J984" s="428">
        <f t="shared" si="78"/>
        <v>0</v>
      </c>
      <c r="K984" s="384">
        <f t="shared" si="79"/>
        <v>0</v>
      </c>
      <c r="L984" s="384">
        <f>IF(J984=1,SUM($J$6:J984),0)</f>
        <v>0</v>
      </c>
      <c r="M984" s="384">
        <f>IF(K984=1,SUM($K$6:K984),0)</f>
        <v>0</v>
      </c>
      <c r="N984" s="430">
        <f t="shared" si="80"/>
        <v>0</v>
      </c>
      <c r="O984" s="384">
        <f t="shared" si="81"/>
        <v>0</v>
      </c>
      <c r="P984" s="384">
        <f>IF(O984=1,SUM($O$6:O984),0)</f>
        <v>0</v>
      </c>
    </row>
    <row r="985" spans="1:16" ht="120">
      <c r="A985" s="403"/>
      <c r="B985" s="413">
        <v>2</v>
      </c>
      <c r="C985" s="414" t="s">
        <v>1024</v>
      </c>
      <c r="D985" s="415" t="s">
        <v>24</v>
      </c>
      <c r="E985" s="416" t="s">
        <v>968</v>
      </c>
      <c r="F985" s="418">
        <v>4800000</v>
      </c>
      <c r="G985" s="418">
        <v>4800000</v>
      </c>
      <c r="H985" s="419"/>
      <c r="I985" s="411">
        <f t="shared" si="77"/>
        <v>4800000</v>
      </c>
      <c r="J985" s="428">
        <f t="shared" si="78"/>
        <v>0</v>
      </c>
      <c r="K985" s="384">
        <f t="shared" si="79"/>
        <v>0</v>
      </c>
      <c r="L985" s="384">
        <f>IF(J985=1,SUM($J$6:J985),0)</f>
        <v>0</v>
      </c>
      <c r="M985" s="384">
        <f>IF(K985=1,SUM($K$6:K985),0)</f>
        <v>0</v>
      </c>
      <c r="N985" s="430">
        <f t="shared" si="80"/>
        <v>0</v>
      </c>
      <c r="O985" s="384">
        <f t="shared" si="81"/>
        <v>0</v>
      </c>
      <c r="P985" s="384">
        <f>IF(O985=1,SUM($O$6:O985),0)</f>
        <v>0</v>
      </c>
    </row>
    <row r="986" spans="1:16" ht="120">
      <c r="A986" s="403"/>
      <c r="B986" s="413">
        <v>3</v>
      </c>
      <c r="C986" s="414" t="s">
        <v>1025</v>
      </c>
      <c r="D986" s="415" t="s">
        <v>24</v>
      </c>
      <c r="E986" s="416" t="s">
        <v>968</v>
      </c>
      <c r="F986" s="418">
        <v>4416000</v>
      </c>
      <c r="G986" s="418">
        <v>4416000</v>
      </c>
      <c r="H986" s="419"/>
      <c r="I986" s="411">
        <f t="shared" si="77"/>
        <v>4416000</v>
      </c>
      <c r="J986" s="428">
        <f t="shared" si="78"/>
        <v>0</v>
      </c>
      <c r="K986" s="384">
        <f t="shared" si="79"/>
        <v>0</v>
      </c>
      <c r="L986" s="384">
        <f>IF(J986=1,SUM($J$6:J986),0)</f>
        <v>0</v>
      </c>
      <c r="M986" s="384">
        <f>IF(K986=1,SUM($K$6:K986),0)</f>
        <v>0</v>
      </c>
      <c r="N986" s="430">
        <f t="shared" si="80"/>
        <v>0</v>
      </c>
      <c r="O986" s="384">
        <f t="shared" si="81"/>
        <v>0</v>
      </c>
      <c r="P986" s="384">
        <f>IF(O986=1,SUM($O$6:O986),0)</f>
        <v>0</v>
      </c>
    </row>
    <row r="987" spans="1:16" ht="105">
      <c r="A987" s="403"/>
      <c r="B987" s="413">
        <v>4</v>
      </c>
      <c r="C987" s="414" t="s">
        <v>1026</v>
      </c>
      <c r="D987" s="415" t="s">
        <v>24</v>
      </c>
      <c r="E987" s="416" t="s">
        <v>968</v>
      </c>
      <c r="F987" s="418">
        <v>3286000</v>
      </c>
      <c r="G987" s="418">
        <v>3286000</v>
      </c>
      <c r="H987" s="419"/>
      <c r="I987" s="411">
        <f t="shared" si="77"/>
        <v>3286000</v>
      </c>
      <c r="J987" s="428">
        <f t="shared" si="78"/>
        <v>0</v>
      </c>
      <c r="K987" s="384">
        <f t="shared" si="79"/>
        <v>0</v>
      </c>
      <c r="L987" s="384">
        <f>IF(J987=1,SUM($J$6:J987),0)</f>
        <v>0</v>
      </c>
      <c r="M987" s="384">
        <f>IF(K987=1,SUM($K$6:K987),0)</f>
        <v>0</v>
      </c>
      <c r="N987" s="430">
        <f t="shared" si="80"/>
        <v>0</v>
      </c>
      <c r="O987" s="384">
        <f t="shared" si="81"/>
        <v>0</v>
      </c>
      <c r="P987" s="384">
        <f>IF(O987=1,SUM($O$6:O987),0)</f>
        <v>0</v>
      </c>
    </row>
    <row r="988" spans="1:16" ht="105">
      <c r="A988" s="403"/>
      <c r="B988" s="413">
        <v>5</v>
      </c>
      <c r="C988" s="414" t="s">
        <v>1027</v>
      </c>
      <c r="D988" s="415" t="s">
        <v>24</v>
      </c>
      <c r="E988" s="416" t="s">
        <v>968</v>
      </c>
      <c r="F988" s="418">
        <v>2234000</v>
      </c>
      <c r="G988" s="418">
        <v>2234000</v>
      </c>
      <c r="H988" s="419"/>
      <c r="I988" s="411">
        <f t="shared" si="77"/>
        <v>2234000</v>
      </c>
      <c r="J988" s="428">
        <f t="shared" si="78"/>
        <v>0</v>
      </c>
      <c r="K988" s="384">
        <f t="shared" si="79"/>
        <v>0</v>
      </c>
      <c r="L988" s="384">
        <f>IF(J988=1,SUM($J$6:J988),0)</f>
        <v>0</v>
      </c>
      <c r="M988" s="384">
        <f>IF(K988=1,SUM($K$6:K988),0)</f>
        <v>0</v>
      </c>
      <c r="N988" s="430">
        <f t="shared" si="80"/>
        <v>0</v>
      </c>
      <c r="O988" s="384">
        <f t="shared" si="81"/>
        <v>0</v>
      </c>
      <c r="P988" s="384">
        <f>IF(O988=1,SUM($O$6:O988),0)</f>
        <v>0</v>
      </c>
    </row>
    <row r="989" spans="1:16" ht="120">
      <c r="A989" s="403"/>
      <c r="B989" s="413">
        <v>6</v>
      </c>
      <c r="C989" s="414" t="s">
        <v>1028</v>
      </c>
      <c r="D989" s="415" t="s">
        <v>24</v>
      </c>
      <c r="E989" s="416" t="s">
        <v>968</v>
      </c>
      <c r="F989" s="418">
        <v>4470000</v>
      </c>
      <c r="G989" s="418">
        <v>4470000</v>
      </c>
      <c r="H989" s="419"/>
      <c r="I989" s="411">
        <f t="shared" si="77"/>
        <v>4470000</v>
      </c>
      <c r="J989" s="428">
        <f t="shared" si="78"/>
        <v>0</v>
      </c>
      <c r="K989" s="384">
        <f t="shared" si="79"/>
        <v>0</v>
      </c>
      <c r="L989" s="384">
        <f>IF(J989=1,SUM($J$6:J989),0)</f>
        <v>0</v>
      </c>
      <c r="M989" s="384">
        <f>IF(K989=1,SUM($K$6:K989),0)</f>
        <v>0</v>
      </c>
      <c r="N989" s="430">
        <f t="shared" si="80"/>
        <v>0</v>
      </c>
      <c r="O989" s="384">
        <f t="shared" si="81"/>
        <v>0</v>
      </c>
      <c r="P989" s="384">
        <f>IF(O989=1,SUM($O$6:O989),0)</f>
        <v>0</v>
      </c>
    </row>
    <row r="990" spans="1:16" ht="120">
      <c r="A990" s="403"/>
      <c r="B990" s="413">
        <v>7</v>
      </c>
      <c r="C990" s="414" t="s">
        <v>1029</v>
      </c>
      <c r="D990" s="415" t="s">
        <v>24</v>
      </c>
      <c r="E990" s="416" t="s">
        <v>968</v>
      </c>
      <c r="F990" s="418">
        <v>3580000</v>
      </c>
      <c r="G990" s="418">
        <v>3580000</v>
      </c>
      <c r="H990" s="419"/>
      <c r="I990" s="411">
        <f t="shared" si="77"/>
        <v>3580000</v>
      </c>
      <c r="J990" s="428">
        <f t="shared" si="78"/>
        <v>0</v>
      </c>
      <c r="K990" s="384">
        <f t="shared" si="79"/>
        <v>0</v>
      </c>
      <c r="L990" s="384">
        <f>IF(J990=1,SUM($J$6:J990),0)</f>
        <v>0</v>
      </c>
      <c r="M990" s="384">
        <f>IF(K990=1,SUM($K$6:K990),0)</f>
        <v>0</v>
      </c>
      <c r="N990" s="430">
        <f t="shared" si="80"/>
        <v>0</v>
      </c>
      <c r="O990" s="384">
        <f t="shared" si="81"/>
        <v>0</v>
      </c>
      <c r="P990" s="384">
        <f>IF(O990=1,SUM($O$6:O990),0)</f>
        <v>0</v>
      </c>
    </row>
    <row r="991" spans="1:16">
      <c r="A991" s="403"/>
      <c r="B991" s="413"/>
      <c r="C991" s="414"/>
      <c r="D991" s="415" t="s">
        <v>122</v>
      </c>
      <c r="E991" s="416"/>
      <c r="F991" s="418"/>
      <c r="G991" s="418"/>
      <c r="H991" s="419"/>
      <c r="I991" s="411">
        <f t="shared" si="77"/>
        <v>0</v>
      </c>
      <c r="J991" s="428">
        <f t="shared" si="78"/>
        <v>0</v>
      </c>
      <c r="K991" s="384">
        <f t="shared" si="79"/>
        <v>0</v>
      </c>
      <c r="L991" s="384">
        <f>IF(J991=1,SUM($J$6:J991),0)</f>
        <v>0</v>
      </c>
      <c r="M991" s="384">
        <f>IF(K991=1,SUM($K$6:K991),0)</f>
        <v>0</v>
      </c>
      <c r="N991" s="430">
        <f t="shared" si="80"/>
        <v>0</v>
      </c>
      <c r="O991" s="384">
        <f t="shared" si="81"/>
        <v>0</v>
      </c>
      <c r="P991" s="384">
        <f>IF(O991=1,SUM($O$6:O991),0)</f>
        <v>0</v>
      </c>
    </row>
    <row r="992" spans="1:16" ht="45">
      <c r="A992" s="403"/>
      <c r="B992" s="413" t="s">
        <v>705</v>
      </c>
      <c r="C992" s="414" t="s">
        <v>172</v>
      </c>
      <c r="D992" s="415" t="s">
        <v>122</v>
      </c>
      <c r="E992" s="416"/>
      <c r="F992" s="418"/>
      <c r="G992" s="418"/>
      <c r="H992" s="419"/>
      <c r="I992" s="411">
        <f t="shared" si="77"/>
        <v>0</v>
      </c>
      <c r="J992" s="428">
        <f t="shared" si="78"/>
        <v>0</v>
      </c>
      <c r="K992" s="384">
        <f t="shared" si="79"/>
        <v>0</v>
      </c>
      <c r="L992" s="384">
        <f>IF(J992=1,SUM($J$6:J992),0)</f>
        <v>0</v>
      </c>
      <c r="M992" s="384">
        <f>IF(K992=1,SUM($K$6:K992),0)</f>
        <v>0</v>
      </c>
      <c r="N992" s="430">
        <f t="shared" si="80"/>
        <v>0</v>
      </c>
      <c r="O992" s="384">
        <f t="shared" si="81"/>
        <v>0</v>
      </c>
      <c r="P992" s="384">
        <f>IF(O992=1,SUM($O$6:O992),0)</f>
        <v>0</v>
      </c>
    </row>
    <row r="993" spans="1:16" ht="90">
      <c r="A993" s="403"/>
      <c r="B993" s="413">
        <v>1</v>
      </c>
      <c r="C993" s="414" t="s">
        <v>1030</v>
      </c>
      <c r="D993" s="415" t="s">
        <v>24</v>
      </c>
      <c r="E993" s="416" t="s">
        <v>53</v>
      </c>
      <c r="F993" s="418">
        <v>355700</v>
      </c>
      <c r="G993" s="418">
        <v>355700</v>
      </c>
      <c r="H993" s="419"/>
      <c r="I993" s="411">
        <f t="shared" si="77"/>
        <v>355700</v>
      </c>
      <c r="J993" s="428">
        <f t="shared" si="78"/>
        <v>0</v>
      </c>
      <c r="K993" s="384">
        <f t="shared" si="79"/>
        <v>0</v>
      </c>
      <c r="L993" s="384">
        <f>IF(J993=1,SUM($J$6:J993),0)</f>
        <v>0</v>
      </c>
      <c r="M993" s="384">
        <f>IF(K993=1,SUM($K$6:K993),0)</f>
        <v>0</v>
      </c>
      <c r="N993" s="430">
        <f t="shared" si="80"/>
        <v>0</v>
      </c>
      <c r="O993" s="384">
        <f t="shared" si="81"/>
        <v>0</v>
      </c>
      <c r="P993" s="384">
        <f>IF(O993=1,SUM($O$6:O993),0)</f>
        <v>0</v>
      </c>
    </row>
    <row r="994" spans="1:16" ht="90">
      <c r="A994" s="403"/>
      <c r="B994" s="413">
        <v>2</v>
      </c>
      <c r="C994" s="414" t="s">
        <v>1031</v>
      </c>
      <c r="D994" s="415" t="s">
        <v>24</v>
      </c>
      <c r="E994" s="416" t="s">
        <v>53</v>
      </c>
      <c r="F994" s="418">
        <v>346400</v>
      </c>
      <c r="G994" s="418">
        <v>346400</v>
      </c>
      <c r="H994" s="419"/>
      <c r="I994" s="411">
        <f t="shared" si="77"/>
        <v>346400</v>
      </c>
      <c r="J994" s="428">
        <f t="shared" si="78"/>
        <v>0</v>
      </c>
      <c r="K994" s="384">
        <f t="shared" si="79"/>
        <v>0</v>
      </c>
      <c r="L994" s="384">
        <f>IF(J994=1,SUM($J$6:J994),0)</f>
        <v>0</v>
      </c>
      <c r="M994" s="384">
        <f>IF(K994=1,SUM($K$6:K994),0)</f>
        <v>0</v>
      </c>
      <c r="N994" s="430">
        <f t="shared" si="80"/>
        <v>0</v>
      </c>
      <c r="O994" s="384">
        <f t="shared" si="81"/>
        <v>0</v>
      </c>
      <c r="P994" s="384">
        <f>IF(O994=1,SUM($O$6:O994),0)</f>
        <v>0</v>
      </c>
    </row>
    <row r="995" spans="1:16" ht="90">
      <c r="A995" s="403"/>
      <c r="B995" s="413">
        <v>3</v>
      </c>
      <c r="C995" s="414" t="s">
        <v>1032</v>
      </c>
      <c r="D995" s="415" t="s">
        <v>24</v>
      </c>
      <c r="E995" s="416" t="s">
        <v>53</v>
      </c>
      <c r="F995" s="418">
        <v>571650</v>
      </c>
      <c r="G995" s="418">
        <v>571650</v>
      </c>
      <c r="H995" s="419"/>
      <c r="I995" s="411">
        <f t="shared" si="77"/>
        <v>571650</v>
      </c>
      <c r="J995" s="428">
        <f t="shared" si="78"/>
        <v>0</v>
      </c>
      <c r="K995" s="384">
        <f t="shared" si="79"/>
        <v>0</v>
      </c>
      <c r="L995" s="384">
        <f>IF(J995=1,SUM($J$6:J995),0)</f>
        <v>0</v>
      </c>
      <c r="M995" s="384">
        <f>IF(K995=1,SUM($K$6:K995),0)</f>
        <v>0</v>
      </c>
      <c r="N995" s="430">
        <f t="shared" si="80"/>
        <v>0</v>
      </c>
      <c r="O995" s="384">
        <f t="shared" si="81"/>
        <v>0</v>
      </c>
      <c r="P995" s="384">
        <f>IF(O995=1,SUM($O$6:O995),0)</f>
        <v>0</v>
      </c>
    </row>
    <row r="996" spans="1:16" ht="90">
      <c r="A996" s="403"/>
      <c r="B996" s="413">
        <v>4</v>
      </c>
      <c r="C996" s="414" t="s">
        <v>1033</v>
      </c>
      <c r="D996" s="415" t="s">
        <v>24</v>
      </c>
      <c r="E996" s="416" t="s">
        <v>53</v>
      </c>
      <c r="F996" s="418">
        <v>1182800</v>
      </c>
      <c r="G996" s="418">
        <v>1182800</v>
      </c>
      <c r="H996" s="419"/>
      <c r="I996" s="411">
        <f t="shared" ref="I996:I1056" si="82">IF($I$5=$G$4,G996,(IF($I$5=$F$4,F996,0)))</f>
        <v>1182800</v>
      </c>
      <c r="J996" s="428">
        <f t="shared" si="78"/>
        <v>0</v>
      </c>
      <c r="K996" s="384">
        <f t="shared" si="79"/>
        <v>0</v>
      </c>
      <c r="L996" s="384">
        <f>IF(J996=1,SUM($J$6:J996),0)</f>
        <v>0</v>
      </c>
      <c r="M996" s="384">
        <f>IF(K996=1,SUM($K$6:K996),0)</f>
        <v>0</v>
      </c>
      <c r="N996" s="430">
        <f t="shared" si="80"/>
        <v>0</v>
      </c>
      <c r="O996" s="384">
        <f t="shared" si="81"/>
        <v>0</v>
      </c>
      <c r="P996" s="384">
        <f>IF(O996=1,SUM($O$6:O996),0)</f>
        <v>0</v>
      </c>
    </row>
    <row r="997" spans="1:16" ht="90">
      <c r="A997" s="403"/>
      <c r="B997" s="413">
        <v>5</v>
      </c>
      <c r="C997" s="414" t="s">
        <v>1034</v>
      </c>
      <c r="D997" s="415" t="s">
        <v>24</v>
      </c>
      <c r="E997" s="416" t="s">
        <v>53</v>
      </c>
      <c r="F997" s="418">
        <v>2953300</v>
      </c>
      <c r="G997" s="418">
        <v>2953300</v>
      </c>
      <c r="H997" s="419"/>
      <c r="I997" s="411">
        <f t="shared" si="82"/>
        <v>2953300</v>
      </c>
      <c r="J997" s="428">
        <f t="shared" si="78"/>
        <v>0</v>
      </c>
      <c r="K997" s="384">
        <f t="shared" si="79"/>
        <v>0</v>
      </c>
      <c r="L997" s="384">
        <f>IF(J997=1,SUM($J$6:J997),0)</f>
        <v>0</v>
      </c>
      <c r="M997" s="384">
        <f>IF(K997=1,SUM($K$6:K997),0)</f>
        <v>0</v>
      </c>
      <c r="N997" s="430">
        <f t="shared" si="80"/>
        <v>0</v>
      </c>
      <c r="O997" s="384">
        <f t="shared" si="81"/>
        <v>0</v>
      </c>
      <c r="P997" s="384">
        <f>IF(O997=1,SUM($O$6:O997),0)</f>
        <v>0</v>
      </c>
    </row>
    <row r="998" spans="1:16" ht="90">
      <c r="A998" s="403"/>
      <c r="B998" s="413">
        <v>6</v>
      </c>
      <c r="C998" s="414" t="s">
        <v>1035</v>
      </c>
      <c r="D998" s="415" t="s">
        <v>24</v>
      </c>
      <c r="E998" s="416" t="s">
        <v>53</v>
      </c>
      <c r="F998" s="418">
        <v>1627400</v>
      </c>
      <c r="G998" s="418">
        <v>1627400</v>
      </c>
      <c r="H998" s="419"/>
      <c r="I998" s="411">
        <f t="shared" si="82"/>
        <v>1627400</v>
      </c>
      <c r="J998" s="428">
        <f t="shared" si="78"/>
        <v>0</v>
      </c>
      <c r="K998" s="384">
        <f t="shared" si="79"/>
        <v>0</v>
      </c>
      <c r="L998" s="384">
        <f>IF(J998=1,SUM($J$6:J998),0)</f>
        <v>0</v>
      </c>
      <c r="M998" s="384">
        <f>IF(K998=1,SUM($K$6:K998),0)</f>
        <v>0</v>
      </c>
      <c r="N998" s="430">
        <f t="shared" si="80"/>
        <v>0</v>
      </c>
      <c r="O998" s="384">
        <f t="shared" si="81"/>
        <v>0</v>
      </c>
      <c r="P998" s="384">
        <f>IF(O998=1,SUM($O$6:O998),0)</f>
        <v>0</v>
      </c>
    </row>
    <row r="999" spans="1:16" ht="90">
      <c r="A999" s="403"/>
      <c r="B999" s="413">
        <v>7</v>
      </c>
      <c r="C999" s="414" t="s">
        <v>1036</v>
      </c>
      <c r="D999" s="415" t="s">
        <v>24</v>
      </c>
      <c r="E999" s="416" t="s">
        <v>53</v>
      </c>
      <c r="F999" s="418">
        <v>3686500</v>
      </c>
      <c r="G999" s="418">
        <v>3686500</v>
      </c>
      <c r="H999" s="419"/>
      <c r="I999" s="411">
        <f t="shared" si="82"/>
        <v>3686500</v>
      </c>
      <c r="J999" s="428">
        <f t="shared" si="78"/>
        <v>0</v>
      </c>
      <c r="K999" s="384">
        <f t="shared" si="79"/>
        <v>0</v>
      </c>
      <c r="L999" s="384">
        <f>IF(J999=1,SUM($J$6:J999),0)</f>
        <v>0</v>
      </c>
      <c r="M999" s="384">
        <f>IF(K999=1,SUM($K$6:K999),0)</f>
        <v>0</v>
      </c>
      <c r="N999" s="430">
        <f t="shared" si="80"/>
        <v>0</v>
      </c>
      <c r="O999" s="384">
        <f t="shared" si="81"/>
        <v>0</v>
      </c>
      <c r="P999" s="384">
        <f>IF(O999=1,SUM($O$6:O999),0)</f>
        <v>0</v>
      </c>
    </row>
    <row r="1000" spans="1:16" ht="90">
      <c r="A1000" s="403"/>
      <c r="B1000" s="413">
        <v>8</v>
      </c>
      <c r="C1000" s="414" t="s">
        <v>1037</v>
      </c>
      <c r="D1000" s="415" t="s">
        <v>24</v>
      </c>
      <c r="E1000" s="416" t="s">
        <v>53</v>
      </c>
      <c r="F1000" s="418">
        <v>3784400</v>
      </c>
      <c r="G1000" s="418">
        <v>3784400</v>
      </c>
      <c r="H1000" s="419"/>
      <c r="I1000" s="411">
        <f t="shared" si="82"/>
        <v>3784400</v>
      </c>
      <c r="J1000" s="428">
        <f t="shared" si="78"/>
        <v>0</v>
      </c>
      <c r="K1000" s="384">
        <f t="shared" si="79"/>
        <v>0</v>
      </c>
      <c r="L1000" s="384">
        <f>IF(J1000=1,SUM($J$6:J1000),0)</f>
        <v>0</v>
      </c>
      <c r="M1000" s="384">
        <f>IF(K1000=1,SUM($K$6:K1000),0)</f>
        <v>0</v>
      </c>
      <c r="N1000" s="430">
        <f t="shared" si="80"/>
        <v>0</v>
      </c>
      <c r="O1000" s="384">
        <f t="shared" si="81"/>
        <v>0</v>
      </c>
      <c r="P1000" s="384">
        <f>IF(O1000=1,SUM($O$6:O1000),0)</f>
        <v>0</v>
      </c>
    </row>
    <row r="1001" spans="1:16" ht="90">
      <c r="A1001" s="403"/>
      <c r="B1001" s="413">
        <v>9</v>
      </c>
      <c r="C1001" s="414" t="s">
        <v>1038</v>
      </c>
      <c r="D1001" s="415" t="s">
        <v>24</v>
      </c>
      <c r="E1001" s="416" t="s">
        <v>53</v>
      </c>
      <c r="F1001" s="418">
        <v>4127900</v>
      </c>
      <c r="G1001" s="418">
        <v>4127900</v>
      </c>
      <c r="H1001" s="419"/>
      <c r="I1001" s="411">
        <f t="shared" si="82"/>
        <v>4127900</v>
      </c>
      <c r="J1001" s="428">
        <f t="shared" si="78"/>
        <v>0</v>
      </c>
      <c r="K1001" s="384">
        <f t="shared" si="79"/>
        <v>0</v>
      </c>
      <c r="L1001" s="384">
        <f>IF(J1001=1,SUM($J$6:J1001),0)</f>
        <v>0</v>
      </c>
      <c r="M1001" s="384">
        <f>IF(K1001=1,SUM($K$6:K1001),0)</f>
        <v>0</v>
      </c>
      <c r="N1001" s="430">
        <f t="shared" si="80"/>
        <v>0</v>
      </c>
      <c r="O1001" s="384">
        <f t="shared" si="81"/>
        <v>0</v>
      </c>
      <c r="P1001" s="384">
        <f>IF(O1001=1,SUM($O$6:O1001),0)</f>
        <v>0</v>
      </c>
    </row>
    <row r="1002" spans="1:16" ht="90">
      <c r="A1002" s="403"/>
      <c r="B1002" s="413">
        <v>10</v>
      </c>
      <c r="C1002" s="414" t="s">
        <v>1039</v>
      </c>
      <c r="D1002" s="415" t="s">
        <v>24</v>
      </c>
      <c r="E1002" s="416" t="s">
        <v>53</v>
      </c>
      <c r="F1002" s="418">
        <v>4540690</v>
      </c>
      <c r="G1002" s="418">
        <v>4540700</v>
      </c>
      <c r="H1002" s="419"/>
      <c r="I1002" s="411">
        <f t="shared" si="82"/>
        <v>4540700</v>
      </c>
      <c r="J1002" s="428">
        <f t="shared" si="78"/>
        <v>0</v>
      </c>
      <c r="K1002" s="384">
        <f t="shared" si="79"/>
        <v>0</v>
      </c>
      <c r="L1002" s="384">
        <f>IF(J1002=1,SUM($J$6:J1002),0)</f>
        <v>0</v>
      </c>
      <c r="M1002" s="384">
        <f>IF(K1002=1,SUM($K$6:K1002),0)</f>
        <v>0</v>
      </c>
      <c r="N1002" s="430">
        <f t="shared" si="80"/>
        <v>0</v>
      </c>
      <c r="O1002" s="384">
        <f t="shared" si="81"/>
        <v>0</v>
      </c>
      <c r="P1002" s="384">
        <f>IF(O1002=1,SUM($O$6:O1002),0)</f>
        <v>0</v>
      </c>
    </row>
    <row r="1003" spans="1:16" ht="120">
      <c r="A1003" s="403"/>
      <c r="B1003" s="413">
        <v>11</v>
      </c>
      <c r="C1003" s="414" t="s">
        <v>1040</v>
      </c>
      <c r="D1003" s="415" t="s">
        <v>24</v>
      </c>
      <c r="E1003" s="416" t="s">
        <v>53</v>
      </c>
      <c r="F1003" s="418">
        <v>614700</v>
      </c>
      <c r="G1003" s="418">
        <v>614700</v>
      </c>
      <c r="H1003" s="419"/>
      <c r="I1003" s="411">
        <f t="shared" si="82"/>
        <v>614700</v>
      </c>
      <c r="J1003" s="428">
        <f t="shared" si="78"/>
        <v>0</v>
      </c>
      <c r="K1003" s="384">
        <f t="shared" si="79"/>
        <v>0</v>
      </c>
      <c r="L1003" s="384">
        <f>IF(J1003=1,SUM($J$6:J1003),0)</f>
        <v>0</v>
      </c>
      <c r="M1003" s="384">
        <f>IF(K1003=1,SUM($K$6:K1003),0)</f>
        <v>0</v>
      </c>
      <c r="N1003" s="430">
        <f t="shared" si="80"/>
        <v>0</v>
      </c>
      <c r="O1003" s="384">
        <f t="shared" si="81"/>
        <v>0</v>
      </c>
      <c r="P1003" s="384">
        <f>IF(O1003=1,SUM($O$6:O1003),0)</f>
        <v>0</v>
      </c>
    </row>
    <row r="1004" spans="1:16" ht="120">
      <c r="A1004" s="403"/>
      <c r="B1004" s="413">
        <v>12</v>
      </c>
      <c r="C1004" s="414" t="s">
        <v>1041</v>
      </c>
      <c r="D1004" s="415" t="s">
        <v>24</v>
      </c>
      <c r="E1004" s="416" t="s">
        <v>53</v>
      </c>
      <c r="F1004" s="418">
        <v>829000</v>
      </c>
      <c r="G1004" s="418">
        <v>829000</v>
      </c>
      <c r="H1004" s="419"/>
      <c r="I1004" s="411">
        <f t="shared" si="82"/>
        <v>829000</v>
      </c>
      <c r="J1004" s="428">
        <f t="shared" si="78"/>
        <v>0</v>
      </c>
      <c r="K1004" s="384">
        <f t="shared" si="79"/>
        <v>0</v>
      </c>
      <c r="L1004" s="384">
        <f>IF(J1004=1,SUM($J$6:J1004),0)</f>
        <v>0</v>
      </c>
      <c r="M1004" s="384">
        <f>IF(K1004=1,SUM($K$6:K1004),0)</f>
        <v>0</v>
      </c>
      <c r="N1004" s="430">
        <f t="shared" si="80"/>
        <v>0</v>
      </c>
      <c r="O1004" s="384">
        <f t="shared" si="81"/>
        <v>0</v>
      </c>
      <c r="P1004" s="384">
        <f>IF(O1004=1,SUM($O$6:O1004),0)</f>
        <v>0</v>
      </c>
    </row>
    <row r="1005" spans="1:16">
      <c r="A1005" s="403"/>
      <c r="B1005" s="413"/>
      <c r="C1005" s="414" t="s">
        <v>122</v>
      </c>
      <c r="D1005" s="415" t="s">
        <v>122</v>
      </c>
      <c r="E1005" s="416"/>
      <c r="F1005" s="418"/>
      <c r="G1005" s="418"/>
      <c r="H1005" s="419"/>
      <c r="I1005" s="411">
        <f t="shared" si="82"/>
        <v>0</v>
      </c>
      <c r="J1005" s="428">
        <f t="shared" si="78"/>
        <v>0</v>
      </c>
      <c r="K1005" s="384">
        <f t="shared" si="79"/>
        <v>0</v>
      </c>
      <c r="L1005" s="384">
        <f>IF(J1005=1,SUM($J$6:J1005),0)</f>
        <v>0</v>
      </c>
      <c r="M1005" s="384">
        <f>IF(K1005=1,SUM($K$6:K1005),0)</f>
        <v>0</v>
      </c>
      <c r="N1005" s="430">
        <f t="shared" si="80"/>
        <v>0</v>
      </c>
      <c r="O1005" s="384">
        <f t="shared" si="81"/>
        <v>0</v>
      </c>
      <c r="P1005" s="384">
        <f>IF(O1005=1,SUM($O$6:O1005),0)</f>
        <v>0</v>
      </c>
    </row>
    <row r="1006" spans="1:16">
      <c r="A1006" s="403"/>
      <c r="B1006" s="413" t="s">
        <v>705</v>
      </c>
      <c r="C1006" s="414" t="s">
        <v>1042</v>
      </c>
      <c r="D1006" s="415" t="s">
        <v>122</v>
      </c>
      <c r="E1006" s="416"/>
      <c r="F1006" s="418"/>
      <c r="G1006" s="418"/>
      <c r="H1006" s="419"/>
      <c r="I1006" s="411">
        <f t="shared" si="82"/>
        <v>0</v>
      </c>
      <c r="J1006" s="428">
        <f t="shared" si="78"/>
        <v>0</v>
      </c>
      <c r="K1006" s="384">
        <f t="shared" si="79"/>
        <v>0</v>
      </c>
      <c r="L1006" s="384">
        <f>IF(J1006=1,SUM($J$6:J1006),0)</f>
        <v>0</v>
      </c>
      <c r="M1006" s="384">
        <f>IF(K1006=1,SUM($K$6:K1006),0)</f>
        <v>0</v>
      </c>
      <c r="N1006" s="430">
        <f t="shared" si="80"/>
        <v>0</v>
      </c>
      <c r="O1006" s="384">
        <f t="shared" si="81"/>
        <v>0</v>
      </c>
      <c r="P1006" s="384">
        <f>IF(O1006=1,SUM($O$6:O1006),0)</f>
        <v>0</v>
      </c>
    </row>
    <row r="1007" spans="1:16" ht="90">
      <c r="A1007" s="403"/>
      <c r="B1007" s="413">
        <v>1</v>
      </c>
      <c r="C1007" s="414" t="s">
        <v>1043</v>
      </c>
      <c r="D1007" s="415" t="s">
        <v>24</v>
      </c>
      <c r="E1007" s="416" t="s">
        <v>244</v>
      </c>
      <c r="F1007" s="418">
        <v>367100.81715813198</v>
      </c>
      <c r="G1007" s="418">
        <v>367100.81715813198</v>
      </c>
      <c r="H1007" s="419"/>
      <c r="I1007" s="411">
        <f t="shared" si="82"/>
        <v>367100.81715813198</v>
      </c>
      <c r="J1007" s="428">
        <f t="shared" si="78"/>
        <v>0</v>
      </c>
      <c r="K1007" s="384">
        <f t="shared" si="79"/>
        <v>0</v>
      </c>
      <c r="L1007" s="384">
        <f>IF(J1007=1,SUM($J$6:J1007),0)</f>
        <v>0</v>
      </c>
      <c r="M1007" s="384">
        <f>IF(K1007=1,SUM($K$6:K1007),0)</f>
        <v>0</v>
      </c>
      <c r="N1007" s="430">
        <f t="shared" si="80"/>
        <v>0</v>
      </c>
      <c r="O1007" s="384">
        <f t="shared" si="81"/>
        <v>0</v>
      </c>
      <c r="P1007" s="384">
        <f>IF(O1007=1,SUM($O$6:O1007),0)</f>
        <v>0</v>
      </c>
    </row>
    <row r="1008" spans="1:16" ht="90">
      <c r="A1008" s="403"/>
      <c r="B1008" s="413">
        <v>2</v>
      </c>
      <c r="C1008" s="414" t="s">
        <v>1044</v>
      </c>
      <c r="D1008" s="415" t="s">
        <v>24</v>
      </c>
      <c r="E1008" s="416" t="s">
        <v>244</v>
      </c>
      <c r="F1008" s="418">
        <v>367100.81715813198</v>
      </c>
      <c r="G1008" s="418">
        <v>367100.81715813198</v>
      </c>
      <c r="H1008" s="419"/>
      <c r="I1008" s="411">
        <f t="shared" si="82"/>
        <v>367100.81715813198</v>
      </c>
      <c r="J1008" s="428">
        <f t="shared" si="78"/>
        <v>0</v>
      </c>
      <c r="K1008" s="384">
        <f t="shared" si="79"/>
        <v>0</v>
      </c>
      <c r="L1008" s="384">
        <f>IF(J1008=1,SUM($J$6:J1008),0)</f>
        <v>0</v>
      </c>
      <c r="M1008" s="384">
        <f>IF(K1008=1,SUM($K$6:K1008),0)</f>
        <v>0</v>
      </c>
      <c r="N1008" s="430">
        <f t="shared" si="80"/>
        <v>0</v>
      </c>
      <c r="O1008" s="384">
        <f t="shared" si="81"/>
        <v>0</v>
      </c>
      <c r="P1008" s="384">
        <f>IF(O1008=1,SUM($O$6:O1008),0)</f>
        <v>0</v>
      </c>
    </row>
    <row r="1009" spans="1:16" ht="90">
      <c r="A1009" s="403"/>
      <c r="B1009" s="413">
        <v>3</v>
      </c>
      <c r="C1009" s="414" t="s">
        <v>1045</v>
      </c>
      <c r="D1009" s="415" t="s">
        <v>24</v>
      </c>
      <c r="E1009" s="416" t="s">
        <v>244</v>
      </c>
      <c r="F1009" s="418">
        <v>483136</v>
      </c>
      <c r="G1009" s="418">
        <v>483136</v>
      </c>
      <c r="H1009" s="419"/>
      <c r="I1009" s="411">
        <f t="shared" si="82"/>
        <v>483136</v>
      </c>
      <c r="J1009" s="428">
        <f t="shared" si="78"/>
        <v>0</v>
      </c>
      <c r="K1009" s="384">
        <f t="shared" si="79"/>
        <v>0</v>
      </c>
      <c r="L1009" s="384">
        <f>IF(J1009=1,SUM($J$6:J1009),0)</f>
        <v>0</v>
      </c>
      <c r="M1009" s="384">
        <f>IF(K1009=1,SUM($K$6:K1009),0)</f>
        <v>0</v>
      </c>
      <c r="N1009" s="430">
        <f t="shared" si="80"/>
        <v>0</v>
      </c>
      <c r="O1009" s="384">
        <f t="shared" si="81"/>
        <v>0</v>
      </c>
      <c r="P1009" s="384">
        <f>IF(O1009=1,SUM($O$6:O1009),0)</f>
        <v>0</v>
      </c>
    </row>
    <row r="1010" spans="1:16" ht="90">
      <c r="A1010" s="403"/>
      <c r="B1010" s="413">
        <v>4</v>
      </c>
      <c r="C1010" s="414" t="s">
        <v>1046</v>
      </c>
      <c r="D1010" s="415" t="s">
        <v>24</v>
      </c>
      <c r="E1010" s="416" t="s">
        <v>244</v>
      </c>
      <c r="F1010" s="418">
        <v>483136</v>
      </c>
      <c r="G1010" s="418">
        <v>483136</v>
      </c>
      <c r="H1010" s="419"/>
      <c r="I1010" s="411">
        <f t="shared" si="82"/>
        <v>483136</v>
      </c>
      <c r="J1010" s="428">
        <f t="shared" si="78"/>
        <v>0</v>
      </c>
      <c r="K1010" s="384">
        <f t="shared" si="79"/>
        <v>0</v>
      </c>
      <c r="L1010" s="384">
        <f>IF(J1010=1,SUM($J$6:J1010),0)</f>
        <v>0</v>
      </c>
      <c r="M1010" s="384">
        <f>IF(K1010=1,SUM($K$6:K1010),0)</f>
        <v>0</v>
      </c>
      <c r="N1010" s="430">
        <f t="shared" si="80"/>
        <v>0</v>
      </c>
      <c r="O1010" s="384">
        <f t="shared" si="81"/>
        <v>0</v>
      </c>
      <c r="P1010" s="384">
        <f>IF(O1010=1,SUM($O$6:O1010),0)</f>
        <v>0</v>
      </c>
    </row>
    <row r="1011" spans="1:16" ht="90">
      <c r="A1011" s="403"/>
      <c r="B1011" s="413">
        <v>5</v>
      </c>
      <c r="C1011" s="414" t="s">
        <v>1047</v>
      </c>
      <c r="D1011" s="415" t="s">
        <v>24</v>
      </c>
      <c r="E1011" s="416" t="s">
        <v>244</v>
      </c>
      <c r="F1011" s="418">
        <v>542850</v>
      </c>
      <c r="G1011" s="418">
        <v>542850</v>
      </c>
      <c r="H1011" s="419"/>
      <c r="I1011" s="411">
        <f t="shared" si="82"/>
        <v>542850</v>
      </c>
      <c r="J1011" s="428">
        <f t="shared" si="78"/>
        <v>0</v>
      </c>
      <c r="K1011" s="384">
        <f t="shared" si="79"/>
        <v>0</v>
      </c>
      <c r="L1011" s="384">
        <f>IF(J1011=1,SUM($J$6:J1011),0)</f>
        <v>0</v>
      </c>
      <c r="M1011" s="384">
        <f>IF(K1011=1,SUM($K$6:K1011),0)</f>
        <v>0</v>
      </c>
      <c r="N1011" s="430">
        <f t="shared" si="80"/>
        <v>0</v>
      </c>
      <c r="O1011" s="384">
        <f t="shared" si="81"/>
        <v>0</v>
      </c>
      <c r="P1011" s="384">
        <f>IF(O1011=1,SUM($O$6:O1011),0)</f>
        <v>0</v>
      </c>
    </row>
    <row r="1012" spans="1:16" ht="90">
      <c r="A1012" s="403"/>
      <c r="B1012" s="413">
        <v>6</v>
      </c>
      <c r="C1012" s="414" t="s">
        <v>1048</v>
      </c>
      <c r="D1012" s="415" t="s">
        <v>24</v>
      </c>
      <c r="E1012" s="416" t="s">
        <v>244</v>
      </c>
      <c r="F1012" s="418">
        <v>542850</v>
      </c>
      <c r="G1012" s="418">
        <v>542850</v>
      </c>
      <c r="H1012" s="419"/>
      <c r="I1012" s="411">
        <f t="shared" si="82"/>
        <v>542850</v>
      </c>
      <c r="J1012" s="428">
        <f t="shared" si="78"/>
        <v>0</v>
      </c>
      <c r="K1012" s="384">
        <f t="shared" si="79"/>
        <v>0</v>
      </c>
      <c r="L1012" s="384">
        <f>IF(J1012=1,SUM($J$6:J1012),0)</f>
        <v>0</v>
      </c>
      <c r="M1012" s="384">
        <f>IF(K1012=1,SUM($K$6:K1012),0)</f>
        <v>0</v>
      </c>
      <c r="N1012" s="430">
        <f t="shared" si="80"/>
        <v>0</v>
      </c>
      <c r="O1012" s="384">
        <f t="shared" si="81"/>
        <v>0</v>
      </c>
      <c r="P1012" s="384">
        <f>IF(O1012=1,SUM($O$6:O1012),0)</f>
        <v>0</v>
      </c>
    </row>
    <row r="1013" spans="1:16" ht="90">
      <c r="A1013" s="403"/>
      <c r="B1013" s="413">
        <v>7</v>
      </c>
      <c r="C1013" s="414" t="s">
        <v>1049</v>
      </c>
      <c r="D1013" s="415" t="s">
        <v>24</v>
      </c>
      <c r="E1013" s="416" t="s">
        <v>244</v>
      </c>
      <c r="F1013" s="418">
        <v>580849</v>
      </c>
      <c r="G1013" s="418">
        <v>580849</v>
      </c>
      <c r="H1013" s="419"/>
      <c r="I1013" s="411">
        <f t="shared" si="82"/>
        <v>580849</v>
      </c>
      <c r="J1013" s="428">
        <f t="shared" si="78"/>
        <v>0</v>
      </c>
      <c r="K1013" s="384">
        <f t="shared" si="79"/>
        <v>0</v>
      </c>
      <c r="L1013" s="384">
        <f>IF(J1013=1,SUM($J$6:J1013),0)</f>
        <v>0</v>
      </c>
      <c r="M1013" s="384">
        <f>IF(K1013=1,SUM($K$6:K1013),0)</f>
        <v>0</v>
      </c>
      <c r="N1013" s="430">
        <f t="shared" si="80"/>
        <v>0</v>
      </c>
      <c r="O1013" s="384">
        <f t="shared" si="81"/>
        <v>0</v>
      </c>
      <c r="P1013" s="384">
        <f>IF(O1013=1,SUM($O$6:O1013),0)</f>
        <v>0</v>
      </c>
    </row>
    <row r="1014" spans="1:16" ht="90">
      <c r="A1014" s="403"/>
      <c r="B1014" s="413">
        <v>8</v>
      </c>
      <c r="C1014" s="414" t="s">
        <v>1050</v>
      </c>
      <c r="D1014" s="415" t="s">
        <v>24</v>
      </c>
      <c r="E1014" s="416" t="s">
        <v>244</v>
      </c>
      <c r="F1014" s="418">
        <v>580849</v>
      </c>
      <c r="G1014" s="418">
        <v>580849</v>
      </c>
      <c r="H1014" s="419"/>
      <c r="I1014" s="411">
        <f t="shared" si="82"/>
        <v>580849</v>
      </c>
      <c r="J1014" s="428">
        <f t="shared" si="78"/>
        <v>0</v>
      </c>
      <c r="K1014" s="384">
        <f t="shared" si="79"/>
        <v>0</v>
      </c>
      <c r="L1014" s="384">
        <f>IF(J1014=1,SUM($J$6:J1014),0)</f>
        <v>0</v>
      </c>
      <c r="M1014" s="384">
        <f>IF(K1014=1,SUM($K$6:K1014),0)</f>
        <v>0</v>
      </c>
      <c r="N1014" s="430">
        <f t="shared" si="80"/>
        <v>0</v>
      </c>
      <c r="O1014" s="384">
        <f t="shared" si="81"/>
        <v>0</v>
      </c>
      <c r="P1014" s="384">
        <f>IF(O1014=1,SUM($O$6:O1014),0)</f>
        <v>0</v>
      </c>
    </row>
    <row r="1015" spans="1:16" ht="90">
      <c r="A1015" s="403"/>
      <c r="B1015" s="413">
        <v>9</v>
      </c>
      <c r="C1015" s="414" t="s">
        <v>1051</v>
      </c>
      <c r="D1015" s="415" t="s">
        <v>24</v>
      </c>
      <c r="E1015" s="416" t="s">
        <v>244</v>
      </c>
      <c r="F1015" s="418">
        <v>640563</v>
      </c>
      <c r="G1015" s="418">
        <v>640563</v>
      </c>
      <c r="H1015" s="419"/>
      <c r="I1015" s="411">
        <f t="shared" si="82"/>
        <v>640563</v>
      </c>
      <c r="J1015" s="428">
        <f t="shared" si="78"/>
        <v>0</v>
      </c>
      <c r="K1015" s="384">
        <f t="shared" si="79"/>
        <v>0</v>
      </c>
      <c r="L1015" s="384">
        <f>IF(J1015=1,SUM($J$6:J1015),0)</f>
        <v>0</v>
      </c>
      <c r="M1015" s="384">
        <f>IF(K1015=1,SUM($K$6:K1015),0)</f>
        <v>0</v>
      </c>
      <c r="N1015" s="430">
        <f t="shared" si="80"/>
        <v>0</v>
      </c>
      <c r="O1015" s="384">
        <f t="shared" si="81"/>
        <v>0</v>
      </c>
      <c r="P1015" s="384">
        <f>IF(O1015=1,SUM($O$6:O1015),0)</f>
        <v>0</v>
      </c>
    </row>
    <row r="1016" spans="1:16" ht="90">
      <c r="A1016" s="403"/>
      <c r="B1016" s="413">
        <v>10</v>
      </c>
      <c r="C1016" s="414" t="s">
        <v>1052</v>
      </c>
      <c r="D1016" s="415" t="s">
        <v>24</v>
      </c>
      <c r="E1016" s="416" t="s">
        <v>244</v>
      </c>
      <c r="F1016" s="418">
        <v>640563</v>
      </c>
      <c r="G1016" s="418">
        <v>640563</v>
      </c>
      <c r="H1016" s="419"/>
      <c r="I1016" s="411">
        <f t="shared" si="82"/>
        <v>640563</v>
      </c>
      <c r="J1016" s="428">
        <f t="shared" si="78"/>
        <v>0</v>
      </c>
      <c r="K1016" s="384">
        <f t="shared" si="79"/>
        <v>0</v>
      </c>
      <c r="L1016" s="384">
        <f>IF(J1016=1,SUM($J$6:J1016),0)</f>
        <v>0</v>
      </c>
      <c r="M1016" s="384">
        <f>IF(K1016=1,SUM($K$6:K1016),0)</f>
        <v>0</v>
      </c>
      <c r="N1016" s="430">
        <f t="shared" si="80"/>
        <v>0</v>
      </c>
      <c r="O1016" s="384">
        <f t="shared" si="81"/>
        <v>0</v>
      </c>
      <c r="P1016" s="384">
        <f>IF(O1016=1,SUM($O$6:O1016),0)</f>
        <v>0</v>
      </c>
    </row>
    <row r="1017" spans="1:16" ht="90">
      <c r="A1017" s="403"/>
      <c r="B1017" s="413">
        <v>11</v>
      </c>
      <c r="C1017" s="414" t="s">
        <v>1053</v>
      </c>
      <c r="D1017" s="415" t="s">
        <v>24</v>
      </c>
      <c r="E1017" s="416" t="s">
        <v>244</v>
      </c>
      <c r="F1017" s="418">
        <v>777904.112549374</v>
      </c>
      <c r="G1017" s="418">
        <v>777904.112549374</v>
      </c>
      <c r="H1017" s="419"/>
      <c r="I1017" s="411">
        <f t="shared" si="82"/>
        <v>777904.112549374</v>
      </c>
      <c r="J1017" s="428">
        <f t="shared" si="78"/>
        <v>0</v>
      </c>
      <c r="K1017" s="384">
        <f t="shared" si="79"/>
        <v>0</v>
      </c>
      <c r="L1017" s="384">
        <f>IF(J1017=1,SUM($J$6:J1017),0)</f>
        <v>0</v>
      </c>
      <c r="M1017" s="384">
        <f>IF(K1017=1,SUM($K$6:K1017),0)</f>
        <v>0</v>
      </c>
      <c r="N1017" s="430">
        <f t="shared" si="80"/>
        <v>0</v>
      </c>
      <c r="O1017" s="384">
        <f t="shared" si="81"/>
        <v>0</v>
      </c>
      <c r="P1017" s="384">
        <f>IF(O1017=1,SUM($O$6:O1017),0)</f>
        <v>0</v>
      </c>
    </row>
    <row r="1018" spans="1:16" ht="90">
      <c r="A1018" s="403"/>
      <c r="B1018" s="413">
        <v>12</v>
      </c>
      <c r="C1018" s="414" t="s">
        <v>1054</v>
      </c>
      <c r="D1018" s="415" t="s">
        <v>24</v>
      </c>
      <c r="E1018" s="416" t="s">
        <v>244</v>
      </c>
      <c r="F1018" s="418">
        <v>777904.112549374</v>
      </c>
      <c r="G1018" s="418">
        <v>777904.112549374</v>
      </c>
      <c r="H1018" s="419"/>
      <c r="I1018" s="411">
        <f t="shared" si="82"/>
        <v>777904.112549374</v>
      </c>
      <c r="J1018" s="428">
        <f t="shared" si="78"/>
        <v>0</v>
      </c>
      <c r="K1018" s="384">
        <f t="shared" si="79"/>
        <v>0</v>
      </c>
      <c r="L1018" s="384">
        <f>IF(J1018=1,SUM($J$6:J1018),0)</f>
        <v>0</v>
      </c>
      <c r="M1018" s="384">
        <f>IF(K1018=1,SUM($K$6:K1018),0)</f>
        <v>0</v>
      </c>
      <c r="N1018" s="430">
        <f t="shared" si="80"/>
        <v>0</v>
      </c>
      <c r="O1018" s="384">
        <f t="shared" si="81"/>
        <v>0</v>
      </c>
      <c r="P1018" s="384">
        <f>IF(O1018=1,SUM($O$6:O1018),0)</f>
        <v>0</v>
      </c>
    </row>
    <row r="1019" spans="1:16" ht="90">
      <c r="A1019" s="403"/>
      <c r="B1019" s="413">
        <v>13</v>
      </c>
      <c r="C1019" s="414" t="s">
        <v>1055</v>
      </c>
      <c r="D1019" s="415" t="s">
        <v>24</v>
      </c>
      <c r="E1019" s="416" t="s">
        <v>244</v>
      </c>
      <c r="F1019" s="418">
        <v>776275</v>
      </c>
      <c r="G1019" s="418">
        <v>776275</v>
      </c>
      <c r="H1019" s="419"/>
      <c r="I1019" s="411">
        <f t="shared" si="82"/>
        <v>776275</v>
      </c>
      <c r="J1019" s="428">
        <f t="shared" si="78"/>
        <v>0</v>
      </c>
      <c r="K1019" s="384">
        <f t="shared" si="79"/>
        <v>0</v>
      </c>
      <c r="L1019" s="384">
        <f>IF(J1019=1,SUM($J$6:J1019),0)</f>
        <v>0</v>
      </c>
      <c r="M1019" s="384">
        <f>IF(K1019=1,SUM($K$6:K1019),0)</f>
        <v>0</v>
      </c>
      <c r="N1019" s="430">
        <f t="shared" si="80"/>
        <v>0</v>
      </c>
      <c r="O1019" s="384">
        <f t="shared" si="81"/>
        <v>0</v>
      </c>
      <c r="P1019" s="384">
        <f>IF(O1019=1,SUM($O$6:O1019),0)</f>
        <v>0</v>
      </c>
    </row>
    <row r="1020" spans="1:16" ht="90">
      <c r="A1020" s="403"/>
      <c r="B1020" s="413">
        <v>14</v>
      </c>
      <c r="C1020" s="414" t="s">
        <v>1056</v>
      </c>
      <c r="D1020" s="415" t="s">
        <v>24</v>
      </c>
      <c r="E1020" s="416" t="s">
        <v>244</v>
      </c>
      <c r="F1020" s="418">
        <v>776275</v>
      </c>
      <c r="G1020" s="418">
        <v>776275</v>
      </c>
      <c r="H1020" s="419"/>
      <c r="I1020" s="411">
        <f t="shared" si="82"/>
        <v>776275</v>
      </c>
      <c r="J1020" s="428">
        <f t="shared" si="78"/>
        <v>0</v>
      </c>
      <c r="K1020" s="384">
        <f t="shared" si="79"/>
        <v>0</v>
      </c>
      <c r="L1020" s="384">
        <f>IF(J1020=1,SUM($J$6:J1020),0)</f>
        <v>0</v>
      </c>
      <c r="M1020" s="384">
        <f>IF(K1020=1,SUM($K$6:K1020),0)</f>
        <v>0</v>
      </c>
      <c r="N1020" s="430">
        <f t="shared" si="80"/>
        <v>0</v>
      </c>
      <c r="O1020" s="384">
        <f t="shared" si="81"/>
        <v>0</v>
      </c>
      <c r="P1020" s="384">
        <f>IF(O1020=1,SUM($O$6:O1020),0)</f>
        <v>0</v>
      </c>
    </row>
    <row r="1021" spans="1:16" ht="90">
      <c r="A1021" s="403"/>
      <c r="B1021" s="413">
        <v>15</v>
      </c>
      <c r="C1021" s="414" t="s">
        <v>1057</v>
      </c>
      <c r="D1021" s="415" t="s">
        <v>24</v>
      </c>
      <c r="E1021" s="416" t="s">
        <v>244</v>
      </c>
      <c r="F1021" s="418">
        <v>852274</v>
      </c>
      <c r="G1021" s="418">
        <v>852274</v>
      </c>
      <c r="H1021" s="419"/>
      <c r="I1021" s="411">
        <f t="shared" si="82"/>
        <v>852274</v>
      </c>
      <c r="J1021" s="428">
        <f t="shared" si="78"/>
        <v>0</v>
      </c>
      <c r="K1021" s="384">
        <f t="shared" si="79"/>
        <v>0</v>
      </c>
      <c r="L1021" s="384">
        <f>IF(J1021=1,SUM($J$6:J1021),0)</f>
        <v>0</v>
      </c>
      <c r="M1021" s="384">
        <f>IF(K1021=1,SUM($K$6:K1021),0)</f>
        <v>0</v>
      </c>
      <c r="N1021" s="430">
        <f t="shared" si="80"/>
        <v>0</v>
      </c>
      <c r="O1021" s="384">
        <f t="shared" si="81"/>
        <v>0</v>
      </c>
      <c r="P1021" s="384">
        <f>IF(O1021=1,SUM($O$6:O1021),0)</f>
        <v>0</v>
      </c>
    </row>
    <row r="1022" spans="1:16" ht="90">
      <c r="A1022" s="403"/>
      <c r="B1022" s="413">
        <v>16</v>
      </c>
      <c r="C1022" s="414" t="s">
        <v>1058</v>
      </c>
      <c r="D1022" s="415" t="s">
        <v>24</v>
      </c>
      <c r="E1022" s="416" t="s">
        <v>244</v>
      </c>
      <c r="F1022" s="418">
        <v>852274</v>
      </c>
      <c r="G1022" s="418">
        <v>852274</v>
      </c>
      <c r="H1022" s="419"/>
      <c r="I1022" s="411">
        <f t="shared" si="82"/>
        <v>852274</v>
      </c>
      <c r="J1022" s="428">
        <f t="shared" si="78"/>
        <v>0</v>
      </c>
      <c r="K1022" s="384">
        <f t="shared" si="79"/>
        <v>0</v>
      </c>
      <c r="L1022" s="384">
        <f>IF(J1022=1,SUM($J$6:J1022),0)</f>
        <v>0</v>
      </c>
      <c r="M1022" s="384">
        <f>IF(K1022=1,SUM($K$6:K1022),0)</f>
        <v>0</v>
      </c>
      <c r="N1022" s="430">
        <f t="shared" si="80"/>
        <v>0</v>
      </c>
      <c r="O1022" s="384">
        <f t="shared" si="81"/>
        <v>0</v>
      </c>
      <c r="P1022" s="384">
        <f>IF(O1022=1,SUM($O$6:O1022),0)</f>
        <v>0</v>
      </c>
    </row>
    <row r="1023" spans="1:16" ht="90">
      <c r="A1023" s="403"/>
      <c r="B1023" s="413">
        <v>17</v>
      </c>
      <c r="C1023" s="414" t="s">
        <v>1059</v>
      </c>
      <c r="D1023" s="415" t="s">
        <v>24</v>
      </c>
      <c r="E1023" s="416" t="s">
        <v>244</v>
      </c>
      <c r="F1023" s="418">
        <v>1280085.3169734799</v>
      </c>
      <c r="G1023" s="418">
        <v>1280085.3169734799</v>
      </c>
      <c r="H1023" s="419"/>
      <c r="I1023" s="411">
        <f t="shared" si="82"/>
        <v>1280085.3169734799</v>
      </c>
      <c r="J1023" s="428">
        <f t="shared" si="78"/>
        <v>0</v>
      </c>
      <c r="K1023" s="384">
        <f t="shared" si="79"/>
        <v>0</v>
      </c>
      <c r="L1023" s="384">
        <f>IF(J1023=1,SUM($J$6:J1023),0)</f>
        <v>0</v>
      </c>
      <c r="M1023" s="384">
        <f>IF(K1023=1,SUM($K$6:K1023),0)</f>
        <v>0</v>
      </c>
      <c r="N1023" s="430">
        <f t="shared" si="80"/>
        <v>0</v>
      </c>
      <c r="O1023" s="384">
        <f t="shared" si="81"/>
        <v>0</v>
      </c>
      <c r="P1023" s="384">
        <f>IF(O1023=1,SUM($O$6:O1023),0)</f>
        <v>0</v>
      </c>
    </row>
    <row r="1024" spans="1:16" ht="90">
      <c r="A1024" s="403"/>
      <c r="B1024" s="413">
        <v>18</v>
      </c>
      <c r="C1024" s="414" t="s">
        <v>1060</v>
      </c>
      <c r="D1024" s="415" t="s">
        <v>24</v>
      </c>
      <c r="E1024" s="416" t="s">
        <v>244</v>
      </c>
      <c r="F1024" s="418">
        <v>1280085.3169734799</v>
      </c>
      <c r="G1024" s="418">
        <v>1280085.3169734799</v>
      </c>
      <c r="H1024" s="419"/>
      <c r="I1024" s="411">
        <f t="shared" si="82"/>
        <v>1280085.3169734799</v>
      </c>
      <c r="J1024" s="428">
        <f t="shared" si="78"/>
        <v>0</v>
      </c>
      <c r="K1024" s="384">
        <f t="shared" si="79"/>
        <v>0</v>
      </c>
      <c r="L1024" s="384">
        <f>IF(J1024=1,SUM($J$6:J1024),0)</f>
        <v>0</v>
      </c>
      <c r="M1024" s="384">
        <f>IF(K1024=1,SUM($K$6:K1024),0)</f>
        <v>0</v>
      </c>
      <c r="N1024" s="430">
        <f t="shared" si="80"/>
        <v>0</v>
      </c>
      <c r="O1024" s="384">
        <f t="shared" si="81"/>
        <v>0</v>
      </c>
      <c r="P1024" s="384">
        <f>IF(O1024=1,SUM($O$6:O1024),0)</f>
        <v>0</v>
      </c>
    </row>
    <row r="1025" spans="1:16" ht="90">
      <c r="A1025" s="403"/>
      <c r="B1025" s="413">
        <v>19</v>
      </c>
      <c r="C1025" s="414" t="s">
        <v>1061</v>
      </c>
      <c r="D1025" s="415" t="s">
        <v>24</v>
      </c>
      <c r="E1025" s="416" t="s">
        <v>244</v>
      </c>
      <c r="F1025" s="418">
        <v>901131</v>
      </c>
      <c r="G1025" s="418">
        <v>901131</v>
      </c>
      <c r="H1025" s="419"/>
      <c r="I1025" s="411">
        <f t="shared" si="82"/>
        <v>901131</v>
      </c>
      <c r="J1025" s="428">
        <f t="shared" si="78"/>
        <v>0</v>
      </c>
      <c r="K1025" s="384">
        <f t="shared" si="79"/>
        <v>0</v>
      </c>
      <c r="L1025" s="384">
        <f>IF(J1025=1,SUM($J$6:J1025),0)</f>
        <v>0</v>
      </c>
      <c r="M1025" s="384">
        <f>IF(K1025=1,SUM($K$6:K1025),0)</f>
        <v>0</v>
      </c>
      <c r="N1025" s="430">
        <f t="shared" si="80"/>
        <v>0</v>
      </c>
      <c r="O1025" s="384">
        <f t="shared" si="81"/>
        <v>0</v>
      </c>
      <c r="P1025" s="384">
        <f>IF(O1025=1,SUM($O$6:O1025),0)</f>
        <v>0</v>
      </c>
    </row>
    <row r="1026" spans="1:16" ht="90">
      <c r="A1026" s="403"/>
      <c r="B1026" s="413">
        <v>20</v>
      </c>
      <c r="C1026" s="414" t="s">
        <v>1062</v>
      </c>
      <c r="D1026" s="415" t="s">
        <v>24</v>
      </c>
      <c r="E1026" s="416" t="s">
        <v>244</v>
      </c>
      <c r="F1026" s="418">
        <v>901131</v>
      </c>
      <c r="G1026" s="418">
        <v>901131</v>
      </c>
      <c r="H1026" s="419"/>
      <c r="I1026" s="411">
        <f t="shared" si="82"/>
        <v>901131</v>
      </c>
      <c r="J1026" s="428">
        <f t="shared" si="78"/>
        <v>0</v>
      </c>
      <c r="K1026" s="384">
        <f t="shared" si="79"/>
        <v>0</v>
      </c>
      <c r="L1026" s="384">
        <f>IF(J1026=1,SUM($J$6:J1026),0)</f>
        <v>0</v>
      </c>
      <c r="M1026" s="384">
        <f>IF(K1026=1,SUM($K$6:K1026),0)</f>
        <v>0</v>
      </c>
      <c r="N1026" s="430">
        <f t="shared" si="80"/>
        <v>0</v>
      </c>
      <c r="O1026" s="384">
        <f t="shared" si="81"/>
        <v>0</v>
      </c>
      <c r="P1026" s="384">
        <f>IF(O1026=1,SUM($O$6:O1026),0)</f>
        <v>0</v>
      </c>
    </row>
    <row r="1027" spans="1:16" ht="90">
      <c r="A1027" s="403"/>
      <c r="B1027" s="413">
        <v>21</v>
      </c>
      <c r="C1027" s="414" t="s">
        <v>1063</v>
      </c>
      <c r="D1027" s="415" t="s">
        <v>24</v>
      </c>
      <c r="E1027" s="416" t="s">
        <v>244</v>
      </c>
      <c r="F1027" s="418">
        <v>928273</v>
      </c>
      <c r="G1027" s="418">
        <v>928273</v>
      </c>
      <c r="H1027" s="419"/>
      <c r="I1027" s="411">
        <f t="shared" si="82"/>
        <v>928273</v>
      </c>
      <c r="J1027" s="428">
        <f t="shared" si="78"/>
        <v>0</v>
      </c>
      <c r="K1027" s="384">
        <f t="shared" si="79"/>
        <v>0</v>
      </c>
      <c r="L1027" s="384">
        <f>IF(J1027=1,SUM($J$6:J1027),0)</f>
        <v>0</v>
      </c>
      <c r="M1027" s="384">
        <f>IF(K1027=1,SUM($K$6:K1027),0)</f>
        <v>0</v>
      </c>
      <c r="N1027" s="430">
        <f t="shared" si="80"/>
        <v>0</v>
      </c>
      <c r="O1027" s="384">
        <f t="shared" si="81"/>
        <v>0</v>
      </c>
      <c r="P1027" s="384">
        <f>IF(O1027=1,SUM($O$6:O1027),0)</f>
        <v>0</v>
      </c>
    </row>
    <row r="1028" spans="1:16" ht="90">
      <c r="A1028" s="403"/>
      <c r="B1028" s="413">
        <v>22</v>
      </c>
      <c r="C1028" s="414" t="s">
        <v>1064</v>
      </c>
      <c r="D1028" s="415" t="s">
        <v>24</v>
      </c>
      <c r="E1028" s="416" t="s">
        <v>244</v>
      </c>
      <c r="F1028" s="418">
        <v>928273</v>
      </c>
      <c r="G1028" s="418">
        <v>928273</v>
      </c>
      <c r="H1028" s="419"/>
      <c r="I1028" s="411">
        <f t="shared" si="82"/>
        <v>928273</v>
      </c>
      <c r="J1028" s="428">
        <f t="shared" si="78"/>
        <v>0</v>
      </c>
      <c r="K1028" s="384">
        <f t="shared" si="79"/>
        <v>0</v>
      </c>
      <c r="L1028" s="384">
        <f>IF(J1028=1,SUM($J$6:J1028),0)</f>
        <v>0</v>
      </c>
      <c r="M1028" s="384">
        <f>IF(K1028=1,SUM($K$6:K1028),0)</f>
        <v>0</v>
      </c>
      <c r="N1028" s="430">
        <f t="shared" si="80"/>
        <v>0</v>
      </c>
      <c r="O1028" s="384">
        <f t="shared" si="81"/>
        <v>0</v>
      </c>
      <c r="P1028" s="384">
        <f>IF(O1028=1,SUM($O$6:O1028),0)</f>
        <v>0</v>
      </c>
    </row>
    <row r="1029" spans="1:16" ht="90">
      <c r="A1029" s="403"/>
      <c r="B1029" s="413">
        <v>23</v>
      </c>
      <c r="C1029" s="414" t="s">
        <v>1065</v>
      </c>
      <c r="D1029" s="415" t="s">
        <v>24</v>
      </c>
      <c r="E1029" s="416" t="s">
        <v>244</v>
      </c>
      <c r="F1029" s="418">
        <v>1063986</v>
      </c>
      <c r="G1029" s="418">
        <v>1063986</v>
      </c>
      <c r="H1029" s="419"/>
      <c r="I1029" s="411">
        <f t="shared" si="82"/>
        <v>1063986</v>
      </c>
      <c r="J1029" s="428">
        <f t="shared" si="78"/>
        <v>0</v>
      </c>
      <c r="K1029" s="384">
        <f t="shared" si="79"/>
        <v>0</v>
      </c>
      <c r="L1029" s="384">
        <f>IF(J1029=1,SUM($J$6:J1029),0)</f>
        <v>0</v>
      </c>
      <c r="M1029" s="384">
        <f>IF(K1029=1,SUM($K$6:K1029),0)</f>
        <v>0</v>
      </c>
      <c r="N1029" s="430">
        <f t="shared" si="80"/>
        <v>0</v>
      </c>
      <c r="O1029" s="384">
        <f t="shared" si="81"/>
        <v>0</v>
      </c>
      <c r="P1029" s="384">
        <f>IF(O1029=1,SUM($O$6:O1029),0)</f>
        <v>0</v>
      </c>
    </row>
    <row r="1030" spans="1:16" ht="90">
      <c r="A1030" s="403"/>
      <c r="B1030" s="413">
        <v>24</v>
      </c>
      <c r="C1030" s="414" t="s">
        <v>1066</v>
      </c>
      <c r="D1030" s="415" t="s">
        <v>24</v>
      </c>
      <c r="E1030" s="416" t="s">
        <v>244</v>
      </c>
      <c r="F1030" s="418">
        <v>1063986</v>
      </c>
      <c r="G1030" s="418">
        <v>1063986</v>
      </c>
      <c r="H1030" s="419"/>
      <c r="I1030" s="411">
        <f t="shared" si="82"/>
        <v>1063986</v>
      </c>
      <c r="J1030" s="428">
        <f t="shared" si="78"/>
        <v>0</v>
      </c>
      <c r="K1030" s="384">
        <f t="shared" si="79"/>
        <v>0</v>
      </c>
      <c r="L1030" s="384">
        <f>IF(J1030=1,SUM($J$6:J1030),0)</f>
        <v>0</v>
      </c>
      <c r="M1030" s="384">
        <f>IF(K1030=1,SUM($K$6:K1030),0)</f>
        <v>0</v>
      </c>
      <c r="N1030" s="430">
        <f t="shared" si="80"/>
        <v>0</v>
      </c>
      <c r="O1030" s="384">
        <f t="shared" si="81"/>
        <v>0</v>
      </c>
      <c r="P1030" s="384">
        <f>IF(O1030=1,SUM($O$6:O1030),0)</f>
        <v>0</v>
      </c>
    </row>
    <row r="1031" spans="1:16" ht="90">
      <c r="A1031" s="403"/>
      <c r="B1031" s="413">
        <v>25</v>
      </c>
      <c r="C1031" s="414" t="s">
        <v>1067</v>
      </c>
      <c r="D1031" s="415" t="s">
        <v>24</v>
      </c>
      <c r="E1031" s="416" t="s">
        <v>244</v>
      </c>
      <c r="F1031" s="418">
        <v>1503365.25121901</v>
      </c>
      <c r="G1031" s="418">
        <v>1503365.25121901</v>
      </c>
      <c r="H1031" s="419"/>
      <c r="I1031" s="411">
        <f t="shared" si="82"/>
        <v>1503365.25121901</v>
      </c>
      <c r="J1031" s="428">
        <f t="shared" si="78"/>
        <v>0</v>
      </c>
      <c r="K1031" s="384">
        <f t="shared" si="79"/>
        <v>0</v>
      </c>
      <c r="L1031" s="384">
        <f>IF(J1031=1,SUM($J$6:J1031),0)</f>
        <v>0</v>
      </c>
      <c r="M1031" s="384">
        <f>IF(K1031=1,SUM($K$6:K1031),0)</f>
        <v>0</v>
      </c>
      <c r="N1031" s="430">
        <f t="shared" si="80"/>
        <v>0</v>
      </c>
      <c r="O1031" s="384">
        <f t="shared" si="81"/>
        <v>0</v>
      </c>
      <c r="P1031" s="384">
        <f>IF(O1031=1,SUM($O$6:O1031),0)</f>
        <v>0</v>
      </c>
    </row>
    <row r="1032" spans="1:16" ht="90">
      <c r="A1032" s="403"/>
      <c r="B1032" s="413">
        <v>26</v>
      </c>
      <c r="C1032" s="414" t="s">
        <v>1068</v>
      </c>
      <c r="D1032" s="415" t="s">
        <v>24</v>
      </c>
      <c r="E1032" s="416" t="s">
        <v>244</v>
      </c>
      <c r="F1032" s="418">
        <v>1503365.25121901</v>
      </c>
      <c r="G1032" s="418">
        <v>1503365.25121901</v>
      </c>
      <c r="H1032" s="419"/>
      <c r="I1032" s="411">
        <f t="shared" si="82"/>
        <v>1503365.25121901</v>
      </c>
      <c r="J1032" s="428">
        <f t="shared" si="78"/>
        <v>0</v>
      </c>
      <c r="K1032" s="384">
        <f t="shared" si="79"/>
        <v>0</v>
      </c>
      <c r="L1032" s="384">
        <f>IF(J1032=1,SUM($J$6:J1032),0)</f>
        <v>0</v>
      </c>
      <c r="M1032" s="384">
        <f>IF(K1032=1,SUM($K$6:K1032),0)</f>
        <v>0</v>
      </c>
      <c r="N1032" s="430">
        <f t="shared" si="80"/>
        <v>0</v>
      </c>
      <c r="O1032" s="384">
        <f t="shared" si="81"/>
        <v>0</v>
      </c>
      <c r="P1032" s="384">
        <f>IF(O1032=1,SUM($O$6:O1032),0)</f>
        <v>0</v>
      </c>
    </row>
    <row r="1033" spans="1:16">
      <c r="A1033" s="403"/>
      <c r="B1033" s="413"/>
      <c r="C1033" s="414"/>
      <c r="D1033" s="415" t="s">
        <v>122</v>
      </c>
      <c r="E1033" s="416"/>
      <c r="F1033" s="418"/>
      <c r="G1033" s="418"/>
      <c r="H1033" s="419"/>
      <c r="I1033" s="411">
        <f t="shared" si="82"/>
        <v>0</v>
      </c>
      <c r="J1033" s="428">
        <f t="shared" ref="J1033:J1096" si="83">IF(D1033="MDU-KD",1,0)</f>
        <v>0</v>
      </c>
      <c r="K1033" s="384">
        <f t="shared" ref="K1033:K1096" si="84">IF(D1033="HDW",1,0)</f>
        <v>0</v>
      </c>
      <c r="L1033" s="384">
        <f>IF(J1033=1,SUM($J$6:J1033),0)</f>
        <v>0</v>
      </c>
      <c r="M1033" s="384">
        <f>IF(K1033=1,SUM($K$6:K1033),0)</f>
        <v>0</v>
      </c>
      <c r="N1033" s="430">
        <f t="shared" ref="N1033:N1096" si="85">IF(L1033=0,M1033,L1033)</f>
        <v>0</v>
      </c>
      <c r="O1033" s="384">
        <f t="shared" ref="O1033:O1096" si="86">IF(E1033=0,0,IF(LEFT(C1033,11)="Tiang Beton",1,0))</f>
        <v>0</v>
      </c>
      <c r="P1033" s="384">
        <f>IF(O1033=1,SUM($O$6:O1033),0)</f>
        <v>0</v>
      </c>
    </row>
    <row r="1034" spans="1:16" ht="30">
      <c r="A1034" s="403"/>
      <c r="B1034" s="413" t="s">
        <v>705</v>
      </c>
      <c r="C1034" s="414" t="s">
        <v>1069</v>
      </c>
      <c r="D1034" s="415" t="s">
        <v>122</v>
      </c>
      <c r="E1034" s="416"/>
      <c r="F1034" s="418"/>
      <c r="G1034" s="418"/>
      <c r="H1034" s="419"/>
      <c r="I1034" s="411">
        <f t="shared" si="82"/>
        <v>0</v>
      </c>
      <c r="J1034" s="428">
        <f t="shared" si="83"/>
        <v>0</v>
      </c>
      <c r="K1034" s="384">
        <f t="shared" si="84"/>
        <v>0</v>
      </c>
      <c r="L1034" s="384">
        <f>IF(J1034=1,SUM($J$6:J1034),0)</f>
        <v>0</v>
      </c>
      <c r="M1034" s="384">
        <f>IF(K1034=1,SUM($K$6:K1034),0)</f>
        <v>0</v>
      </c>
      <c r="N1034" s="430">
        <f t="shared" si="85"/>
        <v>0</v>
      </c>
      <c r="O1034" s="384">
        <f t="shared" si="86"/>
        <v>0</v>
      </c>
      <c r="P1034" s="384">
        <f>IF(O1034=1,SUM($O$6:O1034),0)</f>
        <v>0</v>
      </c>
    </row>
    <row r="1035" spans="1:16" ht="120">
      <c r="A1035" s="403"/>
      <c r="B1035" s="413">
        <v>12</v>
      </c>
      <c r="C1035" s="414" t="s">
        <v>1070</v>
      </c>
      <c r="D1035" s="415" t="s">
        <v>24</v>
      </c>
      <c r="E1035" s="416" t="s">
        <v>53</v>
      </c>
      <c r="F1035" s="418">
        <v>11600</v>
      </c>
      <c r="G1035" s="418">
        <v>13800</v>
      </c>
      <c r="H1035" s="419"/>
      <c r="I1035" s="411">
        <f t="shared" si="82"/>
        <v>13800</v>
      </c>
      <c r="J1035" s="428">
        <f t="shared" si="83"/>
        <v>0</v>
      </c>
      <c r="K1035" s="384">
        <f t="shared" si="84"/>
        <v>0</v>
      </c>
      <c r="L1035" s="384">
        <f>IF(J1035=1,SUM($J$6:J1035),0)</f>
        <v>0</v>
      </c>
      <c r="M1035" s="384">
        <f>IF(K1035=1,SUM($K$6:K1035),0)</f>
        <v>0</v>
      </c>
      <c r="N1035" s="430">
        <f t="shared" si="85"/>
        <v>0</v>
      </c>
      <c r="O1035" s="384">
        <f t="shared" si="86"/>
        <v>0</v>
      </c>
      <c r="P1035" s="384">
        <f>IF(O1035=1,SUM($O$6:O1035),0)</f>
        <v>0</v>
      </c>
    </row>
    <row r="1036" spans="1:16" ht="120">
      <c r="A1036" s="403"/>
      <c r="B1036" s="413">
        <v>13</v>
      </c>
      <c r="C1036" s="414" t="s">
        <v>1071</v>
      </c>
      <c r="D1036" s="415" t="s">
        <v>24</v>
      </c>
      <c r="E1036" s="416" t="s">
        <v>53</v>
      </c>
      <c r="F1036" s="418">
        <v>10700</v>
      </c>
      <c r="G1036" s="418">
        <v>12700</v>
      </c>
      <c r="H1036" s="419"/>
      <c r="I1036" s="411">
        <f t="shared" si="82"/>
        <v>12700</v>
      </c>
      <c r="J1036" s="428">
        <f t="shared" si="83"/>
        <v>0</v>
      </c>
      <c r="K1036" s="384">
        <f t="shared" si="84"/>
        <v>0</v>
      </c>
      <c r="L1036" s="384">
        <f>IF(J1036=1,SUM($J$6:J1036),0)</f>
        <v>0</v>
      </c>
      <c r="M1036" s="384">
        <f>IF(K1036=1,SUM($K$6:K1036),0)</f>
        <v>0</v>
      </c>
      <c r="N1036" s="430">
        <f t="shared" si="85"/>
        <v>0</v>
      </c>
      <c r="O1036" s="384">
        <f t="shared" si="86"/>
        <v>0</v>
      </c>
      <c r="P1036" s="384">
        <f>IF(O1036=1,SUM($O$6:O1036),0)</f>
        <v>0</v>
      </c>
    </row>
    <row r="1037" spans="1:16" ht="120">
      <c r="A1037" s="403"/>
      <c r="B1037" s="413">
        <v>14</v>
      </c>
      <c r="C1037" s="414" t="s">
        <v>1072</v>
      </c>
      <c r="D1037" s="415" t="s">
        <v>24</v>
      </c>
      <c r="E1037" s="416" t="s">
        <v>903</v>
      </c>
      <c r="F1037" s="418">
        <v>1318750</v>
      </c>
      <c r="G1037" s="418">
        <f>31400*50</f>
        <v>1570000</v>
      </c>
      <c r="H1037" s="419"/>
      <c r="I1037" s="411">
        <f t="shared" si="82"/>
        <v>1570000</v>
      </c>
      <c r="J1037" s="428">
        <f t="shared" si="83"/>
        <v>0</v>
      </c>
      <c r="K1037" s="384">
        <f t="shared" si="84"/>
        <v>0</v>
      </c>
      <c r="L1037" s="384">
        <f>IF(J1037=1,SUM($J$6:J1037),0)</f>
        <v>0</v>
      </c>
      <c r="M1037" s="384">
        <f>IF(K1037=1,SUM($K$6:K1037),0)</f>
        <v>0</v>
      </c>
      <c r="N1037" s="430">
        <f t="shared" si="85"/>
        <v>0</v>
      </c>
      <c r="O1037" s="384">
        <f t="shared" si="86"/>
        <v>0</v>
      </c>
      <c r="P1037" s="384">
        <f>IF(O1037=1,SUM($O$6:O1037),0)</f>
        <v>0</v>
      </c>
    </row>
    <row r="1038" spans="1:16" ht="120">
      <c r="A1038" s="403"/>
      <c r="B1038" s="413">
        <v>15</v>
      </c>
      <c r="C1038" s="414" t="s">
        <v>1073</v>
      </c>
      <c r="D1038" s="415" t="s">
        <v>24</v>
      </c>
      <c r="E1038" s="416" t="s">
        <v>903</v>
      </c>
      <c r="F1038" s="418">
        <v>1055000</v>
      </c>
      <c r="G1038" s="418">
        <f>25100*50</f>
        <v>1255000</v>
      </c>
      <c r="H1038" s="419"/>
      <c r="I1038" s="411">
        <f t="shared" si="82"/>
        <v>1255000</v>
      </c>
      <c r="J1038" s="428">
        <f t="shared" si="83"/>
        <v>0</v>
      </c>
      <c r="K1038" s="384">
        <f t="shared" si="84"/>
        <v>0</v>
      </c>
      <c r="L1038" s="384">
        <f>IF(J1038=1,SUM($J$6:J1038),0)</f>
        <v>0</v>
      </c>
      <c r="M1038" s="384">
        <f>IF(K1038=1,SUM($K$6:K1038),0)</f>
        <v>0</v>
      </c>
      <c r="N1038" s="430">
        <f t="shared" si="85"/>
        <v>0</v>
      </c>
      <c r="O1038" s="384">
        <f t="shared" si="86"/>
        <v>0</v>
      </c>
      <c r="P1038" s="384">
        <f>IF(O1038=1,SUM($O$6:O1038),0)</f>
        <v>0</v>
      </c>
    </row>
    <row r="1039" spans="1:16" ht="75">
      <c r="A1039" s="403"/>
      <c r="B1039" s="413">
        <v>16</v>
      </c>
      <c r="C1039" s="414" t="s">
        <v>1074</v>
      </c>
      <c r="D1039" s="415" t="s">
        <v>24</v>
      </c>
      <c r="E1039" s="416" t="s">
        <v>895</v>
      </c>
      <c r="F1039" s="418">
        <v>700</v>
      </c>
      <c r="G1039" s="418">
        <v>700</v>
      </c>
      <c r="H1039" s="419"/>
      <c r="I1039" s="411">
        <f t="shared" si="82"/>
        <v>700</v>
      </c>
      <c r="J1039" s="428">
        <f t="shared" si="83"/>
        <v>0</v>
      </c>
      <c r="K1039" s="384">
        <f t="shared" si="84"/>
        <v>0</v>
      </c>
      <c r="L1039" s="384">
        <f>IF(J1039=1,SUM($J$6:J1039),0)</f>
        <v>0</v>
      </c>
      <c r="M1039" s="384">
        <f>IF(K1039=1,SUM($K$6:K1039),0)</f>
        <v>0</v>
      </c>
      <c r="N1039" s="430">
        <f t="shared" si="85"/>
        <v>0</v>
      </c>
      <c r="O1039" s="384">
        <f t="shared" si="86"/>
        <v>0</v>
      </c>
      <c r="P1039" s="384">
        <f>IF(O1039=1,SUM($O$6:O1039),0)</f>
        <v>0</v>
      </c>
    </row>
    <row r="1040" spans="1:16" ht="75">
      <c r="A1040" s="403"/>
      <c r="B1040" s="413">
        <v>17</v>
      </c>
      <c r="C1040" s="414" t="s">
        <v>1075</v>
      </c>
      <c r="D1040" s="415" t="s">
        <v>24</v>
      </c>
      <c r="E1040" s="416" t="s">
        <v>895</v>
      </c>
      <c r="F1040" s="418">
        <v>1400</v>
      </c>
      <c r="G1040" s="418">
        <v>1700</v>
      </c>
      <c r="H1040" s="419"/>
      <c r="I1040" s="411">
        <f t="shared" si="82"/>
        <v>1700</v>
      </c>
      <c r="J1040" s="428">
        <f t="shared" si="83"/>
        <v>0</v>
      </c>
      <c r="K1040" s="384">
        <f t="shared" si="84"/>
        <v>0</v>
      </c>
      <c r="L1040" s="384">
        <f>IF(J1040=1,SUM($J$6:J1040),0)</f>
        <v>0</v>
      </c>
      <c r="M1040" s="384">
        <f>IF(K1040=1,SUM($K$6:K1040),0)</f>
        <v>0</v>
      </c>
      <c r="N1040" s="430">
        <f t="shared" si="85"/>
        <v>0</v>
      </c>
      <c r="O1040" s="384">
        <f t="shared" si="86"/>
        <v>0</v>
      </c>
      <c r="P1040" s="384">
        <f>IF(O1040=1,SUM($O$6:O1040),0)</f>
        <v>0</v>
      </c>
    </row>
    <row r="1041" spans="1:16" ht="90">
      <c r="A1041" s="403"/>
      <c r="B1041" s="413">
        <v>18</v>
      </c>
      <c r="C1041" s="414" t="s">
        <v>1076</v>
      </c>
      <c r="D1041" s="415" t="s">
        <v>24</v>
      </c>
      <c r="E1041" s="416" t="s">
        <v>895</v>
      </c>
      <c r="F1041" s="418">
        <v>28300</v>
      </c>
      <c r="G1041" s="418">
        <v>33700</v>
      </c>
      <c r="H1041" s="419"/>
      <c r="I1041" s="411">
        <f t="shared" si="82"/>
        <v>33700</v>
      </c>
      <c r="J1041" s="428">
        <f t="shared" si="83"/>
        <v>0</v>
      </c>
      <c r="K1041" s="384">
        <f t="shared" si="84"/>
        <v>0</v>
      </c>
      <c r="L1041" s="384">
        <f>IF(J1041=1,SUM($J$6:J1041),0)</f>
        <v>0</v>
      </c>
      <c r="M1041" s="384">
        <f>IF(K1041=1,SUM($K$6:K1041),0)</f>
        <v>0</v>
      </c>
      <c r="N1041" s="430">
        <f t="shared" si="85"/>
        <v>0</v>
      </c>
      <c r="O1041" s="384">
        <f t="shared" si="86"/>
        <v>0</v>
      </c>
      <c r="P1041" s="384">
        <f>IF(O1041=1,SUM($O$6:O1041),0)</f>
        <v>0</v>
      </c>
    </row>
    <row r="1042" spans="1:16" ht="90">
      <c r="A1042" s="403"/>
      <c r="B1042" s="413">
        <v>19</v>
      </c>
      <c r="C1042" s="414" t="s">
        <v>1077</v>
      </c>
      <c r="D1042" s="415" t="s">
        <v>24</v>
      </c>
      <c r="E1042" s="416" t="s">
        <v>895</v>
      </c>
      <c r="F1042" s="418">
        <v>16900</v>
      </c>
      <c r="G1042" s="418">
        <v>20100</v>
      </c>
      <c r="H1042" s="419"/>
      <c r="I1042" s="411">
        <f t="shared" si="82"/>
        <v>20100</v>
      </c>
      <c r="J1042" s="428">
        <f t="shared" si="83"/>
        <v>0</v>
      </c>
      <c r="K1042" s="384">
        <f t="shared" si="84"/>
        <v>0</v>
      </c>
      <c r="L1042" s="384">
        <f>IF(J1042=1,SUM($J$6:J1042),0)</f>
        <v>0</v>
      </c>
      <c r="M1042" s="384">
        <f>IF(K1042=1,SUM($K$6:K1042),0)</f>
        <v>0</v>
      </c>
      <c r="N1042" s="430">
        <f t="shared" si="85"/>
        <v>0</v>
      </c>
      <c r="O1042" s="384">
        <f t="shared" si="86"/>
        <v>0</v>
      </c>
      <c r="P1042" s="384">
        <f>IF(O1042=1,SUM($O$6:O1042),0)</f>
        <v>0</v>
      </c>
    </row>
    <row r="1043" spans="1:16" ht="90">
      <c r="A1043" s="403"/>
      <c r="B1043" s="413">
        <v>20</v>
      </c>
      <c r="C1043" s="414" t="s">
        <v>1078</v>
      </c>
      <c r="D1043" s="415" t="s">
        <v>24</v>
      </c>
      <c r="E1043" s="416" t="s">
        <v>895</v>
      </c>
      <c r="F1043" s="418">
        <v>4566.6666666666697</v>
      </c>
      <c r="G1043" s="418">
        <v>4566.6666666666697</v>
      </c>
      <c r="H1043" s="419"/>
      <c r="I1043" s="411">
        <f t="shared" si="82"/>
        <v>4566.6666666666697</v>
      </c>
      <c r="J1043" s="428">
        <f t="shared" si="83"/>
        <v>0</v>
      </c>
      <c r="K1043" s="384">
        <f t="shared" si="84"/>
        <v>0</v>
      </c>
      <c r="L1043" s="384">
        <f>IF(J1043=1,SUM($J$6:J1043),0)</f>
        <v>0</v>
      </c>
      <c r="M1043" s="384">
        <f>IF(K1043=1,SUM($K$6:K1043),0)</f>
        <v>0</v>
      </c>
      <c r="N1043" s="430">
        <f t="shared" si="85"/>
        <v>0</v>
      </c>
      <c r="O1043" s="384">
        <f t="shared" si="86"/>
        <v>0</v>
      </c>
      <c r="P1043" s="384">
        <f>IF(O1043=1,SUM($O$6:O1043),0)</f>
        <v>0</v>
      </c>
    </row>
    <row r="1044" spans="1:16" ht="90">
      <c r="A1044" s="403"/>
      <c r="B1044" s="413">
        <v>21</v>
      </c>
      <c r="C1044" s="414" t="s">
        <v>1079</v>
      </c>
      <c r="D1044" s="415" t="s">
        <v>24</v>
      </c>
      <c r="E1044" s="416" t="s">
        <v>895</v>
      </c>
      <c r="F1044" s="450">
        <v>1100</v>
      </c>
      <c r="G1044" s="450">
        <v>1300</v>
      </c>
      <c r="H1044" s="419"/>
      <c r="I1044" s="411">
        <f t="shared" si="82"/>
        <v>1300</v>
      </c>
      <c r="J1044" s="428">
        <f t="shared" si="83"/>
        <v>0</v>
      </c>
      <c r="K1044" s="384">
        <f t="shared" si="84"/>
        <v>0</v>
      </c>
      <c r="L1044" s="384">
        <f>IF(J1044=1,SUM($J$6:J1044),0)</f>
        <v>0</v>
      </c>
      <c r="M1044" s="384">
        <f>IF(K1044=1,SUM($K$6:K1044),0)</f>
        <v>0</v>
      </c>
      <c r="N1044" s="430">
        <f t="shared" si="85"/>
        <v>0</v>
      </c>
      <c r="O1044" s="384">
        <f t="shared" si="86"/>
        <v>0</v>
      </c>
      <c r="P1044" s="384">
        <f>IF(O1044=1,SUM($O$6:O1044),0)</f>
        <v>0</v>
      </c>
    </row>
    <row r="1045" spans="1:16" ht="90">
      <c r="A1045" s="403"/>
      <c r="B1045" s="413">
        <v>22</v>
      </c>
      <c r="C1045" s="414" t="s">
        <v>1080</v>
      </c>
      <c r="D1045" s="415" t="s">
        <v>24</v>
      </c>
      <c r="E1045" s="416" t="s">
        <v>895</v>
      </c>
      <c r="F1045" s="450">
        <v>2200</v>
      </c>
      <c r="G1045" s="450">
        <v>2600</v>
      </c>
      <c r="H1045" s="419"/>
      <c r="I1045" s="411">
        <f t="shared" si="82"/>
        <v>2600</v>
      </c>
      <c r="J1045" s="428">
        <f t="shared" si="83"/>
        <v>0</v>
      </c>
      <c r="K1045" s="384">
        <f t="shared" si="84"/>
        <v>0</v>
      </c>
      <c r="L1045" s="384">
        <f>IF(J1045=1,SUM($J$6:J1045),0)</f>
        <v>0</v>
      </c>
      <c r="M1045" s="384">
        <f>IF(K1045=1,SUM($K$6:K1045),0)</f>
        <v>0</v>
      </c>
      <c r="N1045" s="430">
        <f t="shared" si="85"/>
        <v>0</v>
      </c>
      <c r="O1045" s="384">
        <f t="shared" si="86"/>
        <v>0</v>
      </c>
      <c r="P1045" s="384">
        <f>IF(O1045=1,SUM($O$6:O1045),0)</f>
        <v>0</v>
      </c>
    </row>
    <row r="1046" spans="1:16" ht="90">
      <c r="A1046" s="403"/>
      <c r="B1046" s="413">
        <v>23</v>
      </c>
      <c r="C1046" s="414" t="s">
        <v>1081</v>
      </c>
      <c r="D1046" s="415" t="s">
        <v>24</v>
      </c>
      <c r="E1046" s="416" t="s">
        <v>895</v>
      </c>
      <c r="F1046" s="450">
        <v>5300</v>
      </c>
      <c r="G1046" s="450">
        <v>6300</v>
      </c>
      <c r="H1046" s="419"/>
      <c r="I1046" s="411">
        <f t="shared" si="82"/>
        <v>6300</v>
      </c>
      <c r="J1046" s="428">
        <f t="shared" si="83"/>
        <v>0</v>
      </c>
      <c r="K1046" s="384">
        <f t="shared" si="84"/>
        <v>0</v>
      </c>
      <c r="L1046" s="384">
        <f>IF(J1046=1,SUM($J$6:J1046),0)</f>
        <v>0</v>
      </c>
      <c r="M1046" s="384">
        <f>IF(K1046=1,SUM($K$6:K1046),0)</f>
        <v>0</v>
      </c>
      <c r="N1046" s="430">
        <f t="shared" si="85"/>
        <v>0</v>
      </c>
      <c r="O1046" s="384">
        <f t="shared" si="86"/>
        <v>0</v>
      </c>
      <c r="P1046" s="384">
        <f>IF(O1046=1,SUM($O$6:O1046),0)</f>
        <v>0</v>
      </c>
    </row>
    <row r="1047" spans="1:16" ht="90">
      <c r="A1047" s="403"/>
      <c r="B1047" s="413">
        <v>24</v>
      </c>
      <c r="C1047" s="414" t="s">
        <v>1082</v>
      </c>
      <c r="D1047" s="415" t="s">
        <v>24</v>
      </c>
      <c r="E1047" s="416" t="s">
        <v>895</v>
      </c>
      <c r="F1047" s="450">
        <v>5800</v>
      </c>
      <c r="G1047" s="450">
        <v>6900</v>
      </c>
      <c r="H1047" s="419"/>
      <c r="I1047" s="411">
        <f t="shared" si="82"/>
        <v>6900</v>
      </c>
      <c r="J1047" s="428">
        <f t="shared" si="83"/>
        <v>0</v>
      </c>
      <c r="K1047" s="384">
        <f t="shared" si="84"/>
        <v>0</v>
      </c>
      <c r="L1047" s="384">
        <f>IF(J1047=1,SUM($J$6:J1047),0)</f>
        <v>0</v>
      </c>
      <c r="M1047" s="384">
        <f>IF(K1047=1,SUM($K$6:K1047),0)</f>
        <v>0</v>
      </c>
      <c r="N1047" s="430">
        <f t="shared" si="85"/>
        <v>0</v>
      </c>
      <c r="O1047" s="384">
        <f t="shared" si="86"/>
        <v>0</v>
      </c>
      <c r="P1047" s="384">
        <f>IF(O1047=1,SUM($O$6:O1047),0)</f>
        <v>0</v>
      </c>
    </row>
    <row r="1048" spans="1:16" ht="90">
      <c r="A1048" s="403"/>
      <c r="B1048" s="413">
        <v>25</v>
      </c>
      <c r="C1048" s="414" t="s">
        <v>1083</v>
      </c>
      <c r="D1048" s="415" t="s">
        <v>24</v>
      </c>
      <c r="E1048" s="416" t="s">
        <v>895</v>
      </c>
      <c r="F1048" s="450">
        <v>7200</v>
      </c>
      <c r="G1048" s="450">
        <v>8600</v>
      </c>
      <c r="H1048" s="419"/>
      <c r="I1048" s="411">
        <f t="shared" si="82"/>
        <v>8600</v>
      </c>
      <c r="J1048" s="428">
        <f t="shared" si="83"/>
        <v>0</v>
      </c>
      <c r="K1048" s="384">
        <f t="shared" si="84"/>
        <v>0</v>
      </c>
      <c r="L1048" s="384">
        <f>IF(J1048=1,SUM($J$6:J1048),0)</f>
        <v>0</v>
      </c>
      <c r="M1048" s="384">
        <f>IF(K1048=1,SUM($K$6:K1048),0)</f>
        <v>0</v>
      </c>
      <c r="N1048" s="430">
        <f t="shared" si="85"/>
        <v>0</v>
      </c>
      <c r="O1048" s="384">
        <f t="shared" si="86"/>
        <v>0</v>
      </c>
      <c r="P1048" s="384">
        <f>IF(O1048=1,SUM($O$6:O1048),0)</f>
        <v>0</v>
      </c>
    </row>
    <row r="1049" spans="1:16" ht="45">
      <c r="A1049" s="403"/>
      <c r="B1049" s="413">
        <v>26</v>
      </c>
      <c r="C1049" s="414" t="s">
        <v>1084</v>
      </c>
      <c r="D1049" s="415" t="s">
        <v>24</v>
      </c>
      <c r="E1049" s="416" t="s">
        <v>1085</v>
      </c>
      <c r="F1049" s="418">
        <v>162200</v>
      </c>
      <c r="G1049" s="418">
        <v>162200</v>
      </c>
      <c r="H1049" s="419"/>
      <c r="I1049" s="411">
        <f t="shared" si="82"/>
        <v>162200</v>
      </c>
      <c r="J1049" s="428">
        <f t="shared" si="83"/>
        <v>0</v>
      </c>
      <c r="K1049" s="384">
        <f t="shared" si="84"/>
        <v>0</v>
      </c>
      <c r="L1049" s="384">
        <f>IF(J1049=1,SUM($J$6:J1049),0)</f>
        <v>0</v>
      </c>
      <c r="M1049" s="384">
        <f>IF(K1049=1,SUM($K$6:K1049),0)</f>
        <v>0</v>
      </c>
      <c r="N1049" s="430">
        <f t="shared" si="85"/>
        <v>0</v>
      </c>
      <c r="O1049" s="384">
        <f t="shared" si="86"/>
        <v>0</v>
      </c>
      <c r="P1049" s="384">
        <f>IF(O1049=1,SUM($O$6:O1049),0)</f>
        <v>0</v>
      </c>
    </row>
    <row r="1050" spans="1:16">
      <c r="A1050" s="403"/>
      <c r="B1050" s="413"/>
      <c r="C1050" s="414"/>
      <c r="D1050" s="415"/>
      <c r="E1050" s="416"/>
      <c r="F1050" s="418"/>
      <c r="G1050" s="418"/>
      <c r="H1050" s="419"/>
      <c r="I1050" s="411">
        <f t="shared" si="82"/>
        <v>0</v>
      </c>
      <c r="J1050" s="428">
        <f t="shared" si="83"/>
        <v>0</v>
      </c>
      <c r="K1050" s="384">
        <f t="shared" si="84"/>
        <v>0</v>
      </c>
      <c r="L1050" s="384">
        <f>IF(J1050=1,SUM($J$6:J1050),0)</f>
        <v>0</v>
      </c>
      <c r="M1050" s="384">
        <f>IF(K1050=1,SUM($K$6:K1050),0)</f>
        <v>0</v>
      </c>
      <c r="N1050" s="430">
        <f t="shared" si="85"/>
        <v>0</v>
      </c>
      <c r="O1050" s="384">
        <f t="shared" si="86"/>
        <v>0</v>
      </c>
      <c r="P1050" s="384">
        <f>IF(O1050=1,SUM($O$6:O1050),0)</f>
        <v>0</v>
      </c>
    </row>
    <row r="1051" spans="1:16" ht="45">
      <c r="A1051" s="403"/>
      <c r="B1051" s="413" t="s">
        <v>705</v>
      </c>
      <c r="C1051" s="414" t="s">
        <v>1086</v>
      </c>
      <c r="D1051" s="415" t="s">
        <v>122</v>
      </c>
      <c r="E1051" s="416"/>
      <c r="F1051" s="418"/>
      <c r="G1051" s="418"/>
      <c r="H1051" s="419"/>
      <c r="I1051" s="411">
        <f t="shared" si="82"/>
        <v>0</v>
      </c>
      <c r="J1051" s="428">
        <f t="shared" si="83"/>
        <v>0</v>
      </c>
      <c r="K1051" s="384">
        <f t="shared" si="84"/>
        <v>0</v>
      </c>
      <c r="L1051" s="384">
        <f>IF(J1051=1,SUM($J$6:J1051),0)</f>
        <v>0</v>
      </c>
      <c r="M1051" s="384">
        <f>IF(K1051=1,SUM($K$6:K1051),0)</f>
        <v>0</v>
      </c>
      <c r="N1051" s="430">
        <f t="shared" si="85"/>
        <v>0</v>
      </c>
      <c r="O1051" s="384">
        <f t="shared" si="86"/>
        <v>0</v>
      </c>
      <c r="P1051" s="384">
        <f>IF(O1051=1,SUM($O$6:O1051),0)</f>
        <v>0</v>
      </c>
    </row>
    <row r="1052" spans="1:16" ht="90">
      <c r="A1052" s="403"/>
      <c r="B1052" s="413">
        <v>1</v>
      </c>
      <c r="C1052" s="414" t="s">
        <v>1087</v>
      </c>
      <c r="D1052" s="415" t="s">
        <v>24</v>
      </c>
      <c r="E1052" s="416" t="s">
        <v>53</v>
      </c>
      <c r="F1052" s="418">
        <v>25000</v>
      </c>
      <c r="G1052" s="418">
        <v>25000</v>
      </c>
      <c r="H1052" s="419"/>
      <c r="I1052" s="411">
        <f t="shared" si="82"/>
        <v>25000</v>
      </c>
      <c r="J1052" s="428">
        <f t="shared" si="83"/>
        <v>0</v>
      </c>
      <c r="K1052" s="384">
        <f t="shared" si="84"/>
        <v>0</v>
      </c>
      <c r="L1052" s="384">
        <f>IF(J1052=1,SUM($J$6:J1052),0)</f>
        <v>0</v>
      </c>
      <c r="M1052" s="384">
        <f>IF(K1052=1,SUM($K$6:K1052),0)</f>
        <v>0</v>
      </c>
      <c r="N1052" s="430">
        <f t="shared" si="85"/>
        <v>0</v>
      </c>
      <c r="O1052" s="384">
        <f t="shared" si="86"/>
        <v>0</v>
      </c>
      <c r="P1052" s="384">
        <f>IF(O1052=1,SUM($O$6:O1052),0)</f>
        <v>0</v>
      </c>
    </row>
    <row r="1053" spans="1:16" ht="90">
      <c r="A1053" s="403"/>
      <c r="B1053" s="413">
        <v>2</v>
      </c>
      <c r="C1053" s="414" t="s">
        <v>1088</v>
      </c>
      <c r="D1053" s="415" t="s">
        <v>24</v>
      </c>
      <c r="E1053" s="416" t="s">
        <v>53</v>
      </c>
      <c r="F1053" s="418">
        <v>60300</v>
      </c>
      <c r="G1053" s="418">
        <v>60300</v>
      </c>
      <c r="H1053" s="419"/>
      <c r="I1053" s="411">
        <f t="shared" si="82"/>
        <v>60300</v>
      </c>
      <c r="J1053" s="428">
        <f t="shared" si="83"/>
        <v>0</v>
      </c>
      <c r="K1053" s="384">
        <f t="shared" si="84"/>
        <v>0</v>
      </c>
      <c r="L1053" s="384">
        <f>IF(J1053=1,SUM($J$6:J1053),0)</f>
        <v>0</v>
      </c>
      <c r="M1053" s="384">
        <f>IF(K1053=1,SUM($K$6:K1053),0)</f>
        <v>0</v>
      </c>
      <c r="N1053" s="430">
        <f t="shared" si="85"/>
        <v>0</v>
      </c>
      <c r="O1053" s="384">
        <f t="shared" si="86"/>
        <v>0</v>
      </c>
      <c r="P1053" s="384">
        <f>IF(O1053=1,SUM($O$6:O1053),0)</f>
        <v>0</v>
      </c>
    </row>
    <row r="1054" spans="1:16" ht="60">
      <c r="A1054" s="403"/>
      <c r="B1054" s="413">
        <v>3</v>
      </c>
      <c r="C1054" s="414" t="s">
        <v>1089</v>
      </c>
      <c r="D1054" s="415" t="s">
        <v>24</v>
      </c>
      <c r="E1054" s="416" t="s">
        <v>53</v>
      </c>
      <c r="F1054" s="418">
        <v>54400</v>
      </c>
      <c r="G1054" s="418">
        <v>54400</v>
      </c>
      <c r="H1054" s="419"/>
      <c r="I1054" s="411">
        <f t="shared" si="82"/>
        <v>54400</v>
      </c>
      <c r="J1054" s="428">
        <f t="shared" si="83"/>
        <v>0</v>
      </c>
      <c r="K1054" s="384">
        <f t="shared" si="84"/>
        <v>0</v>
      </c>
      <c r="L1054" s="384">
        <f>IF(J1054=1,SUM($J$6:J1054),0)</f>
        <v>0</v>
      </c>
      <c r="M1054" s="384">
        <f>IF(K1054=1,SUM($K$6:K1054),0)</f>
        <v>0</v>
      </c>
      <c r="N1054" s="430">
        <f t="shared" si="85"/>
        <v>0</v>
      </c>
      <c r="O1054" s="384">
        <f t="shared" si="86"/>
        <v>0</v>
      </c>
      <c r="P1054" s="384">
        <f>IF(O1054=1,SUM($O$6:O1054),0)</f>
        <v>0</v>
      </c>
    </row>
    <row r="1055" spans="1:16" ht="60">
      <c r="A1055" s="403"/>
      <c r="B1055" s="413">
        <v>4</v>
      </c>
      <c r="C1055" s="414" t="s">
        <v>1090</v>
      </c>
      <c r="D1055" s="415" t="s">
        <v>24</v>
      </c>
      <c r="E1055" s="416" t="s">
        <v>53</v>
      </c>
      <c r="F1055" s="418">
        <v>106400</v>
      </c>
      <c r="G1055" s="418">
        <v>106400</v>
      </c>
      <c r="H1055" s="419"/>
      <c r="I1055" s="411">
        <f t="shared" si="82"/>
        <v>106400</v>
      </c>
      <c r="J1055" s="428">
        <f t="shared" si="83"/>
        <v>0</v>
      </c>
      <c r="K1055" s="384">
        <f t="shared" si="84"/>
        <v>0</v>
      </c>
      <c r="L1055" s="384">
        <f>IF(J1055=1,SUM($J$6:J1055),0)</f>
        <v>0</v>
      </c>
      <c r="M1055" s="384">
        <f>IF(K1055=1,SUM($K$6:K1055),0)</f>
        <v>0</v>
      </c>
      <c r="N1055" s="430">
        <f t="shared" si="85"/>
        <v>0</v>
      </c>
      <c r="O1055" s="384">
        <f t="shared" si="86"/>
        <v>0</v>
      </c>
      <c r="P1055" s="384">
        <f>IF(O1055=1,SUM($O$6:O1055),0)</f>
        <v>0</v>
      </c>
    </row>
    <row r="1056" spans="1:16" ht="60">
      <c r="A1056" s="403"/>
      <c r="B1056" s="413">
        <v>5</v>
      </c>
      <c r="C1056" s="414" t="s">
        <v>1091</v>
      </c>
      <c r="D1056" s="415" t="s">
        <v>24</v>
      </c>
      <c r="E1056" s="416" t="s">
        <v>53</v>
      </c>
      <c r="F1056" s="418">
        <v>798700</v>
      </c>
      <c r="G1056" s="418">
        <v>798700</v>
      </c>
      <c r="H1056" s="419"/>
      <c r="I1056" s="411">
        <f t="shared" si="82"/>
        <v>798700</v>
      </c>
      <c r="J1056" s="428">
        <f t="shared" si="83"/>
        <v>0</v>
      </c>
      <c r="K1056" s="384">
        <f t="shared" si="84"/>
        <v>0</v>
      </c>
      <c r="L1056" s="384">
        <f>IF(J1056=1,SUM($J$6:J1056),0)</f>
        <v>0</v>
      </c>
      <c r="M1056" s="384">
        <f>IF(K1056=1,SUM($K$6:K1056),0)</f>
        <v>0</v>
      </c>
      <c r="N1056" s="430">
        <f t="shared" si="85"/>
        <v>0</v>
      </c>
      <c r="O1056" s="384">
        <f t="shared" si="86"/>
        <v>0</v>
      </c>
      <c r="P1056" s="384">
        <f>IF(O1056=1,SUM($O$6:O1056),0)</f>
        <v>0</v>
      </c>
    </row>
    <row r="1057" spans="1:16" ht="75">
      <c r="A1057" s="403"/>
      <c r="B1057" s="413">
        <v>6</v>
      </c>
      <c r="C1057" s="414" t="s">
        <v>1092</v>
      </c>
      <c r="D1057" s="415" t="s">
        <v>24</v>
      </c>
      <c r="E1057" s="416" t="s">
        <v>53</v>
      </c>
      <c r="F1057" s="418">
        <v>1641700</v>
      </c>
      <c r="G1057" s="418">
        <v>1641700</v>
      </c>
      <c r="H1057" s="419"/>
      <c r="I1057" s="411">
        <f t="shared" ref="I1057:I1120" si="87">IF($I$5=$G$4,G1057,(IF($I$5=$F$4,F1057,0)))</f>
        <v>1641700</v>
      </c>
      <c r="J1057" s="428">
        <f t="shared" si="83"/>
        <v>0</v>
      </c>
      <c r="K1057" s="384">
        <f t="shared" si="84"/>
        <v>0</v>
      </c>
      <c r="L1057" s="384">
        <f>IF(J1057=1,SUM($J$6:J1057),0)</f>
        <v>0</v>
      </c>
      <c r="M1057" s="384">
        <f>IF(K1057=1,SUM($K$6:K1057),0)</f>
        <v>0</v>
      </c>
      <c r="N1057" s="430">
        <f t="shared" si="85"/>
        <v>0</v>
      </c>
      <c r="O1057" s="384">
        <f t="shared" si="86"/>
        <v>0</v>
      </c>
      <c r="P1057" s="384">
        <f>IF(O1057=1,SUM($O$6:O1057),0)</f>
        <v>0</v>
      </c>
    </row>
    <row r="1058" spans="1:16" ht="75">
      <c r="A1058" s="403"/>
      <c r="B1058" s="413">
        <v>7</v>
      </c>
      <c r="C1058" s="414" t="s">
        <v>1093</v>
      </c>
      <c r="D1058" s="415" t="s">
        <v>24</v>
      </c>
      <c r="E1058" s="416" t="s">
        <v>53</v>
      </c>
      <c r="F1058" s="418">
        <v>39800</v>
      </c>
      <c r="G1058" s="418">
        <v>39800</v>
      </c>
      <c r="H1058" s="419"/>
      <c r="I1058" s="411">
        <f t="shared" si="87"/>
        <v>39800</v>
      </c>
      <c r="J1058" s="428">
        <f t="shared" si="83"/>
        <v>0</v>
      </c>
      <c r="K1058" s="384">
        <f t="shared" si="84"/>
        <v>0</v>
      </c>
      <c r="L1058" s="384">
        <f>IF(J1058=1,SUM($J$6:J1058),0)</f>
        <v>0</v>
      </c>
      <c r="M1058" s="384">
        <f>IF(K1058=1,SUM($K$6:K1058),0)</f>
        <v>0</v>
      </c>
      <c r="N1058" s="430">
        <f t="shared" si="85"/>
        <v>0</v>
      </c>
      <c r="O1058" s="384">
        <f t="shared" si="86"/>
        <v>0</v>
      </c>
      <c r="P1058" s="384">
        <f>IF(O1058=1,SUM($O$6:O1058),0)</f>
        <v>0</v>
      </c>
    </row>
    <row r="1059" spans="1:16" ht="75">
      <c r="A1059" s="403"/>
      <c r="B1059" s="413">
        <v>8</v>
      </c>
      <c r="C1059" s="414" t="s">
        <v>1094</v>
      </c>
      <c r="D1059" s="415" t="s">
        <v>24</v>
      </c>
      <c r="E1059" s="416" t="s">
        <v>53</v>
      </c>
      <c r="F1059" s="418">
        <v>78008</v>
      </c>
      <c r="G1059" s="418">
        <v>78000</v>
      </c>
      <c r="H1059" s="419"/>
      <c r="I1059" s="411">
        <f t="shared" si="87"/>
        <v>78000</v>
      </c>
      <c r="J1059" s="428">
        <f t="shared" si="83"/>
        <v>0</v>
      </c>
      <c r="K1059" s="384">
        <f t="shared" si="84"/>
        <v>0</v>
      </c>
      <c r="L1059" s="384">
        <f>IF(J1059=1,SUM($J$6:J1059),0)</f>
        <v>0</v>
      </c>
      <c r="M1059" s="384">
        <f>IF(K1059=1,SUM($K$6:K1059),0)</f>
        <v>0</v>
      </c>
      <c r="N1059" s="430">
        <f t="shared" si="85"/>
        <v>0</v>
      </c>
      <c r="O1059" s="384">
        <f t="shared" si="86"/>
        <v>0</v>
      </c>
      <c r="P1059" s="384">
        <f>IF(O1059=1,SUM($O$6:O1059),0)</f>
        <v>0</v>
      </c>
    </row>
    <row r="1060" spans="1:16">
      <c r="A1060" s="403"/>
      <c r="B1060" s="413"/>
      <c r="C1060" s="414"/>
      <c r="D1060" s="415" t="s">
        <v>122</v>
      </c>
      <c r="E1060" s="416"/>
      <c r="F1060" s="418"/>
      <c r="G1060" s="418"/>
      <c r="H1060" s="419"/>
      <c r="I1060" s="411">
        <f t="shared" si="87"/>
        <v>0</v>
      </c>
      <c r="J1060" s="428">
        <f t="shared" si="83"/>
        <v>0</v>
      </c>
      <c r="K1060" s="384">
        <f t="shared" si="84"/>
        <v>0</v>
      </c>
      <c r="L1060" s="384">
        <f>IF(J1060=1,SUM($J$6:J1060),0)</f>
        <v>0</v>
      </c>
      <c r="M1060" s="384">
        <f>IF(K1060=1,SUM($K$6:K1060),0)</f>
        <v>0</v>
      </c>
      <c r="N1060" s="430">
        <f t="shared" si="85"/>
        <v>0</v>
      </c>
      <c r="O1060" s="384">
        <f t="shared" si="86"/>
        <v>0</v>
      </c>
      <c r="P1060" s="384">
        <f>IF(O1060=1,SUM($O$6:O1060),0)</f>
        <v>0</v>
      </c>
    </row>
    <row r="1061" spans="1:16" ht="45">
      <c r="A1061" s="403"/>
      <c r="B1061" s="413" t="s">
        <v>1095</v>
      </c>
      <c r="C1061" s="414" t="s">
        <v>1096</v>
      </c>
      <c r="D1061" s="415" t="s">
        <v>122</v>
      </c>
      <c r="E1061" s="416"/>
      <c r="F1061" s="418"/>
      <c r="G1061" s="418"/>
      <c r="H1061" s="419"/>
      <c r="I1061" s="411">
        <f t="shared" si="87"/>
        <v>0</v>
      </c>
      <c r="J1061" s="428">
        <f t="shared" si="83"/>
        <v>0</v>
      </c>
      <c r="K1061" s="384">
        <f t="shared" si="84"/>
        <v>0</v>
      </c>
      <c r="L1061" s="384">
        <f>IF(J1061=1,SUM($J$6:J1061),0)</f>
        <v>0</v>
      </c>
      <c r="M1061" s="384">
        <f>IF(K1061=1,SUM($K$6:K1061),0)</f>
        <v>0</v>
      </c>
      <c r="N1061" s="430">
        <f t="shared" si="85"/>
        <v>0</v>
      </c>
      <c r="O1061" s="384">
        <f t="shared" si="86"/>
        <v>0</v>
      </c>
      <c r="P1061" s="384">
        <f>IF(O1061=1,SUM($O$6:O1061),0)</f>
        <v>0</v>
      </c>
    </row>
    <row r="1062" spans="1:16" ht="30">
      <c r="A1062" s="403"/>
      <c r="B1062" s="413" t="s">
        <v>705</v>
      </c>
      <c r="C1062" s="414" t="s">
        <v>706</v>
      </c>
      <c r="D1062" s="415" t="s">
        <v>122</v>
      </c>
      <c r="E1062" s="416"/>
      <c r="F1062" s="418"/>
      <c r="G1062" s="418"/>
      <c r="H1062" s="419"/>
      <c r="I1062" s="411">
        <f t="shared" si="87"/>
        <v>0</v>
      </c>
      <c r="J1062" s="428">
        <f t="shared" si="83"/>
        <v>0</v>
      </c>
      <c r="K1062" s="384">
        <f t="shared" si="84"/>
        <v>0</v>
      </c>
      <c r="L1062" s="384">
        <f>IF(J1062=1,SUM($J$6:J1062),0)</f>
        <v>0</v>
      </c>
      <c r="M1062" s="384">
        <f>IF(K1062=1,SUM($K$6:K1062),0)</f>
        <v>0</v>
      </c>
      <c r="N1062" s="430">
        <f t="shared" si="85"/>
        <v>0</v>
      </c>
      <c r="O1062" s="384">
        <f t="shared" si="86"/>
        <v>0</v>
      </c>
      <c r="P1062" s="384">
        <f>IF(O1062=1,SUM($O$6:O1062),0)</f>
        <v>0</v>
      </c>
    </row>
    <row r="1063" spans="1:16" ht="60">
      <c r="A1063" s="403"/>
      <c r="B1063" s="431">
        <v>1</v>
      </c>
      <c r="C1063" s="414" t="s">
        <v>1097</v>
      </c>
      <c r="D1063" s="415" t="s">
        <v>24</v>
      </c>
      <c r="E1063" s="416" t="s">
        <v>53</v>
      </c>
      <c r="F1063" s="418">
        <v>11880</v>
      </c>
      <c r="G1063" s="418">
        <v>11880</v>
      </c>
      <c r="H1063" s="419"/>
      <c r="I1063" s="411">
        <f t="shared" si="87"/>
        <v>11880</v>
      </c>
      <c r="J1063" s="428">
        <f t="shared" si="83"/>
        <v>0</v>
      </c>
      <c r="K1063" s="384">
        <f t="shared" si="84"/>
        <v>0</v>
      </c>
      <c r="L1063" s="384">
        <f>IF(J1063=1,SUM($J$6:J1063),0)</f>
        <v>0</v>
      </c>
      <c r="M1063" s="384">
        <f>IF(K1063=1,SUM($K$6:K1063),0)</f>
        <v>0</v>
      </c>
      <c r="N1063" s="430">
        <f t="shared" si="85"/>
        <v>0</v>
      </c>
      <c r="O1063" s="384">
        <f t="shared" si="86"/>
        <v>0</v>
      </c>
      <c r="P1063" s="384">
        <f>IF(O1063=1,SUM($O$6:O1063),0)</f>
        <v>0</v>
      </c>
    </row>
    <row r="1064" spans="1:16" ht="60">
      <c r="A1064" s="403"/>
      <c r="B1064" s="431">
        <v>2</v>
      </c>
      <c r="C1064" s="414" t="s">
        <v>1098</v>
      </c>
      <c r="D1064" s="415" t="s">
        <v>24</v>
      </c>
      <c r="E1064" s="416" t="s">
        <v>53</v>
      </c>
      <c r="F1064" s="418">
        <v>12300</v>
      </c>
      <c r="G1064" s="418">
        <v>12300</v>
      </c>
      <c r="H1064" s="419"/>
      <c r="I1064" s="411">
        <f t="shared" si="87"/>
        <v>12300</v>
      </c>
      <c r="J1064" s="428">
        <f t="shared" si="83"/>
        <v>0</v>
      </c>
      <c r="K1064" s="384">
        <f t="shared" si="84"/>
        <v>0</v>
      </c>
      <c r="L1064" s="384">
        <f>IF(J1064=1,SUM($J$6:J1064),0)</f>
        <v>0</v>
      </c>
      <c r="M1064" s="384">
        <f>IF(K1064=1,SUM($K$6:K1064),0)</f>
        <v>0</v>
      </c>
      <c r="N1064" s="430">
        <f t="shared" si="85"/>
        <v>0</v>
      </c>
      <c r="O1064" s="384">
        <f t="shared" si="86"/>
        <v>0</v>
      </c>
      <c r="P1064" s="384">
        <f>IF(O1064=1,SUM($O$6:O1064),0)</f>
        <v>0</v>
      </c>
    </row>
    <row r="1065" spans="1:16" ht="60">
      <c r="A1065" s="403"/>
      <c r="B1065" s="431">
        <v>3</v>
      </c>
      <c r="C1065" s="414" t="s">
        <v>1099</v>
      </c>
      <c r="D1065" s="415" t="s">
        <v>24</v>
      </c>
      <c r="E1065" s="416" t="s">
        <v>53</v>
      </c>
      <c r="F1065" s="418">
        <v>16500</v>
      </c>
      <c r="G1065" s="418">
        <v>16500</v>
      </c>
      <c r="H1065" s="419"/>
      <c r="I1065" s="411">
        <f t="shared" si="87"/>
        <v>16500</v>
      </c>
      <c r="J1065" s="428">
        <f t="shared" si="83"/>
        <v>0</v>
      </c>
      <c r="K1065" s="384">
        <f t="shared" si="84"/>
        <v>0</v>
      </c>
      <c r="L1065" s="384">
        <f>IF(J1065=1,SUM($J$6:J1065),0)</f>
        <v>0</v>
      </c>
      <c r="M1065" s="384">
        <f>IF(K1065=1,SUM($K$6:K1065),0)</f>
        <v>0</v>
      </c>
      <c r="N1065" s="430">
        <f t="shared" si="85"/>
        <v>0</v>
      </c>
      <c r="O1065" s="384">
        <f t="shared" si="86"/>
        <v>0</v>
      </c>
      <c r="P1065" s="384">
        <f>IF(O1065=1,SUM($O$6:O1065),0)</f>
        <v>0</v>
      </c>
    </row>
    <row r="1066" spans="1:16" ht="60">
      <c r="A1066" s="403"/>
      <c r="B1066" s="431">
        <v>4</v>
      </c>
      <c r="C1066" s="414" t="s">
        <v>1100</v>
      </c>
      <c r="D1066" s="415" t="s">
        <v>24</v>
      </c>
      <c r="E1066" s="416" t="s">
        <v>53</v>
      </c>
      <c r="F1066" s="418">
        <v>8940</v>
      </c>
      <c r="G1066" s="418">
        <v>8940</v>
      </c>
      <c r="H1066" s="419"/>
      <c r="I1066" s="411">
        <f t="shared" si="87"/>
        <v>8940</v>
      </c>
      <c r="J1066" s="428">
        <f t="shared" si="83"/>
        <v>0</v>
      </c>
      <c r="K1066" s="384">
        <f t="shared" si="84"/>
        <v>0</v>
      </c>
      <c r="L1066" s="384">
        <f>IF(J1066=1,SUM($J$6:J1066),0)</f>
        <v>0</v>
      </c>
      <c r="M1066" s="384">
        <f>IF(K1066=1,SUM($K$6:K1066),0)</f>
        <v>0</v>
      </c>
      <c r="N1066" s="430">
        <f t="shared" si="85"/>
        <v>0</v>
      </c>
      <c r="O1066" s="384">
        <f t="shared" si="86"/>
        <v>0</v>
      </c>
      <c r="P1066" s="384">
        <f>IF(O1066=1,SUM($O$6:O1066),0)</f>
        <v>0</v>
      </c>
    </row>
    <row r="1067" spans="1:16" ht="60">
      <c r="A1067" s="403"/>
      <c r="B1067" s="431">
        <v>5</v>
      </c>
      <c r="C1067" s="414" t="s">
        <v>1101</v>
      </c>
      <c r="D1067" s="415" t="s">
        <v>24</v>
      </c>
      <c r="E1067" s="416" t="s">
        <v>53</v>
      </c>
      <c r="F1067" s="418">
        <v>15060</v>
      </c>
      <c r="G1067" s="418">
        <v>15060</v>
      </c>
      <c r="H1067" s="419"/>
      <c r="I1067" s="411">
        <f t="shared" si="87"/>
        <v>15060</v>
      </c>
      <c r="J1067" s="428">
        <f t="shared" si="83"/>
        <v>0</v>
      </c>
      <c r="K1067" s="384">
        <f t="shared" si="84"/>
        <v>0</v>
      </c>
      <c r="L1067" s="384">
        <f>IF(J1067=1,SUM($J$6:J1067),0)</f>
        <v>0</v>
      </c>
      <c r="M1067" s="384">
        <f>IF(K1067=1,SUM($K$6:K1067),0)</f>
        <v>0</v>
      </c>
      <c r="N1067" s="430">
        <f t="shared" si="85"/>
        <v>0</v>
      </c>
      <c r="O1067" s="384">
        <f t="shared" si="86"/>
        <v>0</v>
      </c>
      <c r="P1067" s="384">
        <f>IF(O1067=1,SUM($O$6:O1067),0)</f>
        <v>0</v>
      </c>
    </row>
    <row r="1068" spans="1:16" ht="60">
      <c r="A1068" s="403"/>
      <c r="B1068" s="431">
        <v>6</v>
      </c>
      <c r="C1068" s="414" t="s">
        <v>1102</v>
      </c>
      <c r="D1068" s="415" t="s">
        <v>24</v>
      </c>
      <c r="E1068" s="416" t="s">
        <v>53</v>
      </c>
      <c r="F1068" s="418">
        <v>17820</v>
      </c>
      <c r="G1068" s="418">
        <v>17820</v>
      </c>
      <c r="H1068" s="419"/>
      <c r="I1068" s="411">
        <f t="shared" si="87"/>
        <v>17820</v>
      </c>
      <c r="J1068" s="428">
        <f t="shared" si="83"/>
        <v>0</v>
      </c>
      <c r="K1068" s="384">
        <f t="shared" si="84"/>
        <v>0</v>
      </c>
      <c r="L1068" s="384">
        <f>IF(J1068=1,SUM($J$6:J1068),0)</f>
        <v>0</v>
      </c>
      <c r="M1068" s="384">
        <f>IF(K1068=1,SUM($K$6:K1068),0)</f>
        <v>0</v>
      </c>
      <c r="N1068" s="430">
        <f t="shared" si="85"/>
        <v>0</v>
      </c>
      <c r="O1068" s="384">
        <f t="shared" si="86"/>
        <v>0</v>
      </c>
      <c r="P1068" s="384">
        <f>IF(O1068=1,SUM($O$6:O1068),0)</f>
        <v>0</v>
      </c>
    </row>
    <row r="1069" spans="1:16" ht="60">
      <c r="A1069" s="403"/>
      <c r="B1069" s="431">
        <v>7</v>
      </c>
      <c r="C1069" s="414" t="s">
        <v>1103</v>
      </c>
      <c r="D1069" s="415" t="s">
        <v>24</v>
      </c>
      <c r="E1069" s="416" t="s">
        <v>53</v>
      </c>
      <c r="F1069" s="418">
        <v>15060</v>
      </c>
      <c r="G1069" s="418">
        <v>15060</v>
      </c>
      <c r="H1069" s="419"/>
      <c r="I1069" s="411">
        <f t="shared" si="87"/>
        <v>15060</v>
      </c>
      <c r="J1069" s="428">
        <f t="shared" si="83"/>
        <v>0</v>
      </c>
      <c r="K1069" s="384">
        <f t="shared" si="84"/>
        <v>0</v>
      </c>
      <c r="L1069" s="384">
        <f>IF(J1069=1,SUM($J$6:J1069),0)</f>
        <v>0</v>
      </c>
      <c r="M1069" s="384">
        <f>IF(K1069=1,SUM($K$6:K1069),0)</f>
        <v>0</v>
      </c>
      <c r="N1069" s="430">
        <f t="shared" si="85"/>
        <v>0</v>
      </c>
      <c r="O1069" s="384">
        <f t="shared" si="86"/>
        <v>0</v>
      </c>
      <c r="P1069" s="384">
        <f>IF(O1069=1,SUM($O$6:O1069),0)</f>
        <v>0</v>
      </c>
    </row>
    <row r="1070" spans="1:16" ht="60">
      <c r="A1070" s="403"/>
      <c r="B1070" s="431">
        <v>8</v>
      </c>
      <c r="C1070" s="414" t="s">
        <v>1104</v>
      </c>
      <c r="D1070" s="415" t="s">
        <v>24</v>
      </c>
      <c r="E1070" s="416" t="s">
        <v>53</v>
      </c>
      <c r="F1070" s="418">
        <v>22560</v>
      </c>
      <c r="G1070" s="418">
        <v>22560</v>
      </c>
      <c r="H1070" s="419"/>
      <c r="I1070" s="411">
        <f t="shared" si="87"/>
        <v>22560</v>
      </c>
      <c r="J1070" s="428">
        <f t="shared" si="83"/>
        <v>0</v>
      </c>
      <c r="K1070" s="384">
        <f t="shared" si="84"/>
        <v>0</v>
      </c>
      <c r="L1070" s="384">
        <f>IF(J1070=1,SUM($J$6:J1070),0)</f>
        <v>0</v>
      </c>
      <c r="M1070" s="384">
        <f>IF(K1070=1,SUM($K$6:K1070),0)</f>
        <v>0</v>
      </c>
      <c r="N1070" s="430">
        <f t="shared" si="85"/>
        <v>0</v>
      </c>
      <c r="O1070" s="384">
        <f t="shared" si="86"/>
        <v>0</v>
      </c>
      <c r="P1070" s="384">
        <f>IF(O1070=1,SUM($O$6:O1070),0)</f>
        <v>0</v>
      </c>
    </row>
    <row r="1071" spans="1:16" ht="60">
      <c r="A1071" s="403"/>
      <c r="B1071" s="431">
        <v>9</v>
      </c>
      <c r="C1071" s="414" t="s">
        <v>1105</v>
      </c>
      <c r="D1071" s="415" t="s">
        <v>24</v>
      </c>
      <c r="E1071" s="416" t="s">
        <v>53</v>
      </c>
      <c r="F1071" s="418">
        <v>15060</v>
      </c>
      <c r="G1071" s="418">
        <v>15060</v>
      </c>
      <c r="H1071" s="419"/>
      <c r="I1071" s="411">
        <f t="shared" si="87"/>
        <v>15060</v>
      </c>
      <c r="J1071" s="428">
        <f t="shared" si="83"/>
        <v>0</v>
      </c>
      <c r="K1071" s="384">
        <f t="shared" si="84"/>
        <v>0</v>
      </c>
      <c r="L1071" s="384">
        <f>IF(J1071=1,SUM($J$6:J1071),0)</f>
        <v>0</v>
      </c>
      <c r="M1071" s="384">
        <f>IF(K1071=1,SUM($K$6:K1071),0)</f>
        <v>0</v>
      </c>
      <c r="N1071" s="430">
        <f t="shared" si="85"/>
        <v>0</v>
      </c>
      <c r="O1071" s="384">
        <f t="shared" si="86"/>
        <v>0</v>
      </c>
      <c r="P1071" s="384">
        <f>IF(O1071=1,SUM($O$6:O1071),0)</f>
        <v>0</v>
      </c>
    </row>
    <row r="1072" spans="1:16" ht="60">
      <c r="A1072" s="403"/>
      <c r="B1072" s="431">
        <v>10</v>
      </c>
      <c r="C1072" s="414" t="s">
        <v>1106</v>
      </c>
      <c r="D1072" s="415" t="s">
        <v>24</v>
      </c>
      <c r="E1072" s="416" t="s">
        <v>53</v>
      </c>
      <c r="F1072" s="418">
        <v>23880</v>
      </c>
      <c r="G1072" s="418">
        <v>23880</v>
      </c>
      <c r="H1072" s="419"/>
      <c r="I1072" s="411">
        <f t="shared" si="87"/>
        <v>23880</v>
      </c>
      <c r="J1072" s="428">
        <f t="shared" si="83"/>
        <v>0</v>
      </c>
      <c r="K1072" s="384">
        <f t="shared" si="84"/>
        <v>0</v>
      </c>
      <c r="L1072" s="384">
        <f>IF(J1072=1,SUM($J$6:J1072),0)</f>
        <v>0</v>
      </c>
      <c r="M1072" s="384">
        <f>IF(K1072=1,SUM($K$6:K1072),0)</f>
        <v>0</v>
      </c>
      <c r="N1072" s="430">
        <f t="shared" si="85"/>
        <v>0</v>
      </c>
      <c r="O1072" s="384">
        <f t="shared" si="86"/>
        <v>0</v>
      </c>
      <c r="P1072" s="384">
        <f>IF(O1072=1,SUM($O$6:O1072),0)</f>
        <v>0</v>
      </c>
    </row>
    <row r="1073" spans="1:16" ht="60">
      <c r="A1073" s="403"/>
      <c r="B1073" s="431">
        <v>11</v>
      </c>
      <c r="C1073" s="414" t="s">
        <v>1107</v>
      </c>
      <c r="D1073" s="415" t="s">
        <v>24</v>
      </c>
      <c r="E1073" s="416" t="s">
        <v>53</v>
      </c>
      <c r="F1073" s="418">
        <v>13320</v>
      </c>
      <c r="G1073" s="418">
        <v>13320</v>
      </c>
      <c r="H1073" s="419"/>
      <c r="I1073" s="411">
        <f t="shared" si="87"/>
        <v>13320</v>
      </c>
      <c r="J1073" s="428">
        <f t="shared" si="83"/>
        <v>0</v>
      </c>
      <c r="K1073" s="384">
        <f t="shared" si="84"/>
        <v>0</v>
      </c>
      <c r="L1073" s="384">
        <f>IF(J1073=1,SUM($J$6:J1073),0)</f>
        <v>0</v>
      </c>
      <c r="M1073" s="384">
        <f>IF(K1073=1,SUM($K$6:K1073),0)</f>
        <v>0</v>
      </c>
      <c r="N1073" s="430">
        <f t="shared" si="85"/>
        <v>0</v>
      </c>
      <c r="O1073" s="384">
        <f t="shared" si="86"/>
        <v>0</v>
      </c>
      <c r="P1073" s="384">
        <f>IF(O1073=1,SUM($O$6:O1073),0)</f>
        <v>0</v>
      </c>
    </row>
    <row r="1074" spans="1:16" ht="60">
      <c r="A1074" s="403"/>
      <c r="B1074" s="431">
        <v>12</v>
      </c>
      <c r="C1074" s="414" t="s">
        <v>1108</v>
      </c>
      <c r="D1074" s="415" t="s">
        <v>24</v>
      </c>
      <c r="E1074" s="416" t="s">
        <v>53</v>
      </c>
      <c r="F1074" s="418">
        <v>18180</v>
      </c>
      <c r="G1074" s="418">
        <v>18180</v>
      </c>
      <c r="H1074" s="419"/>
      <c r="I1074" s="411">
        <f t="shared" si="87"/>
        <v>18180</v>
      </c>
      <c r="J1074" s="428">
        <f t="shared" si="83"/>
        <v>0</v>
      </c>
      <c r="K1074" s="384">
        <f t="shared" si="84"/>
        <v>0</v>
      </c>
      <c r="L1074" s="384">
        <f>IF(J1074=1,SUM($J$6:J1074),0)</f>
        <v>0</v>
      </c>
      <c r="M1074" s="384">
        <f>IF(K1074=1,SUM($K$6:K1074),0)</f>
        <v>0</v>
      </c>
      <c r="N1074" s="430">
        <f t="shared" si="85"/>
        <v>0</v>
      </c>
      <c r="O1074" s="384">
        <f t="shared" si="86"/>
        <v>0</v>
      </c>
      <c r="P1074" s="384">
        <f>IF(O1074=1,SUM($O$6:O1074),0)</f>
        <v>0</v>
      </c>
    </row>
    <row r="1075" spans="1:16" ht="60">
      <c r="A1075" s="403"/>
      <c r="B1075" s="431">
        <v>13</v>
      </c>
      <c r="C1075" s="414" t="s">
        <v>1109</v>
      </c>
      <c r="D1075" s="415" t="s">
        <v>24</v>
      </c>
      <c r="E1075" s="416" t="s">
        <v>53</v>
      </c>
      <c r="F1075" s="418">
        <v>13920</v>
      </c>
      <c r="G1075" s="418">
        <v>13920</v>
      </c>
      <c r="H1075" s="419"/>
      <c r="I1075" s="411">
        <f t="shared" si="87"/>
        <v>13920</v>
      </c>
      <c r="J1075" s="428">
        <f t="shared" si="83"/>
        <v>0</v>
      </c>
      <c r="K1075" s="384">
        <f t="shared" si="84"/>
        <v>0</v>
      </c>
      <c r="L1075" s="384">
        <f>IF(J1075=1,SUM($J$6:J1075),0)</f>
        <v>0</v>
      </c>
      <c r="M1075" s="384">
        <f>IF(K1075=1,SUM($K$6:K1075),0)</f>
        <v>0</v>
      </c>
      <c r="N1075" s="430">
        <f t="shared" si="85"/>
        <v>0</v>
      </c>
      <c r="O1075" s="384">
        <f t="shared" si="86"/>
        <v>0</v>
      </c>
      <c r="P1075" s="384">
        <f>IF(O1075=1,SUM($O$6:O1075),0)</f>
        <v>0</v>
      </c>
    </row>
    <row r="1076" spans="1:16" ht="75">
      <c r="A1076" s="403"/>
      <c r="B1076" s="431">
        <v>14</v>
      </c>
      <c r="C1076" s="414" t="s">
        <v>1110</v>
      </c>
      <c r="D1076" s="415" t="s">
        <v>24</v>
      </c>
      <c r="E1076" s="416" t="s">
        <v>53</v>
      </c>
      <c r="F1076" s="418">
        <v>10320</v>
      </c>
      <c r="G1076" s="418">
        <v>10320</v>
      </c>
      <c r="H1076" s="419"/>
      <c r="I1076" s="411">
        <f t="shared" si="87"/>
        <v>10320</v>
      </c>
      <c r="J1076" s="428">
        <f t="shared" si="83"/>
        <v>0</v>
      </c>
      <c r="K1076" s="384">
        <f t="shared" si="84"/>
        <v>0</v>
      </c>
      <c r="L1076" s="384">
        <f>IF(J1076=1,SUM($J$6:J1076),0)</f>
        <v>0</v>
      </c>
      <c r="M1076" s="384">
        <f>IF(K1076=1,SUM($K$6:K1076),0)</f>
        <v>0</v>
      </c>
      <c r="N1076" s="430">
        <f t="shared" si="85"/>
        <v>0</v>
      </c>
      <c r="O1076" s="384">
        <f t="shared" si="86"/>
        <v>0</v>
      </c>
      <c r="P1076" s="384">
        <f>IF(O1076=1,SUM($O$6:O1076),0)</f>
        <v>0</v>
      </c>
    </row>
    <row r="1077" spans="1:16" ht="75">
      <c r="A1077" s="403"/>
      <c r="B1077" s="431">
        <v>15</v>
      </c>
      <c r="C1077" s="414" t="s">
        <v>1111</v>
      </c>
      <c r="D1077" s="415" t="s">
        <v>24</v>
      </c>
      <c r="E1077" s="416" t="s">
        <v>53</v>
      </c>
      <c r="F1077" s="418">
        <v>11880</v>
      </c>
      <c r="G1077" s="418">
        <v>11880</v>
      </c>
      <c r="H1077" s="419"/>
      <c r="I1077" s="411">
        <f t="shared" si="87"/>
        <v>11880</v>
      </c>
      <c r="J1077" s="428">
        <f t="shared" si="83"/>
        <v>0</v>
      </c>
      <c r="K1077" s="384">
        <f t="shared" si="84"/>
        <v>0</v>
      </c>
      <c r="L1077" s="384">
        <f>IF(J1077=1,SUM($J$6:J1077),0)</f>
        <v>0</v>
      </c>
      <c r="M1077" s="384">
        <f>IF(K1077=1,SUM($K$6:K1077),0)</f>
        <v>0</v>
      </c>
      <c r="N1077" s="430">
        <f t="shared" si="85"/>
        <v>0</v>
      </c>
      <c r="O1077" s="384">
        <f t="shared" si="86"/>
        <v>0</v>
      </c>
      <c r="P1077" s="384">
        <f>IF(O1077=1,SUM($O$6:O1077),0)</f>
        <v>0</v>
      </c>
    </row>
    <row r="1078" spans="1:16" ht="75">
      <c r="A1078" s="403"/>
      <c r="B1078" s="431">
        <v>16</v>
      </c>
      <c r="C1078" s="414" t="s">
        <v>1112</v>
      </c>
      <c r="D1078" s="415" t="s">
        <v>24</v>
      </c>
      <c r="E1078" s="416" t="s">
        <v>53</v>
      </c>
      <c r="F1078" s="418">
        <v>11880</v>
      </c>
      <c r="G1078" s="418">
        <v>11880</v>
      </c>
      <c r="H1078" s="419"/>
      <c r="I1078" s="411">
        <f t="shared" si="87"/>
        <v>11880</v>
      </c>
      <c r="J1078" s="428">
        <f t="shared" si="83"/>
        <v>0</v>
      </c>
      <c r="K1078" s="384">
        <f t="shared" si="84"/>
        <v>0</v>
      </c>
      <c r="L1078" s="384">
        <f>IF(J1078=1,SUM($J$6:J1078),0)</f>
        <v>0</v>
      </c>
      <c r="M1078" s="384">
        <f>IF(K1078=1,SUM($K$6:K1078),0)</f>
        <v>0</v>
      </c>
      <c r="N1078" s="430">
        <f t="shared" si="85"/>
        <v>0</v>
      </c>
      <c r="O1078" s="384">
        <f t="shared" si="86"/>
        <v>0</v>
      </c>
      <c r="P1078" s="384">
        <f>IF(O1078=1,SUM($O$6:O1078),0)</f>
        <v>0</v>
      </c>
    </row>
    <row r="1079" spans="1:16" ht="75">
      <c r="A1079" s="403"/>
      <c r="B1079" s="431">
        <v>17</v>
      </c>
      <c r="C1079" s="414" t="s">
        <v>1113</v>
      </c>
      <c r="D1079" s="415" t="s">
        <v>24</v>
      </c>
      <c r="E1079" s="416" t="s">
        <v>53</v>
      </c>
      <c r="F1079" s="418">
        <v>12300</v>
      </c>
      <c r="G1079" s="418">
        <v>12300</v>
      </c>
      <c r="H1079" s="419"/>
      <c r="I1079" s="411">
        <f t="shared" si="87"/>
        <v>12300</v>
      </c>
      <c r="J1079" s="428">
        <f t="shared" si="83"/>
        <v>0</v>
      </c>
      <c r="K1079" s="384">
        <f t="shared" si="84"/>
        <v>0</v>
      </c>
      <c r="L1079" s="384">
        <f>IF(J1079=1,SUM($J$6:J1079),0)</f>
        <v>0</v>
      </c>
      <c r="M1079" s="384">
        <f>IF(K1079=1,SUM($K$6:K1079),0)</f>
        <v>0</v>
      </c>
      <c r="N1079" s="430">
        <f t="shared" si="85"/>
        <v>0</v>
      </c>
      <c r="O1079" s="384">
        <f t="shared" si="86"/>
        <v>0</v>
      </c>
      <c r="P1079" s="384">
        <f>IF(O1079=1,SUM($O$6:O1079),0)</f>
        <v>0</v>
      </c>
    </row>
    <row r="1080" spans="1:16" ht="75">
      <c r="A1080" s="403"/>
      <c r="B1080" s="431">
        <v>18</v>
      </c>
      <c r="C1080" s="414" t="s">
        <v>1114</v>
      </c>
      <c r="D1080" s="415" t="s">
        <v>24</v>
      </c>
      <c r="E1080" s="416" t="s">
        <v>53</v>
      </c>
      <c r="F1080" s="418">
        <v>12300</v>
      </c>
      <c r="G1080" s="418">
        <v>12300</v>
      </c>
      <c r="H1080" s="419"/>
      <c r="I1080" s="411">
        <f t="shared" si="87"/>
        <v>12300</v>
      </c>
      <c r="J1080" s="428">
        <f t="shared" si="83"/>
        <v>0</v>
      </c>
      <c r="K1080" s="384">
        <f t="shared" si="84"/>
        <v>0</v>
      </c>
      <c r="L1080" s="384">
        <f>IF(J1080=1,SUM($J$6:J1080),0)</f>
        <v>0</v>
      </c>
      <c r="M1080" s="384">
        <f>IF(K1080=1,SUM($K$6:K1080),0)</f>
        <v>0</v>
      </c>
      <c r="N1080" s="430">
        <f t="shared" si="85"/>
        <v>0</v>
      </c>
      <c r="O1080" s="384">
        <f t="shared" si="86"/>
        <v>0</v>
      </c>
      <c r="P1080" s="384">
        <f>IF(O1080=1,SUM($O$6:O1080),0)</f>
        <v>0</v>
      </c>
    </row>
    <row r="1081" spans="1:16" ht="75">
      <c r="A1081" s="403"/>
      <c r="B1081" s="431">
        <v>19</v>
      </c>
      <c r="C1081" s="414" t="s">
        <v>1115</v>
      </c>
      <c r="D1081" s="415" t="s">
        <v>24</v>
      </c>
      <c r="E1081" s="416" t="s">
        <v>53</v>
      </c>
      <c r="F1081" s="418">
        <v>16500</v>
      </c>
      <c r="G1081" s="418">
        <v>16500</v>
      </c>
      <c r="H1081" s="419"/>
      <c r="I1081" s="411">
        <f t="shared" si="87"/>
        <v>16500</v>
      </c>
      <c r="J1081" s="428">
        <f t="shared" si="83"/>
        <v>0</v>
      </c>
      <c r="K1081" s="384">
        <f t="shared" si="84"/>
        <v>0</v>
      </c>
      <c r="L1081" s="384">
        <f>IF(J1081=1,SUM($J$6:J1081),0)</f>
        <v>0</v>
      </c>
      <c r="M1081" s="384">
        <f>IF(K1081=1,SUM($K$6:K1081),0)</f>
        <v>0</v>
      </c>
      <c r="N1081" s="430">
        <f t="shared" si="85"/>
        <v>0</v>
      </c>
      <c r="O1081" s="384">
        <f t="shared" si="86"/>
        <v>0</v>
      </c>
      <c r="P1081" s="384">
        <f>IF(O1081=1,SUM($O$6:O1081),0)</f>
        <v>0</v>
      </c>
    </row>
    <row r="1082" spans="1:16" ht="75">
      <c r="A1082" s="403"/>
      <c r="B1082" s="431">
        <v>20</v>
      </c>
      <c r="C1082" s="414" t="s">
        <v>1116</v>
      </c>
      <c r="D1082" s="415" t="s">
        <v>24</v>
      </c>
      <c r="E1082" s="416" t="s">
        <v>53</v>
      </c>
      <c r="F1082" s="418">
        <v>16500</v>
      </c>
      <c r="G1082" s="418">
        <v>16500</v>
      </c>
      <c r="H1082" s="419"/>
      <c r="I1082" s="411">
        <f t="shared" si="87"/>
        <v>16500</v>
      </c>
      <c r="J1082" s="428">
        <f t="shared" si="83"/>
        <v>0</v>
      </c>
      <c r="K1082" s="384">
        <f t="shared" si="84"/>
        <v>0</v>
      </c>
      <c r="L1082" s="384">
        <f>IF(J1082=1,SUM($J$6:J1082),0)</f>
        <v>0</v>
      </c>
      <c r="M1082" s="384">
        <f>IF(K1082=1,SUM($K$6:K1082),0)</f>
        <v>0</v>
      </c>
      <c r="N1082" s="430">
        <f t="shared" si="85"/>
        <v>0</v>
      </c>
      <c r="O1082" s="384">
        <f t="shared" si="86"/>
        <v>0</v>
      </c>
      <c r="P1082" s="384">
        <f>IF(O1082=1,SUM($O$6:O1082),0)</f>
        <v>0</v>
      </c>
    </row>
    <row r="1083" spans="1:16" ht="75">
      <c r="A1083" s="403"/>
      <c r="B1083" s="431">
        <v>21</v>
      </c>
      <c r="C1083" s="414" t="s">
        <v>1117</v>
      </c>
      <c r="D1083" s="415" t="s">
        <v>24</v>
      </c>
      <c r="E1083" s="416" t="s">
        <v>53</v>
      </c>
      <c r="F1083" s="418">
        <v>13260</v>
      </c>
      <c r="G1083" s="418">
        <v>13260</v>
      </c>
      <c r="H1083" s="419"/>
      <c r="I1083" s="411">
        <f t="shared" si="87"/>
        <v>13260</v>
      </c>
      <c r="J1083" s="428">
        <f t="shared" si="83"/>
        <v>0</v>
      </c>
      <c r="K1083" s="384">
        <f t="shared" si="84"/>
        <v>0</v>
      </c>
      <c r="L1083" s="384">
        <f>IF(J1083=1,SUM($J$6:J1083),0)</f>
        <v>0</v>
      </c>
      <c r="M1083" s="384">
        <f>IF(K1083=1,SUM($K$6:K1083),0)</f>
        <v>0</v>
      </c>
      <c r="N1083" s="430">
        <f t="shared" si="85"/>
        <v>0</v>
      </c>
      <c r="O1083" s="384">
        <f t="shared" si="86"/>
        <v>0</v>
      </c>
      <c r="P1083" s="384">
        <f>IF(O1083=1,SUM($O$6:O1083),0)</f>
        <v>0</v>
      </c>
    </row>
    <row r="1084" spans="1:16">
      <c r="A1084" s="403"/>
      <c r="B1084" s="413"/>
      <c r="C1084" s="414" t="s">
        <v>122</v>
      </c>
      <c r="D1084" s="415" t="s">
        <v>122</v>
      </c>
      <c r="E1084" s="416"/>
      <c r="F1084" s="418">
        <v>0</v>
      </c>
      <c r="G1084" s="418">
        <v>0</v>
      </c>
      <c r="H1084" s="419"/>
      <c r="I1084" s="411">
        <f t="shared" si="87"/>
        <v>0</v>
      </c>
      <c r="J1084" s="428">
        <f t="shared" si="83"/>
        <v>0</v>
      </c>
      <c r="K1084" s="384">
        <f t="shared" si="84"/>
        <v>0</v>
      </c>
      <c r="L1084" s="384">
        <f>IF(J1084=1,SUM($J$6:J1084),0)</f>
        <v>0</v>
      </c>
      <c r="M1084" s="384">
        <f>IF(K1084=1,SUM($K$6:K1084),0)</f>
        <v>0</v>
      </c>
      <c r="N1084" s="430">
        <f t="shared" si="85"/>
        <v>0</v>
      </c>
      <c r="O1084" s="384">
        <f t="shared" si="86"/>
        <v>0</v>
      </c>
      <c r="P1084" s="384">
        <f>IF(O1084=1,SUM($O$6:O1084),0)</f>
        <v>0</v>
      </c>
    </row>
    <row r="1085" spans="1:16" ht="45">
      <c r="A1085" s="403"/>
      <c r="B1085" s="413" t="s">
        <v>705</v>
      </c>
      <c r="C1085" s="414" t="s">
        <v>728</v>
      </c>
      <c r="D1085" s="415" t="s">
        <v>122</v>
      </c>
      <c r="E1085" s="416"/>
      <c r="F1085" s="418">
        <v>0</v>
      </c>
      <c r="G1085" s="418">
        <v>0</v>
      </c>
      <c r="H1085" s="419"/>
      <c r="I1085" s="411">
        <f t="shared" si="87"/>
        <v>0</v>
      </c>
      <c r="J1085" s="428">
        <f t="shared" si="83"/>
        <v>0</v>
      </c>
      <c r="K1085" s="384">
        <f t="shared" si="84"/>
        <v>0</v>
      </c>
      <c r="L1085" s="384">
        <f>IF(J1085=1,SUM($J$6:J1085),0)</f>
        <v>0</v>
      </c>
      <c r="M1085" s="384">
        <f>IF(K1085=1,SUM($K$6:K1085),0)</f>
        <v>0</v>
      </c>
      <c r="N1085" s="430">
        <f t="shared" si="85"/>
        <v>0</v>
      </c>
      <c r="O1085" s="384">
        <f t="shared" si="86"/>
        <v>0</v>
      </c>
      <c r="P1085" s="384">
        <f>IF(O1085=1,SUM($O$6:O1085),0)</f>
        <v>0</v>
      </c>
    </row>
    <row r="1086" spans="1:16" ht="75">
      <c r="A1086" s="403"/>
      <c r="B1086" s="431">
        <v>1</v>
      </c>
      <c r="C1086" s="414" t="s">
        <v>1118</v>
      </c>
      <c r="D1086" s="415" t="s">
        <v>24</v>
      </c>
      <c r="E1086" s="416" t="s">
        <v>53</v>
      </c>
      <c r="F1086" s="418">
        <v>31920</v>
      </c>
      <c r="G1086" s="418">
        <v>31920</v>
      </c>
      <c r="H1086" s="419"/>
      <c r="I1086" s="411">
        <f t="shared" si="87"/>
        <v>31920</v>
      </c>
      <c r="J1086" s="428">
        <f t="shared" si="83"/>
        <v>0</v>
      </c>
      <c r="K1086" s="384">
        <f t="shared" si="84"/>
        <v>0</v>
      </c>
      <c r="L1086" s="384">
        <f>IF(J1086=1,SUM($J$6:J1086),0)</f>
        <v>0</v>
      </c>
      <c r="M1086" s="384">
        <f>IF(K1086=1,SUM($K$6:K1086),0)</f>
        <v>0</v>
      </c>
      <c r="N1086" s="430">
        <f t="shared" si="85"/>
        <v>0</v>
      </c>
      <c r="O1086" s="384">
        <f t="shared" si="86"/>
        <v>0</v>
      </c>
      <c r="P1086" s="384">
        <f>IF(O1086=1,SUM($O$6:O1086),0)</f>
        <v>0</v>
      </c>
    </row>
    <row r="1087" spans="1:16" ht="90">
      <c r="A1087" s="403"/>
      <c r="B1087" s="431">
        <v>2</v>
      </c>
      <c r="C1087" s="414" t="s">
        <v>1119</v>
      </c>
      <c r="D1087" s="415" t="s">
        <v>24</v>
      </c>
      <c r="E1087" s="416" t="s">
        <v>53</v>
      </c>
      <c r="F1087" s="418">
        <v>31920</v>
      </c>
      <c r="G1087" s="418">
        <v>31920</v>
      </c>
      <c r="H1087" s="419"/>
      <c r="I1087" s="411">
        <f t="shared" si="87"/>
        <v>31920</v>
      </c>
      <c r="J1087" s="428">
        <f t="shared" si="83"/>
        <v>0</v>
      </c>
      <c r="K1087" s="384">
        <f t="shared" si="84"/>
        <v>0</v>
      </c>
      <c r="L1087" s="384">
        <f>IF(J1087=1,SUM($J$6:J1087),0)</f>
        <v>0</v>
      </c>
      <c r="M1087" s="384">
        <f>IF(K1087=1,SUM($K$6:K1087),0)</f>
        <v>0</v>
      </c>
      <c r="N1087" s="430">
        <f t="shared" si="85"/>
        <v>0</v>
      </c>
      <c r="O1087" s="384">
        <f t="shared" si="86"/>
        <v>0</v>
      </c>
      <c r="P1087" s="384">
        <f>IF(O1087=1,SUM($O$6:O1087),0)</f>
        <v>0</v>
      </c>
    </row>
    <row r="1088" spans="1:16" ht="90">
      <c r="A1088" s="403"/>
      <c r="B1088" s="431">
        <v>3</v>
      </c>
      <c r="C1088" s="414" t="s">
        <v>1120</v>
      </c>
      <c r="D1088" s="415" t="s">
        <v>24</v>
      </c>
      <c r="E1088" s="416" t="s">
        <v>53</v>
      </c>
      <c r="F1088" s="418">
        <v>31920</v>
      </c>
      <c r="G1088" s="418">
        <v>31920</v>
      </c>
      <c r="H1088" s="419"/>
      <c r="I1088" s="411">
        <f t="shared" si="87"/>
        <v>31920</v>
      </c>
      <c r="J1088" s="428">
        <f t="shared" si="83"/>
        <v>0</v>
      </c>
      <c r="K1088" s="384">
        <f t="shared" si="84"/>
        <v>0</v>
      </c>
      <c r="L1088" s="384">
        <f>IF(J1088=1,SUM($J$6:J1088),0)</f>
        <v>0</v>
      </c>
      <c r="M1088" s="384">
        <f>IF(K1088=1,SUM($K$6:K1088),0)</f>
        <v>0</v>
      </c>
      <c r="N1088" s="430">
        <f t="shared" si="85"/>
        <v>0</v>
      </c>
      <c r="O1088" s="384">
        <f t="shared" si="86"/>
        <v>0</v>
      </c>
      <c r="P1088" s="384">
        <f>IF(O1088=1,SUM($O$6:O1088),0)</f>
        <v>0</v>
      </c>
    </row>
    <row r="1089" spans="1:16" ht="90">
      <c r="A1089" s="403"/>
      <c r="B1089" s="431">
        <v>4</v>
      </c>
      <c r="C1089" s="414" t="s">
        <v>1121</v>
      </c>
      <c r="D1089" s="415" t="s">
        <v>24</v>
      </c>
      <c r="E1089" s="416" t="s">
        <v>53</v>
      </c>
      <c r="F1089" s="418">
        <v>48060</v>
      </c>
      <c r="G1089" s="418">
        <v>48060</v>
      </c>
      <c r="H1089" s="419"/>
      <c r="I1089" s="411">
        <f t="shared" si="87"/>
        <v>48060</v>
      </c>
      <c r="J1089" s="428">
        <f t="shared" si="83"/>
        <v>0</v>
      </c>
      <c r="K1089" s="384">
        <f t="shared" si="84"/>
        <v>0</v>
      </c>
      <c r="L1089" s="384">
        <f>IF(J1089=1,SUM($J$6:J1089),0)</f>
        <v>0</v>
      </c>
      <c r="M1089" s="384">
        <f>IF(K1089=1,SUM($K$6:K1089),0)</f>
        <v>0</v>
      </c>
      <c r="N1089" s="430">
        <f t="shared" si="85"/>
        <v>0</v>
      </c>
      <c r="O1089" s="384">
        <f t="shared" si="86"/>
        <v>0</v>
      </c>
      <c r="P1089" s="384">
        <f>IF(O1089=1,SUM($O$6:O1089),0)</f>
        <v>0</v>
      </c>
    </row>
    <row r="1090" spans="1:16" ht="75">
      <c r="A1090" s="403"/>
      <c r="B1090" s="431">
        <v>5</v>
      </c>
      <c r="C1090" s="414" t="s">
        <v>1122</v>
      </c>
      <c r="D1090" s="415" t="s">
        <v>24</v>
      </c>
      <c r="E1090" s="416" t="s">
        <v>53</v>
      </c>
      <c r="F1090" s="418">
        <v>16200</v>
      </c>
      <c r="G1090" s="418">
        <v>16200</v>
      </c>
      <c r="H1090" s="419"/>
      <c r="I1090" s="411">
        <f t="shared" si="87"/>
        <v>16200</v>
      </c>
      <c r="J1090" s="428">
        <f t="shared" si="83"/>
        <v>0</v>
      </c>
      <c r="K1090" s="384">
        <f t="shared" si="84"/>
        <v>0</v>
      </c>
      <c r="L1090" s="384">
        <f>IF(J1090=1,SUM($J$6:J1090),0)</f>
        <v>0</v>
      </c>
      <c r="M1090" s="384">
        <f>IF(K1090=1,SUM($K$6:K1090),0)</f>
        <v>0</v>
      </c>
      <c r="N1090" s="430">
        <f t="shared" si="85"/>
        <v>0</v>
      </c>
      <c r="O1090" s="384">
        <f t="shared" si="86"/>
        <v>0</v>
      </c>
      <c r="P1090" s="384">
        <f>IF(O1090=1,SUM($O$6:O1090),0)</f>
        <v>0</v>
      </c>
    </row>
    <row r="1091" spans="1:16" ht="75">
      <c r="A1091" s="403"/>
      <c r="B1091" s="431">
        <v>7</v>
      </c>
      <c r="C1091" s="414" t="s">
        <v>1123</v>
      </c>
      <c r="D1091" s="415" t="s">
        <v>24</v>
      </c>
      <c r="E1091" s="416" t="s">
        <v>53</v>
      </c>
      <c r="F1091" s="418">
        <v>48060</v>
      </c>
      <c r="G1091" s="418">
        <v>48060</v>
      </c>
      <c r="H1091" s="419"/>
      <c r="I1091" s="411">
        <f t="shared" si="87"/>
        <v>48060</v>
      </c>
      <c r="J1091" s="428">
        <f t="shared" si="83"/>
        <v>0</v>
      </c>
      <c r="K1091" s="384">
        <f t="shared" si="84"/>
        <v>0</v>
      </c>
      <c r="L1091" s="384">
        <f>IF(J1091=1,SUM($J$6:J1091),0)</f>
        <v>0</v>
      </c>
      <c r="M1091" s="384">
        <f>IF(K1091=1,SUM($K$6:K1091),0)</f>
        <v>0</v>
      </c>
      <c r="N1091" s="430">
        <f t="shared" si="85"/>
        <v>0</v>
      </c>
      <c r="O1091" s="384">
        <f t="shared" si="86"/>
        <v>0</v>
      </c>
      <c r="P1091" s="384">
        <f>IF(O1091=1,SUM($O$6:O1091),0)</f>
        <v>0</v>
      </c>
    </row>
    <row r="1092" spans="1:16" ht="90">
      <c r="A1092" s="403"/>
      <c r="B1092" s="431">
        <v>8</v>
      </c>
      <c r="C1092" s="414" t="s">
        <v>1124</v>
      </c>
      <c r="D1092" s="415" t="s">
        <v>24</v>
      </c>
      <c r="E1092" s="416" t="s">
        <v>53</v>
      </c>
      <c r="F1092" s="418">
        <v>50400</v>
      </c>
      <c r="G1092" s="418">
        <v>50400</v>
      </c>
      <c r="H1092" s="419"/>
      <c r="I1092" s="411">
        <f t="shared" si="87"/>
        <v>50400</v>
      </c>
      <c r="J1092" s="428">
        <f t="shared" si="83"/>
        <v>0</v>
      </c>
      <c r="K1092" s="384">
        <f t="shared" si="84"/>
        <v>0</v>
      </c>
      <c r="L1092" s="384">
        <f>IF(J1092=1,SUM($J$6:J1092),0)</f>
        <v>0</v>
      </c>
      <c r="M1092" s="384">
        <f>IF(K1092=1,SUM($K$6:K1092),0)</f>
        <v>0</v>
      </c>
      <c r="N1092" s="430">
        <f t="shared" si="85"/>
        <v>0</v>
      </c>
      <c r="O1092" s="384">
        <f t="shared" si="86"/>
        <v>0</v>
      </c>
      <c r="P1092" s="384">
        <f>IF(O1092=1,SUM($O$6:O1092),0)</f>
        <v>0</v>
      </c>
    </row>
    <row r="1093" spans="1:16" ht="75">
      <c r="A1093" s="403"/>
      <c r="B1093" s="431">
        <v>9</v>
      </c>
      <c r="C1093" s="414" t="s">
        <v>1125</v>
      </c>
      <c r="D1093" s="415" t="s">
        <v>24</v>
      </c>
      <c r="E1093" s="416" t="s">
        <v>53</v>
      </c>
      <c r="F1093" s="418">
        <v>26400</v>
      </c>
      <c r="G1093" s="418">
        <v>26400</v>
      </c>
      <c r="H1093" s="419"/>
      <c r="I1093" s="411">
        <f t="shared" si="87"/>
        <v>26400</v>
      </c>
      <c r="J1093" s="428">
        <f t="shared" si="83"/>
        <v>0</v>
      </c>
      <c r="K1093" s="384">
        <f t="shared" si="84"/>
        <v>0</v>
      </c>
      <c r="L1093" s="384">
        <f>IF(J1093=1,SUM($J$6:J1093),0)</f>
        <v>0</v>
      </c>
      <c r="M1093" s="384">
        <f>IF(K1093=1,SUM($K$6:K1093),0)</f>
        <v>0</v>
      </c>
      <c r="N1093" s="430">
        <f t="shared" si="85"/>
        <v>0</v>
      </c>
      <c r="O1093" s="384">
        <f t="shared" si="86"/>
        <v>0</v>
      </c>
      <c r="P1093" s="384">
        <f>IF(O1093=1,SUM($O$6:O1093),0)</f>
        <v>0</v>
      </c>
    </row>
    <row r="1094" spans="1:16" ht="75">
      <c r="A1094" s="403"/>
      <c r="B1094" s="431">
        <v>10</v>
      </c>
      <c r="C1094" s="414" t="s">
        <v>1126</v>
      </c>
      <c r="D1094" s="415" t="s">
        <v>24</v>
      </c>
      <c r="E1094" s="416" t="s">
        <v>53</v>
      </c>
      <c r="F1094" s="418">
        <v>42180</v>
      </c>
      <c r="G1094" s="418">
        <v>42180</v>
      </c>
      <c r="H1094" s="419"/>
      <c r="I1094" s="411">
        <f t="shared" si="87"/>
        <v>42180</v>
      </c>
      <c r="J1094" s="428">
        <f t="shared" si="83"/>
        <v>0</v>
      </c>
      <c r="K1094" s="384">
        <f t="shared" si="84"/>
        <v>0</v>
      </c>
      <c r="L1094" s="384">
        <f>IF(J1094=1,SUM($J$6:J1094),0)</f>
        <v>0</v>
      </c>
      <c r="M1094" s="384">
        <f>IF(K1094=1,SUM($K$6:K1094),0)</f>
        <v>0</v>
      </c>
      <c r="N1094" s="430">
        <f t="shared" si="85"/>
        <v>0</v>
      </c>
      <c r="O1094" s="384">
        <f t="shared" si="86"/>
        <v>0</v>
      </c>
      <c r="P1094" s="384">
        <f>IF(O1094=1,SUM($O$6:O1094),0)</f>
        <v>0</v>
      </c>
    </row>
    <row r="1095" spans="1:16" ht="90">
      <c r="A1095" s="403"/>
      <c r="B1095" s="431">
        <v>11</v>
      </c>
      <c r="C1095" s="414" t="s">
        <v>1127</v>
      </c>
      <c r="D1095" s="415" t="s">
        <v>24</v>
      </c>
      <c r="E1095" s="416" t="s">
        <v>53</v>
      </c>
      <c r="F1095" s="418">
        <v>42180</v>
      </c>
      <c r="G1095" s="418">
        <v>42180</v>
      </c>
      <c r="H1095" s="419"/>
      <c r="I1095" s="411">
        <f t="shared" si="87"/>
        <v>42180</v>
      </c>
      <c r="J1095" s="428">
        <f t="shared" si="83"/>
        <v>0</v>
      </c>
      <c r="K1095" s="384">
        <f t="shared" si="84"/>
        <v>0</v>
      </c>
      <c r="L1095" s="384">
        <f>IF(J1095=1,SUM($J$6:J1095),0)</f>
        <v>0</v>
      </c>
      <c r="M1095" s="384">
        <f>IF(K1095=1,SUM($K$6:K1095),0)</f>
        <v>0</v>
      </c>
      <c r="N1095" s="430">
        <f t="shared" si="85"/>
        <v>0</v>
      </c>
      <c r="O1095" s="384">
        <f t="shared" si="86"/>
        <v>0</v>
      </c>
      <c r="P1095" s="384">
        <f>IF(O1095=1,SUM($O$6:O1095),0)</f>
        <v>0</v>
      </c>
    </row>
    <row r="1096" spans="1:16" ht="75">
      <c r="A1096" s="403"/>
      <c r="B1096" s="431">
        <v>12</v>
      </c>
      <c r="C1096" s="414" t="s">
        <v>1128</v>
      </c>
      <c r="D1096" s="415" t="s">
        <v>24</v>
      </c>
      <c r="E1096" s="416" t="s">
        <v>53</v>
      </c>
      <c r="F1096" s="418">
        <v>27120</v>
      </c>
      <c r="G1096" s="418">
        <v>27120</v>
      </c>
      <c r="H1096" s="419"/>
      <c r="I1096" s="411">
        <f t="shared" si="87"/>
        <v>27120</v>
      </c>
      <c r="J1096" s="428">
        <f t="shared" si="83"/>
        <v>0</v>
      </c>
      <c r="K1096" s="384">
        <f t="shared" si="84"/>
        <v>0</v>
      </c>
      <c r="L1096" s="384">
        <f>IF(J1096=1,SUM($J$6:J1096),0)</f>
        <v>0</v>
      </c>
      <c r="M1096" s="384">
        <f>IF(K1096=1,SUM($K$6:K1096),0)</f>
        <v>0</v>
      </c>
      <c r="N1096" s="430">
        <f t="shared" si="85"/>
        <v>0</v>
      </c>
      <c r="O1096" s="384">
        <f t="shared" si="86"/>
        <v>0</v>
      </c>
      <c r="P1096" s="384">
        <f>IF(O1096=1,SUM($O$6:O1096),0)</f>
        <v>0</v>
      </c>
    </row>
    <row r="1097" spans="1:16" ht="75">
      <c r="A1097" s="403"/>
      <c r="B1097" s="431">
        <v>13</v>
      </c>
      <c r="C1097" s="414" t="s">
        <v>1129</v>
      </c>
      <c r="D1097" s="415" t="s">
        <v>24</v>
      </c>
      <c r="E1097" s="416" t="s">
        <v>53</v>
      </c>
      <c r="F1097" s="418">
        <v>46800</v>
      </c>
      <c r="G1097" s="418">
        <v>46800</v>
      </c>
      <c r="H1097" s="419"/>
      <c r="I1097" s="411">
        <f t="shared" si="87"/>
        <v>46800</v>
      </c>
      <c r="J1097" s="428">
        <f t="shared" ref="J1097:J1160" si="88">IF(D1097="MDU-KD",1,0)</f>
        <v>0</v>
      </c>
      <c r="K1097" s="384">
        <f t="shared" ref="K1097:K1160" si="89">IF(D1097="HDW",1,0)</f>
        <v>0</v>
      </c>
      <c r="L1097" s="384">
        <f>IF(J1097=1,SUM($J$6:J1097),0)</f>
        <v>0</v>
      </c>
      <c r="M1097" s="384">
        <f>IF(K1097=1,SUM($K$6:K1097),0)</f>
        <v>0</v>
      </c>
      <c r="N1097" s="430">
        <f t="shared" ref="N1097:N1160" si="90">IF(L1097=0,M1097,L1097)</f>
        <v>0</v>
      </c>
      <c r="O1097" s="384">
        <f t="shared" ref="O1097:O1160" si="91">IF(E1097=0,0,IF(LEFT(C1097,11)="Tiang Beton",1,0))</f>
        <v>0</v>
      </c>
      <c r="P1097" s="384">
        <f>IF(O1097=1,SUM($O$6:O1097),0)</f>
        <v>0</v>
      </c>
    </row>
    <row r="1098" spans="1:16" ht="90">
      <c r="A1098" s="403"/>
      <c r="B1098" s="431">
        <v>14</v>
      </c>
      <c r="C1098" s="414" t="s">
        <v>1130</v>
      </c>
      <c r="D1098" s="415" t="s">
        <v>24</v>
      </c>
      <c r="E1098" s="416" t="s">
        <v>53</v>
      </c>
      <c r="F1098" s="418">
        <v>46800</v>
      </c>
      <c r="G1098" s="418">
        <v>46800</v>
      </c>
      <c r="H1098" s="419"/>
      <c r="I1098" s="411">
        <f t="shared" si="87"/>
        <v>46800</v>
      </c>
      <c r="J1098" s="428">
        <f t="shared" si="88"/>
        <v>0</v>
      </c>
      <c r="K1098" s="384">
        <f t="shared" si="89"/>
        <v>0</v>
      </c>
      <c r="L1098" s="384">
        <f>IF(J1098=1,SUM($J$6:J1098),0)</f>
        <v>0</v>
      </c>
      <c r="M1098" s="384">
        <f>IF(K1098=1,SUM($K$6:K1098),0)</f>
        <v>0</v>
      </c>
      <c r="N1098" s="430">
        <f t="shared" si="90"/>
        <v>0</v>
      </c>
      <c r="O1098" s="384">
        <f t="shared" si="91"/>
        <v>0</v>
      </c>
      <c r="P1098" s="384">
        <f>IF(O1098=1,SUM($O$6:O1098),0)</f>
        <v>0</v>
      </c>
    </row>
    <row r="1099" spans="1:16" ht="75">
      <c r="A1099" s="403"/>
      <c r="B1099" s="431">
        <v>15</v>
      </c>
      <c r="C1099" s="414" t="s">
        <v>1131</v>
      </c>
      <c r="D1099" s="415" t="s">
        <v>24</v>
      </c>
      <c r="E1099" s="416" t="s">
        <v>53</v>
      </c>
      <c r="F1099" s="418">
        <v>45240</v>
      </c>
      <c r="G1099" s="418">
        <v>45240</v>
      </c>
      <c r="H1099" s="419"/>
      <c r="I1099" s="411">
        <f t="shared" si="87"/>
        <v>45240</v>
      </c>
      <c r="J1099" s="428">
        <f t="shared" si="88"/>
        <v>0</v>
      </c>
      <c r="K1099" s="384">
        <f t="shared" si="89"/>
        <v>0</v>
      </c>
      <c r="L1099" s="384">
        <f>IF(J1099=1,SUM($J$6:J1099),0)</f>
        <v>0</v>
      </c>
      <c r="M1099" s="384">
        <f>IF(K1099=1,SUM($K$6:K1099),0)</f>
        <v>0</v>
      </c>
      <c r="N1099" s="430">
        <f t="shared" si="90"/>
        <v>0</v>
      </c>
      <c r="O1099" s="384">
        <f t="shared" si="91"/>
        <v>0</v>
      </c>
      <c r="P1099" s="384">
        <f>IF(O1099=1,SUM($O$6:O1099),0)</f>
        <v>0</v>
      </c>
    </row>
    <row r="1100" spans="1:16" ht="75">
      <c r="A1100" s="403"/>
      <c r="B1100" s="431">
        <v>16</v>
      </c>
      <c r="C1100" s="414" t="s">
        <v>1132</v>
      </c>
      <c r="D1100" s="415" t="s">
        <v>24</v>
      </c>
      <c r="E1100" s="416" t="s">
        <v>53</v>
      </c>
      <c r="F1100" s="418">
        <v>22740</v>
      </c>
      <c r="G1100" s="418">
        <v>22740</v>
      </c>
      <c r="H1100" s="419"/>
      <c r="I1100" s="411">
        <f t="shared" si="87"/>
        <v>22740</v>
      </c>
      <c r="J1100" s="428">
        <f t="shared" si="88"/>
        <v>0</v>
      </c>
      <c r="K1100" s="384">
        <f t="shared" si="89"/>
        <v>0</v>
      </c>
      <c r="L1100" s="384">
        <f>IF(J1100=1,SUM($J$6:J1100),0)</f>
        <v>0</v>
      </c>
      <c r="M1100" s="384">
        <f>IF(K1100=1,SUM($K$6:K1100),0)</f>
        <v>0</v>
      </c>
      <c r="N1100" s="430">
        <f t="shared" si="90"/>
        <v>0</v>
      </c>
      <c r="O1100" s="384">
        <f t="shared" si="91"/>
        <v>0</v>
      </c>
      <c r="P1100" s="384">
        <f>IF(O1100=1,SUM($O$6:O1100),0)</f>
        <v>0</v>
      </c>
    </row>
    <row r="1101" spans="1:16" ht="90">
      <c r="A1101" s="403"/>
      <c r="B1101" s="431">
        <v>17</v>
      </c>
      <c r="C1101" s="414" t="s">
        <v>1133</v>
      </c>
      <c r="D1101" s="415" t="s">
        <v>24</v>
      </c>
      <c r="E1101" s="416" t="s">
        <v>53</v>
      </c>
      <c r="F1101" s="418">
        <v>22740</v>
      </c>
      <c r="G1101" s="418">
        <v>22740</v>
      </c>
      <c r="H1101" s="419"/>
      <c r="I1101" s="411">
        <f t="shared" si="87"/>
        <v>22740</v>
      </c>
      <c r="J1101" s="428">
        <f t="shared" si="88"/>
        <v>0</v>
      </c>
      <c r="K1101" s="384">
        <f t="shared" si="89"/>
        <v>0</v>
      </c>
      <c r="L1101" s="384">
        <f>IF(J1101=1,SUM($J$6:J1101),0)</f>
        <v>0</v>
      </c>
      <c r="M1101" s="384">
        <f>IF(K1101=1,SUM($K$6:K1101),0)</f>
        <v>0</v>
      </c>
      <c r="N1101" s="430">
        <f t="shared" si="90"/>
        <v>0</v>
      </c>
      <c r="O1101" s="384">
        <f t="shared" si="91"/>
        <v>0</v>
      </c>
      <c r="P1101" s="384">
        <f>IF(O1101=1,SUM($O$6:O1101),0)</f>
        <v>0</v>
      </c>
    </row>
    <row r="1102" spans="1:16" ht="90">
      <c r="A1102" s="403"/>
      <c r="B1102" s="431">
        <v>18</v>
      </c>
      <c r="C1102" s="414" t="s">
        <v>1134</v>
      </c>
      <c r="D1102" s="415" t="s">
        <v>24</v>
      </c>
      <c r="E1102" s="416" t="s">
        <v>53</v>
      </c>
      <c r="F1102" s="418">
        <v>24420</v>
      </c>
      <c r="G1102" s="418">
        <v>24420</v>
      </c>
      <c r="H1102" s="419"/>
      <c r="I1102" s="411">
        <f t="shared" si="87"/>
        <v>24420</v>
      </c>
      <c r="J1102" s="428">
        <f t="shared" si="88"/>
        <v>0</v>
      </c>
      <c r="K1102" s="384">
        <f t="shared" si="89"/>
        <v>0</v>
      </c>
      <c r="L1102" s="384">
        <f>IF(J1102=1,SUM($J$6:J1102),0)</f>
        <v>0</v>
      </c>
      <c r="M1102" s="384">
        <f>IF(K1102=1,SUM($K$6:K1102),0)</f>
        <v>0</v>
      </c>
      <c r="N1102" s="430">
        <f t="shared" si="90"/>
        <v>0</v>
      </c>
      <c r="O1102" s="384">
        <f t="shared" si="91"/>
        <v>0</v>
      </c>
      <c r="P1102" s="384">
        <f>IF(O1102=1,SUM($O$6:O1102),0)</f>
        <v>0</v>
      </c>
    </row>
    <row r="1103" spans="1:16" ht="90">
      <c r="A1103" s="403"/>
      <c r="B1103" s="431">
        <v>19</v>
      </c>
      <c r="C1103" s="414" t="s">
        <v>1135</v>
      </c>
      <c r="D1103" s="415" t="s">
        <v>24</v>
      </c>
      <c r="E1103" s="416" t="s">
        <v>53</v>
      </c>
      <c r="F1103" s="418">
        <v>24420</v>
      </c>
      <c r="G1103" s="418">
        <v>24420</v>
      </c>
      <c r="H1103" s="419"/>
      <c r="I1103" s="411">
        <f t="shared" si="87"/>
        <v>24420</v>
      </c>
      <c r="J1103" s="428">
        <f t="shared" si="88"/>
        <v>0</v>
      </c>
      <c r="K1103" s="384">
        <f t="shared" si="89"/>
        <v>0</v>
      </c>
      <c r="L1103" s="384">
        <f>IF(J1103=1,SUM($J$6:J1103),0)</f>
        <v>0</v>
      </c>
      <c r="M1103" s="384">
        <f>IF(K1103=1,SUM($K$6:K1103),0)</f>
        <v>0</v>
      </c>
      <c r="N1103" s="430">
        <f t="shared" si="90"/>
        <v>0</v>
      </c>
      <c r="O1103" s="384">
        <f t="shared" si="91"/>
        <v>0</v>
      </c>
      <c r="P1103" s="384">
        <f>IF(O1103=1,SUM($O$6:O1103),0)</f>
        <v>0</v>
      </c>
    </row>
    <row r="1104" spans="1:16" ht="90">
      <c r="A1104" s="403"/>
      <c r="B1104" s="431">
        <v>20</v>
      </c>
      <c r="C1104" s="414" t="s">
        <v>1136</v>
      </c>
      <c r="D1104" s="415" t="s">
        <v>24</v>
      </c>
      <c r="E1104" s="416" t="s">
        <v>53</v>
      </c>
      <c r="F1104" s="418">
        <v>24420</v>
      </c>
      <c r="G1104" s="418">
        <v>24420</v>
      </c>
      <c r="H1104" s="419"/>
      <c r="I1104" s="411">
        <f t="shared" si="87"/>
        <v>24420</v>
      </c>
      <c r="J1104" s="428">
        <f t="shared" si="88"/>
        <v>0</v>
      </c>
      <c r="K1104" s="384">
        <f t="shared" si="89"/>
        <v>0</v>
      </c>
      <c r="L1104" s="384">
        <f>IF(J1104=1,SUM($J$6:J1104),0)</f>
        <v>0</v>
      </c>
      <c r="M1104" s="384">
        <f>IF(K1104=1,SUM($K$6:K1104),0)</f>
        <v>0</v>
      </c>
      <c r="N1104" s="430">
        <f t="shared" si="90"/>
        <v>0</v>
      </c>
      <c r="O1104" s="384">
        <f t="shared" si="91"/>
        <v>0</v>
      </c>
      <c r="P1104" s="384">
        <f>IF(O1104=1,SUM($O$6:O1104),0)</f>
        <v>0</v>
      </c>
    </row>
    <row r="1105" spans="1:16" ht="90">
      <c r="A1105" s="403"/>
      <c r="B1105" s="431">
        <v>21</v>
      </c>
      <c r="C1105" s="414" t="s">
        <v>1137</v>
      </c>
      <c r="D1105" s="415" t="s">
        <v>24</v>
      </c>
      <c r="E1105" s="416" t="s">
        <v>53</v>
      </c>
      <c r="F1105" s="418">
        <v>24420</v>
      </c>
      <c r="G1105" s="418">
        <v>24420</v>
      </c>
      <c r="H1105" s="419"/>
      <c r="I1105" s="411">
        <f t="shared" si="87"/>
        <v>24420</v>
      </c>
      <c r="J1105" s="428">
        <f t="shared" si="88"/>
        <v>0</v>
      </c>
      <c r="K1105" s="384">
        <f t="shared" si="89"/>
        <v>0</v>
      </c>
      <c r="L1105" s="384">
        <f>IF(J1105=1,SUM($J$6:J1105),0)</f>
        <v>0</v>
      </c>
      <c r="M1105" s="384">
        <f>IF(K1105=1,SUM($K$6:K1105),0)</f>
        <v>0</v>
      </c>
      <c r="N1105" s="430">
        <f t="shared" si="90"/>
        <v>0</v>
      </c>
      <c r="O1105" s="384">
        <f t="shared" si="91"/>
        <v>0</v>
      </c>
      <c r="P1105" s="384">
        <f>IF(O1105=1,SUM($O$6:O1105),0)</f>
        <v>0</v>
      </c>
    </row>
    <row r="1106" spans="1:16" ht="75">
      <c r="A1106" s="403"/>
      <c r="B1106" s="431">
        <v>22</v>
      </c>
      <c r="C1106" s="414" t="s">
        <v>1138</v>
      </c>
      <c r="D1106" s="415" t="s">
        <v>24</v>
      </c>
      <c r="E1106" s="416" t="s">
        <v>53</v>
      </c>
      <c r="F1106" s="418">
        <v>21720</v>
      </c>
      <c r="G1106" s="418">
        <v>21720</v>
      </c>
      <c r="H1106" s="419"/>
      <c r="I1106" s="411">
        <f t="shared" si="87"/>
        <v>21720</v>
      </c>
      <c r="J1106" s="428">
        <f t="shared" si="88"/>
        <v>0</v>
      </c>
      <c r="K1106" s="384">
        <f t="shared" si="89"/>
        <v>0</v>
      </c>
      <c r="L1106" s="384">
        <f>IF(J1106=1,SUM($J$6:J1106),0)</f>
        <v>0</v>
      </c>
      <c r="M1106" s="384">
        <f>IF(K1106=1,SUM($K$6:K1106),0)</f>
        <v>0</v>
      </c>
      <c r="N1106" s="430">
        <f t="shared" si="90"/>
        <v>0</v>
      </c>
      <c r="O1106" s="384">
        <f t="shared" si="91"/>
        <v>0</v>
      </c>
      <c r="P1106" s="384">
        <f>IF(O1106=1,SUM($O$6:O1106),0)</f>
        <v>0</v>
      </c>
    </row>
    <row r="1107" spans="1:16" ht="90">
      <c r="A1107" s="403"/>
      <c r="B1107" s="431">
        <v>23</v>
      </c>
      <c r="C1107" s="414" t="s">
        <v>1139</v>
      </c>
      <c r="D1107" s="415" t="s">
        <v>24</v>
      </c>
      <c r="E1107" s="416" t="s">
        <v>53</v>
      </c>
      <c r="F1107" s="418">
        <v>20100</v>
      </c>
      <c r="G1107" s="418">
        <v>20100</v>
      </c>
      <c r="H1107" s="419"/>
      <c r="I1107" s="411">
        <f t="shared" si="87"/>
        <v>20100</v>
      </c>
      <c r="J1107" s="428">
        <f t="shared" si="88"/>
        <v>0</v>
      </c>
      <c r="K1107" s="384">
        <f t="shared" si="89"/>
        <v>0</v>
      </c>
      <c r="L1107" s="384">
        <f>IF(J1107=1,SUM($J$6:J1107),0)</f>
        <v>0</v>
      </c>
      <c r="M1107" s="384">
        <f>IF(K1107=1,SUM($K$6:K1107),0)</f>
        <v>0</v>
      </c>
      <c r="N1107" s="430">
        <f t="shared" si="90"/>
        <v>0</v>
      </c>
      <c r="O1107" s="384">
        <f t="shared" si="91"/>
        <v>0</v>
      </c>
      <c r="P1107" s="384">
        <f>IF(O1107=1,SUM($O$6:O1107),0)</f>
        <v>0</v>
      </c>
    </row>
    <row r="1108" spans="1:16" ht="90">
      <c r="A1108" s="403"/>
      <c r="B1108" s="431">
        <v>24</v>
      </c>
      <c r="C1108" s="414" t="s">
        <v>1140</v>
      </c>
      <c r="D1108" s="415" t="s">
        <v>24</v>
      </c>
      <c r="E1108" s="416" t="s">
        <v>53</v>
      </c>
      <c r="F1108" s="418">
        <v>20100</v>
      </c>
      <c r="G1108" s="418">
        <v>20100</v>
      </c>
      <c r="H1108" s="419"/>
      <c r="I1108" s="411">
        <f t="shared" si="87"/>
        <v>20100</v>
      </c>
      <c r="J1108" s="428">
        <f t="shared" si="88"/>
        <v>0</v>
      </c>
      <c r="K1108" s="384">
        <f t="shared" si="89"/>
        <v>0</v>
      </c>
      <c r="L1108" s="384">
        <f>IF(J1108=1,SUM($J$6:J1108),0)</f>
        <v>0</v>
      </c>
      <c r="M1108" s="384">
        <f>IF(K1108=1,SUM($K$6:K1108),0)</f>
        <v>0</v>
      </c>
      <c r="N1108" s="430">
        <f t="shared" si="90"/>
        <v>0</v>
      </c>
      <c r="O1108" s="384">
        <f t="shared" si="91"/>
        <v>0</v>
      </c>
      <c r="P1108" s="384">
        <f>IF(O1108=1,SUM($O$6:O1108),0)</f>
        <v>0</v>
      </c>
    </row>
    <row r="1109" spans="1:16" ht="90">
      <c r="A1109" s="403"/>
      <c r="B1109" s="431">
        <v>25</v>
      </c>
      <c r="C1109" s="414" t="s">
        <v>1141</v>
      </c>
      <c r="D1109" s="415" t="s">
        <v>24</v>
      </c>
      <c r="E1109" s="416" t="s">
        <v>53</v>
      </c>
      <c r="F1109" s="418">
        <v>20100</v>
      </c>
      <c r="G1109" s="418">
        <v>20100</v>
      </c>
      <c r="H1109" s="419"/>
      <c r="I1109" s="411">
        <f t="shared" si="87"/>
        <v>20100</v>
      </c>
      <c r="J1109" s="428">
        <f t="shared" si="88"/>
        <v>0</v>
      </c>
      <c r="K1109" s="384">
        <f t="shared" si="89"/>
        <v>0</v>
      </c>
      <c r="L1109" s="384">
        <f>IF(J1109=1,SUM($J$6:J1109),0)</f>
        <v>0</v>
      </c>
      <c r="M1109" s="384">
        <f>IF(K1109=1,SUM($K$6:K1109),0)</f>
        <v>0</v>
      </c>
      <c r="N1109" s="430">
        <f t="shared" si="90"/>
        <v>0</v>
      </c>
      <c r="O1109" s="384">
        <f t="shared" si="91"/>
        <v>0</v>
      </c>
      <c r="P1109" s="384">
        <f>IF(O1109=1,SUM($O$6:O1109),0)</f>
        <v>0</v>
      </c>
    </row>
    <row r="1110" spans="1:16" ht="90">
      <c r="A1110" s="403"/>
      <c r="B1110" s="431">
        <v>26</v>
      </c>
      <c r="C1110" s="414" t="s">
        <v>1142</v>
      </c>
      <c r="D1110" s="415" t="s">
        <v>24</v>
      </c>
      <c r="E1110" s="416" t="s">
        <v>53</v>
      </c>
      <c r="F1110" s="418">
        <v>20100</v>
      </c>
      <c r="G1110" s="418">
        <v>20100</v>
      </c>
      <c r="H1110" s="419"/>
      <c r="I1110" s="411">
        <f t="shared" si="87"/>
        <v>20100</v>
      </c>
      <c r="J1110" s="428">
        <f t="shared" si="88"/>
        <v>0</v>
      </c>
      <c r="K1110" s="384">
        <f t="shared" si="89"/>
        <v>0</v>
      </c>
      <c r="L1110" s="384">
        <f>IF(J1110=1,SUM($J$6:J1110),0)</f>
        <v>0</v>
      </c>
      <c r="M1110" s="384">
        <f>IF(K1110=1,SUM($K$6:K1110),0)</f>
        <v>0</v>
      </c>
      <c r="N1110" s="430">
        <f t="shared" si="90"/>
        <v>0</v>
      </c>
      <c r="O1110" s="384">
        <f t="shared" si="91"/>
        <v>0</v>
      </c>
      <c r="P1110" s="384">
        <f>IF(O1110=1,SUM($O$6:O1110),0)</f>
        <v>0</v>
      </c>
    </row>
    <row r="1111" spans="1:16" ht="75">
      <c r="A1111" s="403"/>
      <c r="B1111" s="431">
        <v>27</v>
      </c>
      <c r="C1111" s="414" t="s">
        <v>1143</v>
      </c>
      <c r="D1111" s="415" t="s">
        <v>24</v>
      </c>
      <c r="E1111" s="416" t="s">
        <v>53</v>
      </c>
      <c r="F1111" s="418">
        <v>42240</v>
      </c>
      <c r="G1111" s="418">
        <v>42240</v>
      </c>
      <c r="H1111" s="419"/>
      <c r="I1111" s="411">
        <f t="shared" si="87"/>
        <v>42240</v>
      </c>
      <c r="J1111" s="428">
        <f t="shared" si="88"/>
        <v>0</v>
      </c>
      <c r="K1111" s="384">
        <f t="shared" si="89"/>
        <v>0</v>
      </c>
      <c r="L1111" s="384">
        <f>IF(J1111=1,SUM($J$6:J1111),0)</f>
        <v>0</v>
      </c>
      <c r="M1111" s="384">
        <f>IF(K1111=1,SUM($K$6:K1111),0)</f>
        <v>0</v>
      </c>
      <c r="N1111" s="430">
        <f t="shared" si="90"/>
        <v>0</v>
      </c>
      <c r="O1111" s="384">
        <f t="shared" si="91"/>
        <v>0</v>
      </c>
      <c r="P1111" s="384">
        <f>IF(O1111=1,SUM($O$6:O1111),0)</f>
        <v>0</v>
      </c>
    </row>
    <row r="1112" spans="1:16" ht="90">
      <c r="A1112" s="403"/>
      <c r="B1112" s="431">
        <v>28</v>
      </c>
      <c r="C1112" s="414" t="s">
        <v>1144</v>
      </c>
      <c r="D1112" s="415" t="s">
        <v>24</v>
      </c>
      <c r="E1112" s="416" t="s">
        <v>53</v>
      </c>
      <c r="F1112" s="418">
        <v>42240</v>
      </c>
      <c r="G1112" s="418">
        <v>42240</v>
      </c>
      <c r="H1112" s="419"/>
      <c r="I1112" s="411">
        <f t="shared" si="87"/>
        <v>42240</v>
      </c>
      <c r="J1112" s="428">
        <f t="shared" si="88"/>
        <v>0</v>
      </c>
      <c r="K1112" s="384">
        <f t="shared" si="89"/>
        <v>0</v>
      </c>
      <c r="L1112" s="384">
        <f>IF(J1112=1,SUM($J$6:J1112),0)</f>
        <v>0</v>
      </c>
      <c r="M1112" s="384">
        <f>IF(K1112=1,SUM($K$6:K1112),0)</f>
        <v>0</v>
      </c>
      <c r="N1112" s="430">
        <f t="shared" si="90"/>
        <v>0</v>
      </c>
      <c r="O1112" s="384">
        <f t="shared" si="91"/>
        <v>0</v>
      </c>
      <c r="P1112" s="384">
        <f>IF(O1112=1,SUM($O$6:O1112),0)</f>
        <v>0</v>
      </c>
    </row>
    <row r="1113" spans="1:16" ht="75">
      <c r="A1113" s="403"/>
      <c r="B1113" s="431">
        <v>29</v>
      </c>
      <c r="C1113" s="414" t="s">
        <v>1145</v>
      </c>
      <c r="D1113" s="415" t="s">
        <v>24</v>
      </c>
      <c r="E1113" s="416" t="s">
        <v>53</v>
      </c>
      <c r="F1113" s="418">
        <v>40260</v>
      </c>
      <c r="G1113" s="418">
        <v>40260</v>
      </c>
      <c r="H1113" s="419"/>
      <c r="I1113" s="411">
        <f t="shared" si="87"/>
        <v>40260</v>
      </c>
      <c r="J1113" s="428">
        <f t="shared" si="88"/>
        <v>0</v>
      </c>
      <c r="K1113" s="384">
        <f t="shared" si="89"/>
        <v>0</v>
      </c>
      <c r="L1113" s="384">
        <f>IF(J1113=1,SUM($J$6:J1113),0)</f>
        <v>0</v>
      </c>
      <c r="M1113" s="384">
        <f>IF(K1113=1,SUM($K$6:K1113),0)</f>
        <v>0</v>
      </c>
      <c r="N1113" s="430">
        <f t="shared" si="90"/>
        <v>0</v>
      </c>
      <c r="O1113" s="384">
        <f t="shared" si="91"/>
        <v>0</v>
      </c>
      <c r="P1113" s="384">
        <f>IF(O1113=1,SUM($O$6:O1113),0)</f>
        <v>0</v>
      </c>
    </row>
    <row r="1114" spans="1:16" ht="75">
      <c r="A1114" s="403"/>
      <c r="B1114" s="431">
        <v>30</v>
      </c>
      <c r="C1114" s="414" t="s">
        <v>1146</v>
      </c>
      <c r="D1114" s="415" t="s">
        <v>24</v>
      </c>
      <c r="E1114" s="416" t="s">
        <v>53</v>
      </c>
      <c r="F1114" s="418">
        <v>28020</v>
      </c>
      <c r="G1114" s="418">
        <v>28020</v>
      </c>
      <c r="H1114" s="419"/>
      <c r="I1114" s="411">
        <f t="shared" si="87"/>
        <v>28020</v>
      </c>
      <c r="J1114" s="428">
        <f t="shared" si="88"/>
        <v>0</v>
      </c>
      <c r="K1114" s="384">
        <f t="shared" si="89"/>
        <v>0</v>
      </c>
      <c r="L1114" s="384">
        <f>IF(J1114=1,SUM($J$6:J1114),0)</f>
        <v>0</v>
      </c>
      <c r="M1114" s="384">
        <f>IF(K1114=1,SUM($K$6:K1114),0)</f>
        <v>0</v>
      </c>
      <c r="N1114" s="430">
        <f t="shared" si="90"/>
        <v>0</v>
      </c>
      <c r="O1114" s="384">
        <f t="shared" si="91"/>
        <v>0</v>
      </c>
      <c r="P1114" s="384">
        <f>IF(O1114=1,SUM($O$6:O1114),0)</f>
        <v>0</v>
      </c>
    </row>
    <row r="1115" spans="1:16" ht="90">
      <c r="A1115" s="403"/>
      <c r="B1115" s="431">
        <v>31</v>
      </c>
      <c r="C1115" s="414" t="s">
        <v>1147</v>
      </c>
      <c r="D1115" s="415" t="s">
        <v>24</v>
      </c>
      <c r="E1115" s="416" t="s">
        <v>53</v>
      </c>
      <c r="F1115" s="418">
        <v>28020</v>
      </c>
      <c r="G1115" s="418">
        <v>28020</v>
      </c>
      <c r="H1115" s="419"/>
      <c r="I1115" s="411">
        <f t="shared" si="87"/>
        <v>28020</v>
      </c>
      <c r="J1115" s="428">
        <f t="shared" si="88"/>
        <v>0</v>
      </c>
      <c r="K1115" s="384">
        <f t="shared" si="89"/>
        <v>0</v>
      </c>
      <c r="L1115" s="384">
        <f>IF(J1115=1,SUM($J$6:J1115),0)</f>
        <v>0</v>
      </c>
      <c r="M1115" s="384">
        <f>IF(K1115=1,SUM($K$6:K1115),0)</f>
        <v>0</v>
      </c>
      <c r="N1115" s="430">
        <f t="shared" si="90"/>
        <v>0</v>
      </c>
      <c r="O1115" s="384">
        <f t="shared" si="91"/>
        <v>0</v>
      </c>
      <c r="P1115" s="384">
        <f>IF(O1115=1,SUM($O$6:O1115),0)</f>
        <v>0</v>
      </c>
    </row>
    <row r="1116" spans="1:16" ht="75">
      <c r="A1116" s="403"/>
      <c r="B1116" s="431">
        <v>32</v>
      </c>
      <c r="C1116" s="414" t="s">
        <v>1148</v>
      </c>
      <c r="D1116" s="415" t="s">
        <v>24</v>
      </c>
      <c r="E1116" s="416" t="s">
        <v>53</v>
      </c>
      <c r="F1116" s="418">
        <v>45360</v>
      </c>
      <c r="G1116" s="418">
        <v>45360</v>
      </c>
      <c r="H1116" s="419"/>
      <c r="I1116" s="411">
        <f t="shared" si="87"/>
        <v>45360</v>
      </c>
      <c r="J1116" s="428">
        <f t="shared" si="88"/>
        <v>0</v>
      </c>
      <c r="K1116" s="384">
        <f t="shared" si="89"/>
        <v>0</v>
      </c>
      <c r="L1116" s="384">
        <f>IF(J1116=1,SUM($J$6:J1116),0)</f>
        <v>0</v>
      </c>
      <c r="M1116" s="384">
        <f>IF(K1116=1,SUM($K$6:K1116),0)</f>
        <v>0</v>
      </c>
      <c r="N1116" s="430">
        <f t="shared" si="90"/>
        <v>0</v>
      </c>
      <c r="O1116" s="384">
        <f t="shared" si="91"/>
        <v>0</v>
      </c>
      <c r="P1116" s="384">
        <f>IF(O1116=1,SUM($O$6:O1116),0)</f>
        <v>0</v>
      </c>
    </row>
    <row r="1117" spans="1:16" ht="90">
      <c r="A1117" s="403"/>
      <c r="B1117" s="431">
        <v>33</v>
      </c>
      <c r="C1117" s="414" t="s">
        <v>1149</v>
      </c>
      <c r="D1117" s="415" t="s">
        <v>24</v>
      </c>
      <c r="E1117" s="416" t="s">
        <v>53</v>
      </c>
      <c r="F1117" s="418">
        <v>45360</v>
      </c>
      <c r="G1117" s="418">
        <v>45360</v>
      </c>
      <c r="H1117" s="419"/>
      <c r="I1117" s="411">
        <f t="shared" si="87"/>
        <v>45360</v>
      </c>
      <c r="J1117" s="428">
        <f t="shared" si="88"/>
        <v>0</v>
      </c>
      <c r="K1117" s="384">
        <f t="shared" si="89"/>
        <v>0</v>
      </c>
      <c r="L1117" s="384">
        <f>IF(J1117=1,SUM($J$6:J1117),0)</f>
        <v>0</v>
      </c>
      <c r="M1117" s="384">
        <f>IF(K1117=1,SUM($K$6:K1117),0)</f>
        <v>0</v>
      </c>
      <c r="N1117" s="430">
        <f t="shared" si="90"/>
        <v>0</v>
      </c>
      <c r="O1117" s="384">
        <f t="shared" si="91"/>
        <v>0</v>
      </c>
      <c r="P1117" s="384">
        <f>IF(O1117=1,SUM($O$6:O1117),0)</f>
        <v>0</v>
      </c>
    </row>
    <row r="1118" spans="1:16" ht="75">
      <c r="A1118" s="403"/>
      <c r="B1118" s="431">
        <v>34</v>
      </c>
      <c r="C1118" s="414" t="s">
        <v>1150</v>
      </c>
      <c r="D1118" s="415" t="s">
        <v>24</v>
      </c>
      <c r="E1118" s="416" t="s">
        <v>53</v>
      </c>
      <c r="F1118" s="418">
        <v>36060</v>
      </c>
      <c r="G1118" s="418">
        <v>36060</v>
      </c>
      <c r="H1118" s="419"/>
      <c r="I1118" s="411">
        <f t="shared" si="87"/>
        <v>36060</v>
      </c>
      <c r="J1118" s="428">
        <f t="shared" si="88"/>
        <v>0</v>
      </c>
      <c r="K1118" s="384">
        <f t="shared" si="89"/>
        <v>0</v>
      </c>
      <c r="L1118" s="384">
        <f>IF(J1118=1,SUM($J$6:J1118),0)</f>
        <v>0</v>
      </c>
      <c r="M1118" s="384">
        <f>IF(K1118=1,SUM($K$6:K1118),0)</f>
        <v>0</v>
      </c>
      <c r="N1118" s="430">
        <f t="shared" si="90"/>
        <v>0</v>
      </c>
      <c r="O1118" s="384">
        <f t="shared" si="91"/>
        <v>0</v>
      </c>
      <c r="P1118" s="384">
        <f>IF(O1118=1,SUM($O$6:O1118),0)</f>
        <v>0</v>
      </c>
    </row>
    <row r="1119" spans="1:16" ht="90">
      <c r="A1119" s="403"/>
      <c r="B1119" s="431">
        <v>35</v>
      </c>
      <c r="C1119" s="414" t="s">
        <v>1151</v>
      </c>
      <c r="D1119" s="415" t="s">
        <v>24</v>
      </c>
      <c r="E1119" s="416" t="s">
        <v>53</v>
      </c>
      <c r="F1119" s="418">
        <v>33660</v>
      </c>
      <c r="G1119" s="418">
        <v>33660</v>
      </c>
      <c r="H1119" s="419"/>
      <c r="I1119" s="411">
        <f t="shared" si="87"/>
        <v>33660</v>
      </c>
      <c r="J1119" s="428">
        <f t="shared" si="88"/>
        <v>0</v>
      </c>
      <c r="K1119" s="384">
        <f t="shared" si="89"/>
        <v>0</v>
      </c>
      <c r="L1119" s="384">
        <f>IF(J1119=1,SUM($J$6:J1119),0)</f>
        <v>0</v>
      </c>
      <c r="M1119" s="384">
        <f>IF(K1119=1,SUM($K$6:K1119),0)</f>
        <v>0</v>
      </c>
      <c r="N1119" s="430">
        <f t="shared" si="90"/>
        <v>0</v>
      </c>
      <c r="O1119" s="384">
        <f t="shared" si="91"/>
        <v>0</v>
      </c>
      <c r="P1119" s="384">
        <f>IF(O1119=1,SUM($O$6:O1119),0)</f>
        <v>0</v>
      </c>
    </row>
    <row r="1120" spans="1:16">
      <c r="A1120" s="403"/>
      <c r="B1120" s="413"/>
      <c r="C1120" s="414" t="s">
        <v>122</v>
      </c>
      <c r="D1120" s="415" t="s">
        <v>122</v>
      </c>
      <c r="E1120" s="416"/>
      <c r="F1120" s="418">
        <v>0</v>
      </c>
      <c r="G1120" s="418">
        <v>0</v>
      </c>
      <c r="H1120" s="419"/>
      <c r="I1120" s="411">
        <f t="shared" si="87"/>
        <v>0</v>
      </c>
      <c r="J1120" s="428">
        <f t="shared" si="88"/>
        <v>0</v>
      </c>
      <c r="K1120" s="384">
        <f t="shared" si="89"/>
        <v>0</v>
      </c>
      <c r="L1120" s="384">
        <f>IF(J1120=1,SUM($J$6:J1120),0)</f>
        <v>0</v>
      </c>
      <c r="M1120" s="384">
        <f>IF(K1120=1,SUM($K$6:K1120),0)</f>
        <v>0</v>
      </c>
      <c r="N1120" s="430">
        <f t="shared" si="90"/>
        <v>0</v>
      </c>
      <c r="O1120" s="384">
        <f t="shared" si="91"/>
        <v>0</v>
      </c>
      <c r="P1120" s="384">
        <f>IF(O1120=1,SUM($O$6:O1120),0)</f>
        <v>0</v>
      </c>
    </row>
    <row r="1121" spans="1:16" ht="75">
      <c r="A1121" s="403"/>
      <c r="B1121" s="413" t="s">
        <v>705</v>
      </c>
      <c r="C1121" s="414" t="s">
        <v>779</v>
      </c>
      <c r="D1121" s="415" t="s">
        <v>122</v>
      </c>
      <c r="E1121" s="416"/>
      <c r="F1121" s="418">
        <v>0</v>
      </c>
      <c r="G1121" s="418">
        <v>0</v>
      </c>
      <c r="H1121" s="419"/>
      <c r="I1121" s="411">
        <f t="shared" ref="I1121:I1184" si="92">IF($I$5=$G$4,G1121,(IF($I$5=$F$4,F1121,0)))</f>
        <v>0</v>
      </c>
      <c r="J1121" s="428">
        <f t="shared" si="88"/>
        <v>0</v>
      </c>
      <c r="K1121" s="384">
        <f t="shared" si="89"/>
        <v>0</v>
      </c>
      <c r="L1121" s="384">
        <f>IF(J1121=1,SUM($J$6:J1121),0)</f>
        <v>0</v>
      </c>
      <c r="M1121" s="384">
        <f>IF(K1121=1,SUM($K$6:K1121),0)</f>
        <v>0</v>
      </c>
      <c r="N1121" s="430">
        <f t="shared" si="90"/>
        <v>0</v>
      </c>
      <c r="O1121" s="384">
        <f t="shared" si="91"/>
        <v>0</v>
      </c>
      <c r="P1121" s="384">
        <f>IF(O1121=1,SUM($O$6:O1121),0)</f>
        <v>0</v>
      </c>
    </row>
    <row r="1122" spans="1:16" ht="75">
      <c r="A1122" s="403"/>
      <c r="B1122" s="431">
        <v>1</v>
      </c>
      <c r="C1122" s="414" t="s">
        <v>1152</v>
      </c>
      <c r="D1122" s="415" t="s">
        <v>24</v>
      </c>
      <c r="E1122" s="416" t="s">
        <v>53</v>
      </c>
      <c r="F1122" s="418">
        <v>38820</v>
      </c>
      <c r="G1122" s="418">
        <v>38820</v>
      </c>
      <c r="H1122" s="419"/>
      <c r="I1122" s="411">
        <f t="shared" si="92"/>
        <v>38820</v>
      </c>
      <c r="J1122" s="428">
        <f t="shared" si="88"/>
        <v>0</v>
      </c>
      <c r="K1122" s="384">
        <f t="shared" si="89"/>
        <v>0</v>
      </c>
      <c r="L1122" s="384">
        <f>IF(J1122=1,SUM($J$6:J1122),0)</f>
        <v>0</v>
      </c>
      <c r="M1122" s="384">
        <f>IF(K1122=1,SUM($K$6:K1122),0)</f>
        <v>0</v>
      </c>
      <c r="N1122" s="430">
        <f t="shared" si="90"/>
        <v>0</v>
      </c>
      <c r="O1122" s="384">
        <f t="shared" si="91"/>
        <v>0</v>
      </c>
      <c r="P1122" s="384">
        <f>IF(O1122=1,SUM($O$6:O1122),0)</f>
        <v>0</v>
      </c>
    </row>
    <row r="1123" spans="1:16" ht="90">
      <c r="A1123" s="403"/>
      <c r="B1123" s="431">
        <v>2</v>
      </c>
      <c r="C1123" s="414" t="s">
        <v>1153</v>
      </c>
      <c r="D1123" s="415" t="s">
        <v>24</v>
      </c>
      <c r="E1123" s="416" t="s">
        <v>53</v>
      </c>
      <c r="F1123" s="418">
        <v>38820</v>
      </c>
      <c r="G1123" s="418">
        <v>38820</v>
      </c>
      <c r="H1123" s="419"/>
      <c r="I1123" s="411">
        <f t="shared" si="92"/>
        <v>38820</v>
      </c>
      <c r="J1123" s="428">
        <f t="shared" si="88"/>
        <v>0</v>
      </c>
      <c r="K1123" s="384">
        <f t="shared" si="89"/>
        <v>0</v>
      </c>
      <c r="L1123" s="384">
        <f>IF(J1123=1,SUM($J$6:J1123),0)</f>
        <v>0</v>
      </c>
      <c r="M1123" s="384">
        <f>IF(K1123=1,SUM($K$6:K1123),0)</f>
        <v>0</v>
      </c>
      <c r="N1123" s="430">
        <f t="shared" si="90"/>
        <v>0</v>
      </c>
      <c r="O1123" s="384">
        <f t="shared" si="91"/>
        <v>0</v>
      </c>
      <c r="P1123" s="384">
        <f>IF(O1123=1,SUM($O$6:O1123),0)</f>
        <v>0</v>
      </c>
    </row>
    <row r="1124" spans="1:16" ht="75">
      <c r="A1124" s="403"/>
      <c r="B1124" s="431">
        <v>3</v>
      </c>
      <c r="C1124" s="414" t="s">
        <v>1154</v>
      </c>
      <c r="D1124" s="415" t="s">
        <v>24</v>
      </c>
      <c r="E1124" s="416" t="s">
        <v>53</v>
      </c>
      <c r="F1124" s="418">
        <v>47880</v>
      </c>
      <c r="G1124" s="418">
        <v>47880</v>
      </c>
      <c r="H1124" s="419"/>
      <c r="I1124" s="411">
        <f t="shared" si="92"/>
        <v>47880</v>
      </c>
      <c r="J1124" s="428">
        <f t="shared" si="88"/>
        <v>0</v>
      </c>
      <c r="K1124" s="384">
        <f t="shared" si="89"/>
        <v>0</v>
      </c>
      <c r="L1124" s="384">
        <f>IF(J1124=1,SUM($J$6:J1124),0)</f>
        <v>0</v>
      </c>
      <c r="M1124" s="384">
        <f>IF(K1124=1,SUM($K$6:K1124),0)</f>
        <v>0</v>
      </c>
      <c r="N1124" s="430">
        <f t="shared" si="90"/>
        <v>0</v>
      </c>
      <c r="O1124" s="384">
        <f t="shared" si="91"/>
        <v>0</v>
      </c>
      <c r="P1124" s="384">
        <f>IF(O1124=1,SUM($O$6:O1124),0)</f>
        <v>0</v>
      </c>
    </row>
    <row r="1125" spans="1:16" ht="75">
      <c r="A1125" s="403"/>
      <c r="B1125" s="431">
        <v>4</v>
      </c>
      <c r="C1125" s="414" t="s">
        <v>1155</v>
      </c>
      <c r="D1125" s="415" t="s">
        <v>24</v>
      </c>
      <c r="E1125" s="416" t="s">
        <v>53</v>
      </c>
      <c r="F1125" s="418">
        <v>49920</v>
      </c>
      <c r="G1125" s="418">
        <v>49920</v>
      </c>
      <c r="H1125" s="419"/>
      <c r="I1125" s="411">
        <f t="shared" si="92"/>
        <v>49920</v>
      </c>
      <c r="J1125" s="428">
        <f t="shared" si="88"/>
        <v>0</v>
      </c>
      <c r="K1125" s="384">
        <f t="shared" si="89"/>
        <v>0</v>
      </c>
      <c r="L1125" s="384">
        <f>IF(J1125=1,SUM($J$6:J1125),0)</f>
        <v>0</v>
      </c>
      <c r="M1125" s="384">
        <f>IF(K1125=1,SUM($K$6:K1125),0)</f>
        <v>0</v>
      </c>
      <c r="N1125" s="430">
        <f t="shared" si="90"/>
        <v>0</v>
      </c>
      <c r="O1125" s="384">
        <f t="shared" si="91"/>
        <v>0</v>
      </c>
      <c r="P1125" s="384">
        <f>IF(O1125=1,SUM($O$6:O1125),0)</f>
        <v>0</v>
      </c>
    </row>
    <row r="1126" spans="1:16" ht="75">
      <c r="A1126" s="403"/>
      <c r="B1126" s="431">
        <v>5</v>
      </c>
      <c r="C1126" s="414" t="s">
        <v>1156</v>
      </c>
      <c r="D1126" s="415" t="s">
        <v>24</v>
      </c>
      <c r="E1126" s="416" t="s">
        <v>53</v>
      </c>
      <c r="F1126" s="418">
        <v>64260</v>
      </c>
      <c r="G1126" s="418">
        <v>64260</v>
      </c>
      <c r="H1126" s="419"/>
      <c r="I1126" s="411">
        <f t="shared" si="92"/>
        <v>64260</v>
      </c>
      <c r="J1126" s="428">
        <f t="shared" si="88"/>
        <v>0</v>
      </c>
      <c r="K1126" s="384">
        <f t="shared" si="89"/>
        <v>0</v>
      </c>
      <c r="L1126" s="384">
        <f>IF(J1126=1,SUM($J$6:J1126),0)</f>
        <v>0</v>
      </c>
      <c r="M1126" s="384">
        <f>IF(K1126=1,SUM($K$6:K1126),0)</f>
        <v>0</v>
      </c>
      <c r="N1126" s="430">
        <f t="shared" si="90"/>
        <v>0</v>
      </c>
      <c r="O1126" s="384">
        <f t="shared" si="91"/>
        <v>0</v>
      </c>
      <c r="P1126" s="384">
        <f>IF(O1126=1,SUM($O$6:O1126),0)</f>
        <v>0</v>
      </c>
    </row>
    <row r="1127" spans="1:16" ht="75">
      <c r="A1127" s="403"/>
      <c r="B1127" s="431">
        <v>6</v>
      </c>
      <c r="C1127" s="414" t="s">
        <v>1157</v>
      </c>
      <c r="D1127" s="415" t="s">
        <v>24</v>
      </c>
      <c r="E1127" s="416" t="s">
        <v>53</v>
      </c>
      <c r="F1127" s="418">
        <v>110640</v>
      </c>
      <c r="G1127" s="418">
        <v>110640</v>
      </c>
      <c r="H1127" s="419"/>
      <c r="I1127" s="411">
        <f t="shared" si="92"/>
        <v>110640</v>
      </c>
      <c r="J1127" s="428">
        <f t="shared" si="88"/>
        <v>0</v>
      </c>
      <c r="K1127" s="384">
        <f t="shared" si="89"/>
        <v>0</v>
      </c>
      <c r="L1127" s="384">
        <f>IF(J1127=1,SUM($J$6:J1127),0)</f>
        <v>0</v>
      </c>
      <c r="M1127" s="384">
        <f>IF(K1127=1,SUM($K$6:K1127),0)</f>
        <v>0</v>
      </c>
      <c r="N1127" s="430">
        <f t="shared" si="90"/>
        <v>0</v>
      </c>
      <c r="O1127" s="384">
        <f t="shared" si="91"/>
        <v>0</v>
      </c>
      <c r="P1127" s="384">
        <f>IF(O1127=1,SUM($O$6:O1127),0)</f>
        <v>0</v>
      </c>
    </row>
    <row r="1128" spans="1:16">
      <c r="A1128" s="403"/>
      <c r="B1128" s="413"/>
      <c r="C1128" s="414" t="s">
        <v>122</v>
      </c>
      <c r="D1128" s="415" t="s">
        <v>122</v>
      </c>
      <c r="E1128" s="416"/>
      <c r="F1128" s="418">
        <v>0</v>
      </c>
      <c r="G1128" s="418">
        <v>0</v>
      </c>
      <c r="H1128" s="419"/>
      <c r="I1128" s="411">
        <f t="shared" si="92"/>
        <v>0</v>
      </c>
      <c r="J1128" s="428">
        <f t="shared" si="88"/>
        <v>0</v>
      </c>
      <c r="K1128" s="384">
        <f t="shared" si="89"/>
        <v>0</v>
      </c>
      <c r="L1128" s="384">
        <f>IF(J1128=1,SUM($J$6:J1128),0)</f>
        <v>0</v>
      </c>
      <c r="M1128" s="384">
        <f>IF(K1128=1,SUM($K$6:K1128),0)</f>
        <v>0</v>
      </c>
      <c r="N1128" s="430">
        <f t="shared" si="90"/>
        <v>0</v>
      </c>
      <c r="O1128" s="384">
        <f t="shared" si="91"/>
        <v>0</v>
      </c>
      <c r="P1128" s="384">
        <f>IF(O1128=1,SUM($O$6:O1128),0)</f>
        <v>0</v>
      </c>
    </row>
    <row r="1129" spans="1:16" ht="45">
      <c r="A1129" s="403"/>
      <c r="B1129" s="413" t="s">
        <v>705</v>
      </c>
      <c r="C1129" s="414" t="s">
        <v>786</v>
      </c>
      <c r="D1129" s="415" t="s">
        <v>122</v>
      </c>
      <c r="E1129" s="416"/>
      <c r="F1129" s="418">
        <v>0</v>
      </c>
      <c r="G1129" s="418">
        <v>0</v>
      </c>
      <c r="H1129" s="419"/>
      <c r="I1129" s="411">
        <f t="shared" si="92"/>
        <v>0</v>
      </c>
      <c r="J1129" s="428">
        <f t="shared" si="88"/>
        <v>0</v>
      </c>
      <c r="K1129" s="384">
        <f t="shared" si="89"/>
        <v>0</v>
      </c>
      <c r="L1129" s="384">
        <f>IF(J1129=1,SUM($J$6:J1129),0)</f>
        <v>0</v>
      </c>
      <c r="M1129" s="384">
        <f>IF(K1129=1,SUM($K$6:K1129),0)</f>
        <v>0</v>
      </c>
      <c r="N1129" s="430">
        <f t="shared" si="90"/>
        <v>0</v>
      </c>
      <c r="O1129" s="384">
        <f t="shared" si="91"/>
        <v>0</v>
      </c>
      <c r="P1129" s="384">
        <f>IF(O1129=1,SUM($O$6:O1129),0)</f>
        <v>0</v>
      </c>
    </row>
    <row r="1130" spans="1:16" ht="75">
      <c r="A1130" s="403"/>
      <c r="B1130" s="431">
        <v>1</v>
      </c>
      <c r="C1130" s="414" t="s">
        <v>1158</v>
      </c>
      <c r="D1130" s="415" t="s">
        <v>24</v>
      </c>
      <c r="E1130" s="416" t="s">
        <v>53</v>
      </c>
      <c r="F1130" s="418">
        <v>45120</v>
      </c>
      <c r="G1130" s="418">
        <v>45120</v>
      </c>
      <c r="H1130" s="419"/>
      <c r="I1130" s="411">
        <f t="shared" si="92"/>
        <v>45120</v>
      </c>
      <c r="J1130" s="428">
        <f t="shared" si="88"/>
        <v>0</v>
      </c>
      <c r="K1130" s="384">
        <f t="shared" si="89"/>
        <v>0</v>
      </c>
      <c r="L1130" s="384">
        <f>IF(J1130=1,SUM($J$6:J1130),0)</f>
        <v>0</v>
      </c>
      <c r="M1130" s="384">
        <f>IF(K1130=1,SUM($K$6:K1130),0)</f>
        <v>0</v>
      </c>
      <c r="N1130" s="430">
        <f t="shared" si="90"/>
        <v>0</v>
      </c>
      <c r="O1130" s="384">
        <f t="shared" si="91"/>
        <v>0</v>
      </c>
      <c r="P1130" s="384">
        <f>IF(O1130=1,SUM($O$6:O1130),0)</f>
        <v>0</v>
      </c>
    </row>
    <row r="1131" spans="1:16" ht="90">
      <c r="A1131" s="403"/>
      <c r="B1131" s="431">
        <v>2</v>
      </c>
      <c r="C1131" s="414" t="s">
        <v>1159</v>
      </c>
      <c r="D1131" s="415" t="s">
        <v>24</v>
      </c>
      <c r="E1131" s="416" t="s">
        <v>53</v>
      </c>
      <c r="F1131" s="418">
        <v>45120</v>
      </c>
      <c r="G1131" s="418">
        <v>45120</v>
      </c>
      <c r="H1131" s="419"/>
      <c r="I1131" s="411">
        <f t="shared" si="92"/>
        <v>45120</v>
      </c>
      <c r="J1131" s="428">
        <f t="shared" si="88"/>
        <v>0</v>
      </c>
      <c r="K1131" s="384">
        <f t="shared" si="89"/>
        <v>0</v>
      </c>
      <c r="L1131" s="384">
        <f>IF(J1131=1,SUM($J$6:J1131),0)</f>
        <v>0</v>
      </c>
      <c r="M1131" s="384">
        <f>IF(K1131=1,SUM($K$6:K1131),0)</f>
        <v>0</v>
      </c>
      <c r="N1131" s="430">
        <f t="shared" si="90"/>
        <v>0</v>
      </c>
      <c r="O1131" s="384">
        <f t="shared" si="91"/>
        <v>0</v>
      </c>
      <c r="P1131" s="384">
        <f>IF(O1131=1,SUM($O$6:O1131),0)</f>
        <v>0</v>
      </c>
    </row>
    <row r="1132" spans="1:16" ht="75">
      <c r="A1132" s="403"/>
      <c r="B1132" s="431">
        <v>3</v>
      </c>
      <c r="C1132" s="414" t="s">
        <v>1160</v>
      </c>
      <c r="D1132" s="415" t="s">
        <v>24</v>
      </c>
      <c r="E1132" s="416" t="s">
        <v>53</v>
      </c>
      <c r="F1132" s="418">
        <v>44940</v>
      </c>
      <c r="G1132" s="418">
        <v>44940</v>
      </c>
      <c r="H1132" s="419"/>
      <c r="I1132" s="411">
        <f t="shared" si="92"/>
        <v>44940</v>
      </c>
      <c r="J1132" s="428">
        <f t="shared" si="88"/>
        <v>0</v>
      </c>
      <c r="K1132" s="384">
        <f t="shared" si="89"/>
        <v>0</v>
      </c>
      <c r="L1132" s="384">
        <f>IF(J1132=1,SUM($J$6:J1132),0)</f>
        <v>0</v>
      </c>
      <c r="M1132" s="384">
        <f>IF(K1132=1,SUM($K$6:K1132),0)</f>
        <v>0</v>
      </c>
      <c r="N1132" s="430">
        <f t="shared" si="90"/>
        <v>0</v>
      </c>
      <c r="O1132" s="384">
        <f t="shared" si="91"/>
        <v>0</v>
      </c>
      <c r="P1132" s="384">
        <f>IF(O1132=1,SUM($O$6:O1132),0)</f>
        <v>0</v>
      </c>
    </row>
    <row r="1133" spans="1:16" ht="90">
      <c r="A1133" s="403"/>
      <c r="B1133" s="431">
        <v>4</v>
      </c>
      <c r="C1133" s="414" t="s">
        <v>1161</v>
      </c>
      <c r="D1133" s="415" t="s">
        <v>24</v>
      </c>
      <c r="E1133" s="416" t="s">
        <v>53</v>
      </c>
      <c r="F1133" s="418">
        <v>47640</v>
      </c>
      <c r="G1133" s="418">
        <v>47640</v>
      </c>
      <c r="H1133" s="419"/>
      <c r="I1133" s="411">
        <f t="shared" si="92"/>
        <v>47640</v>
      </c>
      <c r="J1133" s="428">
        <f t="shared" si="88"/>
        <v>0</v>
      </c>
      <c r="K1133" s="384">
        <f t="shared" si="89"/>
        <v>0</v>
      </c>
      <c r="L1133" s="384">
        <f>IF(J1133=1,SUM($J$6:J1133),0)</f>
        <v>0</v>
      </c>
      <c r="M1133" s="384">
        <f>IF(K1133=1,SUM($K$6:K1133),0)</f>
        <v>0</v>
      </c>
      <c r="N1133" s="430">
        <f t="shared" si="90"/>
        <v>0</v>
      </c>
      <c r="O1133" s="384">
        <f t="shared" si="91"/>
        <v>0</v>
      </c>
      <c r="P1133" s="384">
        <f>IF(O1133=1,SUM($O$6:O1133),0)</f>
        <v>0</v>
      </c>
    </row>
    <row r="1134" spans="1:16" ht="90">
      <c r="A1134" s="403"/>
      <c r="B1134" s="431">
        <v>5</v>
      </c>
      <c r="C1134" s="414" t="s">
        <v>1162</v>
      </c>
      <c r="D1134" s="415" t="s">
        <v>24</v>
      </c>
      <c r="E1134" s="416" t="s">
        <v>53</v>
      </c>
      <c r="F1134" s="418">
        <v>50340</v>
      </c>
      <c r="G1134" s="418">
        <v>50340</v>
      </c>
      <c r="H1134" s="419"/>
      <c r="I1134" s="411">
        <f t="shared" si="92"/>
        <v>50340</v>
      </c>
      <c r="J1134" s="428">
        <f t="shared" si="88"/>
        <v>0</v>
      </c>
      <c r="K1134" s="384">
        <f t="shared" si="89"/>
        <v>0</v>
      </c>
      <c r="L1134" s="384">
        <f>IF(J1134=1,SUM($J$6:J1134),0)</f>
        <v>0</v>
      </c>
      <c r="M1134" s="384">
        <f>IF(K1134=1,SUM($K$6:K1134),0)</f>
        <v>0</v>
      </c>
      <c r="N1134" s="430">
        <f t="shared" si="90"/>
        <v>0</v>
      </c>
      <c r="O1134" s="384">
        <f t="shared" si="91"/>
        <v>0</v>
      </c>
      <c r="P1134" s="384">
        <f>IF(O1134=1,SUM($O$6:O1134),0)</f>
        <v>0</v>
      </c>
    </row>
    <row r="1135" spans="1:16" ht="75">
      <c r="A1135" s="403"/>
      <c r="B1135" s="431">
        <v>6</v>
      </c>
      <c r="C1135" s="414" t="s">
        <v>1163</v>
      </c>
      <c r="D1135" s="415" t="s">
        <v>24</v>
      </c>
      <c r="E1135" s="416" t="s">
        <v>53</v>
      </c>
      <c r="F1135" s="418">
        <v>43860</v>
      </c>
      <c r="G1135" s="418">
        <v>43860</v>
      </c>
      <c r="H1135" s="419"/>
      <c r="I1135" s="411">
        <f t="shared" si="92"/>
        <v>43860</v>
      </c>
      <c r="J1135" s="428">
        <f t="shared" si="88"/>
        <v>0</v>
      </c>
      <c r="K1135" s="384">
        <f t="shared" si="89"/>
        <v>0</v>
      </c>
      <c r="L1135" s="384">
        <f>IF(J1135=1,SUM($J$6:J1135),0)</f>
        <v>0</v>
      </c>
      <c r="M1135" s="384">
        <f>IF(K1135=1,SUM($K$6:K1135),0)</f>
        <v>0</v>
      </c>
      <c r="N1135" s="430">
        <f t="shared" si="90"/>
        <v>0</v>
      </c>
      <c r="O1135" s="384">
        <f t="shared" si="91"/>
        <v>0</v>
      </c>
      <c r="P1135" s="384">
        <f>IF(O1135=1,SUM($O$6:O1135),0)</f>
        <v>0</v>
      </c>
    </row>
    <row r="1136" spans="1:16" ht="90">
      <c r="A1136" s="403"/>
      <c r="B1136" s="431">
        <v>7</v>
      </c>
      <c r="C1136" s="414" t="s">
        <v>1164</v>
      </c>
      <c r="D1136" s="415" t="s">
        <v>24</v>
      </c>
      <c r="E1136" s="416" t="s">
        <v>53</v>
      </c>
      <c r="F1136" s="418">
        <v>50940</v>
      </c>
      <c r="G1136" s="418">
        <v>50940</v>
      </c>
      <c r="H1136" s="419"/>
      <c r="I1136" s="411">
        <f t="shared" si="92"/>
        <v>50940</v>
      </c>
      <c r="J1136" s="428">
        <f t="shared" si="88"/>
        <v>0</v>
      </c>
      <c r="K1136" s="384">
        <f t="shared" si="89"/>
        <v>0</v>
      </c>
      <c r="L1136" s="384">
        <f>IF(J1136=1,SUM($J$6:J1136),0)</f>
        <v>0</v>
      </c>
      <c r="M1136" s="384">
        <f>IF(K1136=1,SUM($K$6:K1136),0)</f>
        <v>0</v>
      </c>
      <c r="N1136" s="430">
        <f t="shared" si="90"/>
        <v>0</v>
      </c>
      <c r="O1136" s="384">
        <f t="shared" si="91"/>
        <v>0</v>
      </c>
      <c r="P1136" s="384">
        <f>IF(O1136=1,SUM($O$6:O1136),0)</f>
        <v>0</v>
      </c>
    </row>
    <row r="1137" spans="1:16" ht="90">
      <c r="A1137" s="403"/>
      <c r="B1137" s="431">
        <v>8</v>
      </c>
      <c r="C1137" s="414" t="s">
        <v>1165</v>
      </c>
      <c r="D1137" s="415" t="s">
        <v>24</v>
      </c>
      <c r="E1137" s="416" t="s">
        <v>53</v>
      </c>
      <c r="F1137" s="418">
        <v>50940</v>
      </c>
      <c r="G1137" s="418">
        <v>50940</v>
      </c>
      <c r="H1137" s="419"/>
      <c r="I1137" s="411">
        <f t="shared" si="92"/>
        <v>50940</v>
      </c>
      <c r="J1137" s="428">
        <f t="shared" si="88"/>
        <v>0</v>
      </c>
      <c r="K1137" s="384">
        <f t="shared" si="89"/>
        <v>0</v>
      </c>
      <c r="L1137" s="384">
        <f>IF(J1137=1,SUM($J$6:J1137),0)</f>
        <v>0</v>
      </c>
      <c r="M1137" s="384">
        <f>IF(K1137=1,SUM($K$6:K1137),0)</f>
        <v>0</v>
      </c>
      <c r="N1137" s="430">
        <f t="shared" si="90"/>
        <v>0</v>
      </c>
      <c r="O1137" s="384">
        <f t="shared" si="91"/>
        <v>0</v>
      </c>
      <c r="P1137" s="384">
        <f>IF(O1137=1,SUM($O$6:O1137),0)</f>
        <v>0</v>
      </c>
    </row>
    <row r="1138" spans="1:16" ht="75">
      <c r="A1138" s="403"/>
      <c r="B1138" s="431">
        <v>9</v>
      </c>
      <c r="C1138" s="414" t="s">
        <v>1166</v>
      </c>
      <c r="D1138" s="415" t="s">
        <v>24</v>
      </c>
      <c r="E1138" s="416" t="s">
        <v>53</v>
      </c>
      <c r="F1138" s="418">
        <v>48240</v>
      </c>
      <c r="G1138" s="418">
        <v>48240</v>
      </c>
      <c r="H1138" s="419"/>
      <c r="I1138" s="411">
        <f t="shared" si="92"/>
        <v>48240</v>
      </c>
      <c r="J1138" s="428">
        <f t="shared" si="88"/>
        <v>0</v>
      </c>
      <c r="K1138" s="384">
        <f t="shared" si="89"/>
        <v>0</v>
      </c>
      <c r="L1138" s="384">
        <f>IF(J1138=1,SUM($J$6:J1138),0)</f>
        <v>0</v>
      </c>
      <c r="M1138" s="384">
        <f>IF(K1138=1,SUM($K$6:K1138),0)</f>
        <v>0</v>
      </c>
      <c r="N1138" s="430">
        <f t="shared" si="90"/>
        <v>0</v>
      </c>
      <c r="O1138" s="384">
        <f t="shared" si="91"/>
        <v>0</v>
      </c>
      <c r="P1138" s="384">
        <f>IF(O1138=1,SUM($O$6:O1138),0)</f>
        <v>0</v>
      </c>
    </row>
    <row r="1139" spans="1:16" ht="75">
      <c r="A1139" s="403"/>
      <c r="B1139" s="431">
        <v>10</v>
      </c>
      <c r="C1139" s="414" t="s">
        <v>1167</v>
      </c>
      <c r="D1139" s="415" t="s">
        <v>24</v>
      </c>
      <c r="E1139" s="416" t="s">
        <v>53</v>
      </c>
      <c r="F1139" s="418">
        <v>47280</v>
      </c>
      <c r="G1139" s="418">
        <v>47280</v>
      </c>
      <c r="H1139" s="419"/>
      <c r="I1139" s="411">
        <f t="shared" si="92"/>
        <v>47280</v>
      </c>
      <c r="J1139" s="428">
        <f t="shared" si="88"/>
        <v>0</v>
      </c>
      <c r="K1139" s="384">
        <f t="shared" si="89"/>
        <v>0</v>
      </c>
      <c r="L1139" s="384">
        <f>IF(J1139=1,SUM($J$6:J1139),0)</f>
        <v>0</v>
      </c>
      <c r="M1139" s="384">
        <f>IF(K1139=1,SUM($K$6:K1139),0)</f>
        <v>0</v>
      </c>
      <c r="N1139" s="430">
        <f t="shared" si="90"/>
        <v>0</v>
      </c>
      <c r="O1139" s="384">
        <f t="shared" si="91"/>
        <v>0</v>
      </c>
      <c r="P1139" s="384">
        <f>IF(O1139=1,SUM($O$6:O1139),0)</f>
        <v>0</v>
      </c>
    </row>
    <row r="1140" spans="1:16" ht="90">
      <c r="A1140" s="403"/>
      <c r="B1140" s="431">
        <v>11</v>
      </c>
      <c r="C1140" s="414" t="s">
        <v>1168</v>
      </c>
      <c r="D1140" s="415" t="s">
        <v>24</v>
      </c>
      <c r="E1140" s="416" t="s">
        <v>53</v>
      </c>
      <c r="F1140" s="418">
        <v>59940</v>
      </c>
      <c r="G1140" s="418">
        <v>59940</v>
      </c>
      <c r="H1140" s="419"/>
      <c r="I1140" s="411">
        <f t="shared" si="92"/>
        <v>59940</v>
      </c>
      <c r="J1140" s="428">
        <f t="shared" si="88"/>
        <v>0</v>
      </c>
      <c r="K1140" s="384">
        <f t="shared" si="89"/>
        <v>0</v>
      </c>
      <c r="L1140" s="384">
        <f>IF(J1140=1,SUM($J$6:J1140),0)</f>
        <v>0</v>
      </c>
      <c r="M1140" s="384">
        <f>IF(K1140=1,SUM($K$6:K1140),0)</f>
        <v>0</v>
      </c>
      <c r="N1140" s="430">
        <f t="shared" si="90"/>
        <v>0</v>
      </c>
      <c r="O1140" s="384">
        <f t="shared" si="91"/>
        <v>0</v>
      </c>
      <c r="P1140" s="384">
        <f>IF(O1140=1,SUM($O$6:O1140),0)</f>
        <v>0</v>
      </c>
    </row>
    <row r="1141" spans="1:16" ht="90">
      <c r="A1141" s="403"/>
      <c r="B1141" s="431">
        <v>12</v>
      </c>
      <c r="C1141" s="414" t="s">
        <v>1169</v>
      </c>
      <c r="D1141" s="415" t="s">
        <v>24</v>
      </c>
      <c r="E1141" s="416" t="s">
        <v>53</v>
      </c>
      <c r="F1141" s="418">
        <v>55080</v>
      </c>
      <c r="G1141" s="418">
        <v>55080</v>
      </c>
      <c r="H1141" s="419"/>
      <c r="I1141" s="411">
        <f t="shared" si="92"/>
        <v>55080</v>
      </c>
      <c r="J1141" s="428">
        <f t="shared" si="88"/>
        <v>0</v>
      </c>
      <c r="K1141" s="384">
        <f t="shared" si="89"/>
        <v>0</v>
      </c>
      <c r="L1141" s="384">
        <f>IF(J1141=1,SUM($J$6:J1141),0)</f>
        <v>0</v>
      </c>
      <c r="M1141" s="384">
        <f>IF(K1141=1,SUM($K$6:K1141),0)</f>
        <v>0</v>
      </c>
      <c r="N1141" s="430">
        <f t="shared" si="90"/>
        <v>0</v>
      </c>
      <c r="O1141" s="384">
        <f t="shared" si="91"/>
        <v>0</v>
      </c>
      <c r="P1141" s="384">
        <f>IF(O1141=1,SUM($O$6:O1141),0)</f>
        <v>0</v>
      </c>
    </row>
    <row r="1142" spans="1:16" ht="75">
      <c r="A1142" s="403"/>
      <c r="B1142" s="431">
        <v>13</v>
      </c>
      <c r="C1142" s="414" t="s">
        <v>1170</v>
      </c>
      <c r="D1142" s="415" t="s">
        <v>24</v>
      </c>
      <c r="E1142" s="416" t="s">
        <v>53</v>
      </c>
      <c r="F1142" s="418">
        <v>44640</v>
      </c>
      <c r="G1142" s="418">
        <v>44640</v>
      </c>
      <c r="H1142" s="419"/>
      <c r="I1142" s="411">
        <f t="shared" si="92"/>
        <v>44640</v>
      </c>
      <c r="J1142" s="428">
        <f t="shared" si="88"/>
        <v>0</v>
      </c>
      <c r="K1142" s="384">
        <f t="shared" si="89"/>
        <v>0</v>
      </c>
      <c r="L1142" s="384">
        <f>IF(J1142=1,SUM($J$6:J1142),0)</f>
        <v>0</v>
      </c>
      <c r="M1142" s="384">
        <f>IF(K1142=1,SUM($K$6:K1142),0)</f>
        <v>0</v>
      </c>
      <c r="N1142" s="430">
        <f t="shared" si="90"/>
        <v>0</v>
      </c>
      <c r="O1142" s="384">
        <f t="shared" si="91"/>
        <v>0</v>
      </c>
      <c r="P1142" s="384">
        <f>IF(O1142=1,SUM($O$6:O1142),0)</f>
        <v>0</v>
      </c>
    </row>
    <row r="1143" spans="1:16" ht="90">
      <c r="A1143" s="403"/>
      <c r="B1143" s="431">
        <v>14</v>
      </c>
      <c r="C1143" s="414" t="s">
        <v>1171</v>
      </c>
      <c r="D1143" s="415" t="s">
        <v>24</v>
      </c>
      <c r="E1143" s="416" t="s">
        <v>53</v>
      </c>
      <c r="F1143" s="418">
        <v>58920</v>
      </c>
      <c r="G1143" s="418">
        <v>58920</v>
      </c>
      <c r="H1143" s="419"/>
      <c r="I1143" s="411">
        <f t="shared" si="92"/>
        <v>58920</v>
      </c>
      <c r="J1143" s="428">
        <f t="shared" si="88"/>
        <v>0</v>
      </c>
      <c r="K1143" s="384">
        <f t="shared" si="89"/>
        <v>0</v>
      </c>
      <c r="L1143" s="384">
        <f>IF(J1143=1,SUM($J$6:J1143),0)</f>
        <v>0</v>
      </c>
      <c r="M1143" s="384">
        <f>IF(K1143=1,SUM($K$6:K1143),0)</f>
        <v>0</v>
      </c>
      <c r="N1143" s="430">
        <f t="shared" si="90"/>
        <v>0</v>
      </c>
      <c r="O1143" s="384">
        <f t="shared" si="91"/>
        <v>0</v>
      </c>
      <c r="P1143" s="384">
        <f>IF(O1143=1,SUM($O$6:O1143),0)</f>
        <v>0</v>
      </c>
    </row>
    <row r="1144" spans="1:16" ht="90">
      <c r="A1144" s="403"/>
      <c r="B1144" s="431">
        <v>15</v>
      </c>
      <c r="C1144" s="414" t="s">
        <v>1172</v>
      </c>
      <c r="D1144" s="415" t="s">
        <v>24</v>
      </c>
      <c r="E1144" s="416" t="s">
        <v>53</v>
      </c>
      <c r="F1144" s="418">
        <v>58920</v>
      </c>
      <c r="G1144" s="418">
        <v>58920</v>
      </c>
      <c r="H1144" s="419"/>
      <c r="I1144" s="411">
        <f t="shared" si="92"/>
        <v>58920</v>
      </c>
      <c r="J1144" s="428">
        <f t="shared" si="88"/>
        <v>0</v>
      </c>
      <c r="K1144" s="384">
        <f t="shared" si="89"/>
        <v>0</v>
      </c>
      <c r="L1144" s="384">
        <f>IF(J1144=1,SUM($J$6:J1144),0)</f>
        <v>0</v>
      </c>
      <c r="M1144" s="384">
        <f>IF(K1144=1,SUM($K$6:K1144),0)</f>
        <v>0</v>
      </c>
      <c r="N1144" s="430">
        <f t="shared" si="90"/>
        <v>0</v>
      </c>
      <c r="O1144" s="384">
        <f t="shared" si="91"/>
        <v>0</v>
      </c>
      <c r="P1144" s="384">
        <f>IF(O1144=1,SUM($O$6:O1144),0)</f>
        <v>0</v>
      </c>
    </row>
    <row r="1145" spans="1:16" ht="75">
      <c r="A1145" s="403"/>
      <c r="B1145" s="431">
        <v>16</v>
      </c>
      <c r="C1145" s="414" t="s">
        <v>1173</v>
      </c>
      <c r="D1145" s="415" t="s">
        <v>24</v>
      </c>
      <c r="E1145" s="416" t="s">
        <v>53</v>
      </c>
      <c r="F1145" s="418">
        <v>58140</v>
      </c>
      <c r="G1145" s="418">
        <v>58140</v>
      </c>
      <c r="H1145" s="419"/>
      <c r="I1145" s="411">
        <f t="shared" si="92"/>
        <v>58140</v>
      </c>
      <c r="J1145" s="428">
        <f t="shared" si="88"/>
        <v>0</v>
      </c>
      <c r="K1145" s="384">
        <f t="shared" si="89"/>
        <v>0</v>
      </c>
      <c r="L1145" s="384">
        <f>IF(J1145=1,SUM($J$6:J1145),0)</f>
        <v>0</v>
      </c>
      <c r="M1145" s="384">
        <f>IF(K1145=1,SUM($K$6:K1145),0)</f>
        <v>0</v>
      </c>
      <c r="N1145" s="430">
        <f t="shared" si="90"/>
        <v>0</v>
      </c>
      <c r="O1145" s="384">
        <f t="shared" si="91"/>
        <v>0</v>
      </c>
      <c r="P1145" s="384">
        <f>IF(O1145=1,SUM($O$6:O1145),0)</f>
        <v>0</v>
      </c>
    </row>
    <row r="1146" spans="1:16" ht="90">
      <c r="A1146" s="403"/>
      <c r="B1146" s="431">
        <v>17</v>
      </c>
      <c r="C1146" s="414" t="s">
        <v>1174</v>
      </c>
      <c r="D1146" s="415" t="s">
        <v>24</v>
      </c>
      <c r="E1146" s="416" t="s">
        <v>53</v>
      </c>
      <c r="F1146" s="418">
        <v>58140</v>
      </c>
      <c r="G1146" s="418">
        <v>58140</v>
      </c>
      <c r="H1146" s="419"/>
      <c r="I1146" s="411">
        <f t="shared" si="92"/>
        <v>58140</v>
      </c>
      <c r="J1146" s="428">
        <f t="shared" si="88"/>
        <v>0</v>
      </c>
      <c r="K1146" s="384">
        <f t="shared" si="89"/>
        <v>0</v>
      </c>
      <c r="L1146" s="384">
        <f>IF(J1146=1,SUM($J$6:J1146),0)</f>
        <v>0</v>
      </c>
      <c r="M1146" s="384">
        <f>IF(K1146=1,SUM($K$6:K1146),0)</f>
        <v>0</v>
      </c>
      <c r="N1146" s="430">
        <f t="shared" si="90"/>
        <v>0</v>
      </c>
      <c r="O1146" s="384">
        <f t="shared" si="91"/>
        <v>0</v>
      </c>
      <c r="P1146" s="384">
        <f>IF(O1146=1,SUM($O$6:O1146),0)</f>
        <v>0</v>
      </c>
    </row>
    <row r="1147" spans="1:16" ht="75">
      <c r="A1147" s="403"/>
      <c r="B1147" s="431">
        <v>18</v>
      </c>
      <c r="C1147" s="414" t="s">
        <v>1175</v>
      </c>
      <c r="D1147" s="415" t="s">
        <v>24</v>
      </c>
      <c r="E1147" s="416" t="s">
        <v>53</v>
      </c>
      <c r="F1147" s="418">
        <v>56340</v>
      </c>
      <c r="G1147" s="418">
        <v>56340</v>
      </c>
      <c r="H1147" s="419"/>
      <c r="I1147" s="411">
        <f t="shared" si="92"/>
        <v>56340</v>
      </c>
      <c r="J1147" s="428">
        <f t="shared" si="88"/>
        <v>0</v>
      </c>
      <c r="K1147" s="384">
        <f t="shared" si="89"/>
        <v>0</v>
      </c>
      <c r="L1147" s="384">
        <f>IF(J1147=1,SUM($J$6:J1147),0)</f>
        <v>0</v>
      </c>
      <c r="M1147" s="384">
        <f>IF(K1147=1,SUM($K$6:K1147),0)</f>
        <v>0</v>
      </c>
      <c r="N1147" s="430">
        <f t="shared" si="90"/>
        <v>0</v>
      </c>
      <c r="O1147" s="384">
        <f t="shared" si="91"/>
        <v>0</v>
      </c>
      <c r="P1147" s="384">
        <f>IF(O1147=1,SUM($O$6:O1147),0)</f>
        <v>0</v>
      </c>
    </row>
    <row r="1148" spans="1:16" ht="75">
      <c r="A1148" s="403"/>
      <c r="B1148" s="431">
        <v>19</v>
      </c>
      <c r="C1148" s="414" t="s">
        <v>1176</v>
      </c>
      <c r="D1148" s="415" t="s">
        <v>24</v>
      </c>
      <c r="E1148" s="416" t="s">
        <v>53</v>
      </c>
      <c r="F1148" s="418">
        <v>105060</v>
      </c>
      <c r="G1148" s="418">
        <v>105060</v>
      </c>
      <c r="H1148" s="419"/>
      <c r="I1148" s="411">
        <f t="shared" si="92"/>
        <v>105060</v>
      </c>
      <c r="J1148" s="428">
        <f t="shared" si="88"/>
        <v>0</v>
      </c>
      <c r="K1148" s="384">
        <f t="shared" si="89"/>
        <v>0</v>
      </c>
      <c r="L1148" s="384">
        <f>IF(J1148=1,SUM($J$6:J1148),0)</f>
        <v>0</v>
      </c>
      <c r="M1148" s="384">
        <f>IF(K1148=1,SUM($K$6:K1148),0)</f>
        <v>0</v>
      </c>
      <c r="N1148" s="430">
        <f t="shared" si="90"/>
        <v>0</v>
      </c>
      <c r="O1148" s="384">
        <f t="shared" si="91"/>
        <v>0</v>
      </c>
      <c r="P1148" s="384">
        <f>IF(O1148=1,SUM($O$6:O1148),0)</f>
        <v>0</v>
      </c>
    </row>
    <row r="1149" spans="1:16" ht="75">
      <c r="A1149" s="403"/>
      <c r="B1149" s="431">
        <v>20</v>
      </c>
      <c r="C1149" s="414" t="s">
        <v>1177</v>
      </c>
      <c r="D1149" s="415" t="s">
        <v>24</v>
      </c>
      <c r="E1149" s="416" t="s">
        <v>53</v>
      </c>
      <c r="F1149" s="418">
        <v>57540</v>
      </c>
      <c r="G1149" s="418">
        <v>57540</v>
      </c>
      <c r="H1149" s="419"/>
      <c r="I1149" s="411">
        <f t="shared" si="92"/>
        <v>57540</v>
      </c>
      <c r="J1149" s="428">
        <f t="shared" si="88"/>
        <v>0</v>
      </c>
      <c r="K1149" s="384">
        <f t="shared" si="89"/>
        <v>0</v>
      </c>
      <c r="L1149" s="384">
        <f>IF(J1149=1,SUM($J$6:J1149),0)</f>
        <v>0</v>
      </c>
      <c r="M1149" s="384">
        <f>IF(K1149=1,SUM($K$6:K1149),0)</f>
        <v>0</v>
      </c>
      <c r="N1149" s="430">
        <f t="shared" si="90"/>
        <v>0</v>
      </c>
      <c r="O1149" s="384">
        <f t="shared" si="91"/>
        <v>0</v>
      </c>
      <c r="P1149" s="384">
        <f>IF(O1149=1,SUM($O$6:O1149),0)</f>
        <v>0</v>
      </c>
    </row>
    <row r="1150" spans="1:16" ht="75">
      <c r="A1150" s="403"/>
      <c r="B1150" s="431">
        <v>21</v>
      </c>
      <c r="C1150" s="414" t="s">
        <v>1178</v>
      </c>
      <c r="D1150" s="415" t="s">
        <v>24</v>
      </c>
      <c r="E1150" s="416" t="s">
        <v>53</v>
      </c>
      <c r="F1150" s="418">
        <v>61080</v>
      </c>
      <c r="G1150" s="418">
        <v>61080</v>
      </c>
      <c r="H1150" s="419"/>
      <c r="I1150" s="411">
        <f t="shared" si="92"/>
        <v>61080</v>
      </c>
      <c r="J1150" s="428">
        <f t="shared" si="88"/>
        <v>0</v>
      </c>
      <c r="K1150" s="384">
        <f t="shared" si="89"/>
        <v>0</v>
      </c>
      <c r="L1150" s="384">
        <f>IF(J1150=1,SUM($J$6:J1150),0)</f>
        <v>0</v>
      </c>
      <c r="M1150" s="384">
        <f>IF(K1150=1,SUM($K$6:K1150),0)</f>
        <v>0</v>
      </c>
      <c r="N1150" s="430">
        <f t="shared" si="90"/>
        <v>0</v>
      </c>
      <c r="O1150" s="384">
        <f t="shared" si="91"/>
        <v>0</v>
      </c>
      <c r="P1150" s="384">
        <f>IF(O1150=1,SUM($O$6:O1150),0)</f>
        <v>0</v>
      </c>
    </row>
    <row r="1151" spans="1:16" ht="75">
      <c r="A1151" s="403"/>
      <c r="B1151" s="431">
        <v>22</v>
      </c>
      <c r="C1151" s="414" t="s">
        <v>1179</v>
      </c>
      <c r="D1151" s="415" t="s">
        <v>24</v>
      </c>
      <c r="E1151" s="416" t="s">
        <v>53</v>
      </c>
      <c r="F1151" s="418">
        <v>71880</v>
      </c>
      <c r="G1151" s="418">
        <v>71880</v>
      </c>
      <c r="H1151" s="419"/>
      <c r="I1151" s="411">
        <f t="shared" si="92"/>
        <v>71880</v>
      </c>
      <c r="J1151" s="428">
        <f t="shared" si="88"/>
        <v>0</v>
      </c>
      <c r="K1151" s="384">
        <f t="shared" si="89"/>
        <v>0</v>
      </c>
      <c r="L1151" s="384">
        <f>IF(J1151=1,SUM($J$6:J1151),0)</f>
        <v>0</v>
      </c>
      <c r="M1151" s="384">
        <f>IF(K1151=1,SUM($K$6:K1151),0)</f>
        <v>0</v>
      </c>
      <c r="N1151" s="430">
        <f t="shared" si="90"/>
        <v>0</v>
      </c>
      <c r="O1151" s="384">
        <f t="shared" si="91"/>
        <v>0</v>
      </c>
      <c r="P1151" s="384">
        <f>IF(O1151=1,SUM($O$6:O1151),0)</f>
        <v>0</v>
      </c>
    </row>
    <row r="1152" spans="1:16" ht="90">
      <c r="A1152" s="403"/>
      <c r="B1152" s="431">
        <v>23</v>
      </c>
      <c r="C1152" s="414" t="s">
        <v>1180</v>
      </c>
      <c r="D1152" s="415" t="s">
        <v>24</v>
      </c>
      <c r="E1152" s="416" t="s">
        <v>53</v>
      </c>
      <c r="F1152" s="418">
        <v>61080</v>
      </c>
      <c r="G1152" s="418">
        <v>61080</v>
      </c>
      <c r="H1152" s="419"/>
      <c r="I1152" s="411">
        <f t="shared" si="92"/>
        <v>61080</v>
      </c>
      <c r="J1152" s="428">
        <f t="shared" si="88"/>
        <v>0</v>
      </c>
      <c r="K1152" s="384">
        <f t="shared" si="89"/>
        <v>0</v>
      </c>
      <c r="L1152" s="384">
        <f>IF(J1152=1,SUM($J$6:J1152),0)</f>
        <v>0</v>
      </c>
      <c r="M1152" s="384">
        <f>IF(K1152=1,SUM($K$6:K1152),0)</f>
        <v>0</v>
      </c>
      <c r="N1152" s="430">
        <f t="shared" si="90"/>
        <v>0</v>
      </c>
      <c r="O1152" s="384">
        <f t="shared" si="91"/>
        <v>0</v>
      </c>
      <c r="P1152" s="384">
        <f>IF(O1152=1,SUM($O$6:O1152),0)</f>
        <v>0</v>
      </c>
    </row>
    <row r="1153" spans="1:16" ht="75">
      <c r="A1153" s="403"/>
      <c r="B1153" s="431">
        <v>24</v>
      </c>
      <c r="C1153" s="414" t="s">
        <v>1181</v>
      </c>
      <c r="D1153" s="415" t="s">
        <v>24</v>
      </c>
      <c r="E1153" s="416" t="s">
        <v>53</v>
      </c>
      <c r="F1153" s="418">
        <v>55860</v>
      </c>
      <c r="G1153" s="418">
        <v>55860</v>
      </c>
      <c r="H1153" s="419"/>
      <c r="I1153" s="411">
        <f t="shared" si="92"/>
        <v>55860</v>
      </c>
      <c r="J1153" s="428">
        <f t="shared" si="88"/>
        <v>0</v>
      </c>
      <c r="K1153" s="384">
        <f t="shared" si="89"/>
        <v>0</v>
      </c>
      <c r="L1153" s="384">
        <f>IF(J1153=1,SUM($J$6:J1153),0)</f>
        <v>0</v>
      </c>
      <c r="M1153" s="384">
        <f>IF(K1153=1,SUM($K$6:K1153),0)</f>
        <v>0</v>
      </c>
      <c r="N1153" s="430">
        <f t="shared" si="90"/>
        <v>0</v>
      </c>
      <c r="O1153" s="384">
        <f t="shared" si="91"/>
        <v>0</v>
      </c>
      <c r="P1153" s="384">
        <f>IF(O1153=1,SUM($O$6:O1153),0)</f>
        <v>0</v>
      </c>
    </row>
    <row r="1154" spans="1:16" ht="90">
      <c r="A1154" s="403"/>
      <c r="B1154" s="431">
        <v>25</v>
      </c>
      <c r="C1154" s="414" t="s">
        <v>1182</v>
      </c>
      <c r="D1154" s="415" t="s">
        <v>24</v>
      </c>
      <c r="E1154" s="416" t="s">
        <v>53</v>
      </c>
      <c r="F1154" s="418">
        <v>58680</v>
      </c>
      <c r="G1154" s="418">
        <v>58680</v>
      </c>
      <c r="H1154" s="419"/>
      <c r="I1154" s="411">
        <f t="shared" si="92"/>
        <v>58680</v>
      </c>
      <c r="J1154" s="428">
        <f t="shared" si="88"/>
        <v>0</v>
      </c>
      <c r="K1154" s="384">
        <f t="shared" si="89"/>
        <v>0</v>
      </c>
      <c r="L1154" s="384">
        <f>IF(J1154=1,SUM($J$6:J1154),0)</f>
        <v>0</v>
      </c>
      <c r="M1154" s="384">
        <f>IF(K1154=1,SUM($K$6:K1154),0)</f>
        <v>0</v>
      </c>
      <c r="N1154" s="430">
        <f t="shared" si="90"/>
        <v>0</v>
      </c>
      <c r="O1154" s="384">
        <f t="shared" si="91"/>
        <v>0</v>
      </c>
      <c r="P1154" s="384">
        <f>IF(O1154=1,SUM($O$6:O1154),0)</f>
        <v>0</v>
      </c>
    </row>
    <row r="1155" spans="1:16" ht="75">
      <c r="A1155" s="403"/>
      <c r="B1155" s="431">
        <v>26</v>
      </c>
      <c r="C1155" s="414" t="s">
        <v>1183</v>
      </c>
      <c r="D1155" s="415" t="s">
        <v>24</v>
      </c>
      <c r="E1155" s="416" t="s">
        <v>53</v>
      </c>
      <c r="F1155" s="418">
        <v>115680</v>
      </c>
      <c r="G1155" s="418">
        <v>115680</v>
      </c>
      <c r="H1155" s="419"/>
      <c r="I1155" s="411">
        <f t="shared" si="92"/>
        <v>115680</v>
      </c>
      <c r="J1155" s="428">
        <f t="shared" si="88"/>
        <v>0</v>
      </c>
      <c r="K1155" s="384">
        <f t="shared" si="89"/>
        <v>0</v>
      </c>
      <c r="L1155" s="384">
        <f>IF(J1155=1,SUM($J$6:J1155),0)</f>
        <v>0</v>
      </c>
      <c r="M1155" s="384">
        <f>IF(K1155=1,SUM($K$6:K1155),0)</f>
        <v>0</v>
      </c>
      <c r="N1155" s="430">
        <f t="shared" si="90"/>
        <v>0</v>
      </c>
      <c r="O1155" s="384">
        <f t="shared" si="91"/>
        <v>0</v>
      </c>
      <c r="P1155" s="384">
        <f>IF(O1155=1,SUM($O$6:O1155),0)</f>
        <v>0</v>
      </c>
    </row>
    <row r="1156" spans="1:16" ht="90">
      <c r="A1156" s="403"/>
      <c r="B1156" s="431">
        <v>27</v>
      </c>
      <c r="C1156" s="414" t="s">
        <v>1184</v>
      </c>
      <c r="D1156" s="415" t="s">
        <v>24</v>
      </c>
      <c r="E1156" s="416" t="s">
        <v>53</v>
      </c>
      <c r="F1156" s="418">
        <v>118500</v>
      </c>
      <c r="G1156" s="418">
        <v>118500</v>
      </c>
      <c r="H1156" s="419"/>
      <c r="I1156" s="411">
        <f t="shared" si="92"/>
        <v>118500</v>
      </c>
      <c r="J1156" s="428">
        <f t="shared" si="88"/>
        <v>0</v>
      </c>
      <c r="K1156" s="384">
        <f t="shared" si="89"/>
        <v>0</v>
      </c>
      <c r="L1156" s="384">
        <f>IF(J1156=1,SUM($J$6:J1156),0)</f>
        <v>0</v>
      </c>
      <c r="M1156" s="384">
        <f>IF(K1156=1,SUM($K$6:K1156),0)</f>
        <v>0</v>
      </c>
      <c r="N1156" s="430">
        <f t="shared" si="90"/>
        <v>0</v>
      </c>
      <c r="O1156" s="384">
        <f t="shared" si="91"/>
        <v>0</v>
      </c>
      <c r="P1156" s="384">
        <f>IF(O1156=1,SUM($O$6:O1156),0)</f>
        <v>0</v>
      </c>
    </row>
    <row r="1157" spans="1:16" ht="90">
      <c r="A1157" s="403"/>
      <c r="B1157" s="431">
        <v>28</v>
      </c>
      <c r="C1157" s="414" t="s">
        <v>1185</v>
      </c>
      <c r="D1157" s="415" t="s">
        <v>24</v>
      </c>
      <c r="E1157" s="416" t="s">
        <v>53</v>
      </c>
      <c r="F1157" s="418">
        <v>118500</v>
      </c>
      <c r="G1157" s="418">
        <v>118500</v>
      </c>
      <c r="H1157" s="419"/>
      <c r="I1157" s="411">
        <f t="shared" si="92"/>
        <v>118500</v>
      </c>
      <c r="J1157" s="428">
        <f t="shared" si="88"/>
        <v>0</v>
      </c>
      <c r="K1157" s="384">
        <f t="shared" si="89"/>
        <v>0</v>
      </c>
      <c r="L1157" s="384">
        <f>IF(J1157=1,SUM($J$6:J1157),0)</f>
        <v>0</v>
      </c>
      <c r="M1157" s="384">
        <f>IF(K1157=1,SUM($K$6:K1157),0)</f>
        <v>0</v>
      </c>
      <c r="N1157" s="430">
        <f t="shared" si="90"/>
        <v>0</v>
      </c>
      <c r="O1157" s="384">
        <f t="shared" si="91"/>
        <v>0</v>
      </c>
      <c r="P1157" s="384">
        <f>IF(O1157=1,SUM($O$6:O1157),0)</f>
        <v>0</v>
      </c>
    </row>
    <row r="1158" spans="1:16" ht="75">
      <c r="A1158" s="403"/>
      <c r="B1158" s="431">
        <v>29</v>
      </c>
      <c r="C1158" s="414" t="s">
        <v>1186</v>
      </c>
      <c r="D1158" s="415" t="s">
        <v>24</v>
      </c>
      <c r="E1158" s="416" t="s">
        <v>53</v>
      </c>
      <c r="F1158" s="418">
        <v>117900</v>
      </c>
      <c r="G1158" s="418">
        <v>117900</v>
      </c>
      <c r="H1158" s="419"/>
      <c r="I1158" s="411">
        <f t="shared" si="92"/>
        <v>117900</v>
      </c>
      <c r="J1158" s="428">
        <f t="shared" si="88"/>
        <v>0</v>
      </c>
      <c r="K1158" s="384">
        <f t="shared" si="89"/>
        <v>0</v>
      </c>
      <c r="L1158" s="384">
        <f>IF(J1158=1,SUM($J$6:J1158),0)</f>
        <v>0</v>
      </c>
      <c r="M1158" s="384">
        <f>IF(K1158=1,SUM($K$6:K1158),0)</f>
        <v>0</v>
      </c>
      <c r="N1158" s="430">
        <f t="shared" si="90"/>
        <v>0</v>
      </c>
      <c r="O1158" s="384">
        <f t="shared" si="91"/>
        <v>0</v>
      </c>
      <c r="P1158" s="384">
        <f>IF(O1158=1,SUM($O$6:O1158),0)</f>
        <v>0</v>
      </c>
    </row>
    <row r="1159" spans="1:16" ht="90">
      <c r="A1159" s="403"/>
      <c r="B1159" s="431">
        <v>30</v>
      </c>
      <c r="C1159" s="414" t="s">
        <v>1187</v>
      </c>
      <c r="D1159" s="415" t="s">
        <v>24</v>
      </c>
      <c r="E1159" s="416" t="s">
        <v>53</v>
      </c>
      <c r="F1159" s="418">
        <v>120120</v>
      </c>
      <c r="G1159" s="418">
        <v>120120</v>
      </c>
      <c r="H1159" s="419"/>
      <c r="I1159" s="411">
        <f t="shared" si="92"/>
        <v>120120</v>
      </c>
      <c r="J1159" s="428">
        <f t="shared" si="88"/>
        <v>0</v>
      </c>
      <c r="K1159" s="384">
        <f t="shared" si="89"/>
        <v>0</v>
      </c>
      <c r="L1159" s="384">
        <f>IF(J1159=1,SUM($J$6:J1159),0)</f>
        <v>0</v>
      </c>
      <c r="M1159" s="384">
        <f>IF(K1159=1,SUM($K$6:K1159),0)</f>
        <v>0</v>
      </c>
      <c r="N1159" s="430">
        <f t="shared" si="90"/>
        <v>0</v>
      </c>
      <c r="O1159" s="384">
        <f t="shared" si="91"/>
        <v>0</v>
      </c>
      <c r="P1159" s="384">
        <f>IF(O1159=1,SUM($O$6:O1159),0)</f>
        <v>0</v>
      </c>
    </row>
    <row r="1160" spans="1:16" ht="75">
      <c r="A1160" s="403"/>
      <c r="B1160" s="431">
        <v>31</v>
      </c>
      <c r="C1160" s="414" t="s">
        <v>1188</v>
      </c>
      <c r="D1160" s="415" t="s">
        <v>24</v>
      </c>
      <c r="E1160" s="416" t="s">
        <v>53</v>
      </c>
      <c r="F1160" s="418">
        <v>50460</v>
      </c>
      <c r="G1160" s="418">
        <v>50460</v>
      </c>
      <c r="H1160" s="419"/>
      <c r="I1160" s="411">
        <f t="shared" si="92"/>
        <v>50460</v>
      </c>
      <c r="J1160" s="428">
        <f t="shared" si="88"/>
        <v>0</v>
      </c>
      <c r="K1160" s="384">
        <f t="shared" si="89"/>
        <v>0</v>
      </c>
      <c r="L1160" s="384">
        <f>IF(J1160=1,SUM($J$6:J1160),0)</f>
        <v>0</v>
      </c>
      <c r="M1160" s="384">
        <f>IF(K1160=1,SUM($K$6:K1160),0)</f>
        <v>0</v>
      </c>
      <c r="N1160" s="430">
        <f t="shared" si="90"/>
        <v>0</v>
      </c>
      <c r="O1160" s="384">
        <f t="shared" si="91"/>
        <v>0</v>
      </c>
      <c r="P1160" s="384">
        <f>IF(O1160=1,SUM($O$6:O1160),0)</f>
        <v>0</v>
      </c>
    </row>
    <row r="1161" spans="1:16" ht="90">
      <c r="A1161" s="403"/>
      <c r="B1161" s="431">
        <v>32</v>
      </c>
      <c r="C1161" s="414" t="s">
        <v>1189</v>
      </c>
      <c r="D1161" s="415" t="s">
        <v>24</v>
      </c>
      <c r="E1161" s="416" t="s">
        <v>53</v>
      </c>
      <c r="F1161" s="418">
        <v>50460</v>
      </c>
      <c r="G1161" s="418">
        <v>50460</v>
      </c>
      <c r="H1161" s="419"/>
      <c r="I1161" s="411">
        <f t="shared" si="92"/>
        <v>50460</v>
      </c>
      <c r="J1161" s="428">
        <f t="shared" ref="J1161:J1224" si="93">IF(D1161="MDU-KD",1,0)</f>
        <v>0</v>
      </c>
      <c r="K1161" s="384">
        <f t="shared" ref="K1161:K1224" si="94">IF(D1161="HDW",1,0)</f>
        <v>0</v>
      </c>
      <c r="L1161" s="384">
        <f>IF(J1161=1,SUM($J$6:J1161),0)</f>
        <v>0</v>
      </c>
      <c r="M1161" s="384">
        <f>IF(K1161=1,SUM($K$6:K1161),0)</f>
        <v>0</v>
      </c>
      <c r="N1161" s="430">
        <f t="shared" ref="N1161:N1224" si="95">IF(L1161=0,M1161,L1161)</f>
        <v>0</v>
      </c>
      <c r="O1161" s="384">
        <f t="shared" ref="O1161:O1224" si="96">IF(E1161=0,0,IF(LEFT(C1161,11)="Tiang Beton",1,0))</f>
        <v>0</v>
      </c>
      <c r="P1161" s="384">
        <f>IF(O1161=1,SUM($O$6:O1161),0)</f>
        <v>0</v>
      </c>
    </row>
    <row r="1162" spans="1:16" ht="75">
      <c r="A1162" s="403"/>
      <c r="B1162" s="431">
        <v>33</v>
      </c>
      <c r="C1162" s="414" t="s">
        <v>1190</v>
      </c>
      <c r="D1162" s="415" t="s">
        <v>24</v>
      </c>
      <c r="E1162" s="416" t="s">
        <v>53</v>
      </c>
      <c r="F1162" s="418">
        <v>41400</v>
      </c>
      <c r="G1162" s="418">
        <v>41400</v>
      </c>
      <c r="H1162" s="419"/>
      <c r="I1162" s="411">
        <f t="shared" si="92"/>
        <v>41400</v>
      </c>
      <c r="J1162" s="428">
        <f t="shared" si="93"/>
        <v>0</v>
      </c>
      <c r="K1162" s="384">
        <f t="shared" si="94"/>
        <v>0</v>
      </c>
      <c r="L1162" s="384">
        <f>IF(J1162=1,SUM($J$6:J1162),0)</f>
        <v>0</v>
      </c>
      <c r="M1162" s="384">
        <f>IF(K1162=1,SUM($K$6:K1162),0)</f>
        <v>0</v>
      </c>
      <c r="N1162" s="430">
        <f t="shared" si="95"/>
        <v>0</v>
      </c>
      <c r="O1162" s="384">
        <f t="shared" si="96"/>
        <v>0</v>
      </c>
      <c r="P1162" s="384">
        <f>IF(O1162=1,SUM($O$6:O1162),0)</f>
        <v>0</v>
      </c>
    </row>
    <row r="1163" spans="1:16" ht="75">
      <c r="A1163" s="403"/>
      <c r="B1163" s="431">
        <v>34</v>
      </c>
      <c r="C1163" s="414" t="s">
        <v>1191</v>
      </c>
      <c r="D1163" s="415" t="s">
        <v>24</v>
      </c>
      <c r="E1163" s="416" t="s">
        <v>53</v>
      </c>
      <c r="F1163" s="418">
        <v>61140</v>
      </c>
      <c r="G1163" s="418">
        <v>61140</v>
      </c>
      <c r="H1163" s="419"/>
      <c r="I1163" s="411">
        <f t="shared" si="92"/>
        <v>61140</v>
      </c>
      <c r="J1163" s="428">
        <f t="shared" si="93"/>
        <v>0</v>
      </c>
      <c r="K1163" s="384">
        <f t="shared" si="94"/>
        <v>0</v>
      </c>
      <c r="L1163" s="384">
        <f>IF(J1163=1,SUM($J$6:J1163),0)</f>
        <v>0</v>
      </c>
      <c r="M1163" s="384">
        <f>IF(K1163=1,SUM($K$6:K1163),0)</f>
        <v>0</v>
      </c>
      <c r="N1163" s="430">
        <f t="shared" si="95"/>
        <v>0</v>
      </c>
      <c r="O1163" s="384">
        <f t="shared" si="96"/>
        <v>0</v>
      </c>
      <c r="P1163" s="384">
        <f>IF(O1163=1,SUM($O$6:O1163),0)</f>
        <v>0</v>
      </c>
    </row>
    <row r="1164" spans="1:16" ht="90">
      <c r="A1164" s="403"/>
      <c r="B1164" s="431">
        <v>35</v>
      </c>
      <c r="C1164" s="414" t="s">
        <v>1192</v>
      </c>
      <c r="D1164" s="415" t="s">
        <v>24</v>
      </c>
      <c r="E1164" s="416" t="s">
        <v>53</v>
      </c>
      <c r="F1164" s="418">
        <v>61140</v>
      </c>
      <c r="G1164" s="418">
        <v>61140</v>
      </c>
      <c r="H1164" s="419"/>
      <c r="I1164" s="411">
        <f t="shared" si="92"/>
        <v>61140</v>
      </c>
      <c r="J1164" s="428">
        <f t="shared" si="93"/>
        <v>0</v>
      </c>
      <c r="K1164" s="384">
        <f t="shared" si="94"/>
        <v>0</v>
      </c>
      <c r="L1164" s="384">
        <f>IF(J1164=1,SUM($J$6:J1164),0)</f>
        <v>0</v>
      </c>
      <c r="M1164" s="384">
        <f>IF(K1164=1,SUM($K$6:K1164),0)</f>
        <v>0</v>
      </c>
      <c r="N1164" s="430">
        <f t="shared" si="95"/>
        <v>0</v>
      </c>
      <c r="O1164" s="384">
        <f t="shared" si="96"/>
        <v>0</v>
      </c>
      <c r="P1164" s="384">
        <f>IF(O1164=1,SUM($O$6:O1164),0)</f>
        <v>0</v>
      </c>
    </row>
    <row r="1165" spans="1:16" ht="75">
      <c r="A1165" s="403"/>
      <c r="B1165" s="431">
        <v>36</v>
      </c>
      <c r="C1165" s="414" t="s">
        <v>1193</v>
      </c>
      <c r="D1165" s="415" t="s">
        <v>24</v>
      </c>
      <c r="E1165" s="416" t="s">
        <v>53</v>
      </c>
      <c r="F1165" s="418">
        <v>55380</v>
      </c>
      <c r="G1165" s="418">
        <v>55380</v>
      </c>
      <c r="H1165" s="419"/>
      <c r="I1165" s="411">
        <f t="shared" si="92"/>
        <v>55380</v>
      </c>
      <c r="J1165" s="428">
        <f t="shared" si="93"/>
        <v>0</v>
      </c>
      <c r="K1165" s="384">
        <f t="shared" si="94"/>
        <v>0</v>
      </c>
      <c r="L1165" s="384">
        <f>IF(J1165=1,SUM($J$6:J1165),0)</f>
        <v>0</v>
      </c>
      <c r="M1165" s="384">
        <f>IF(K1165=1,SUM($K$6:K1165),0)</f>
        <v>0</v>
      </c>
      <c r="N1165" s="430">
        <f t="shared" si="95"/>
        <v>0</v>
      </c>
      <c r="O1165" s="384">
        <f t="shared" si="96"/>
        <v>0</v>
      </c>
      <c r="P1165" s="384">
        <f>IF(O1165=1,SUM($O$6:O1165),0)</f>
        <v>0</v>
      </c>
    </row>
    <row r="1166" spans="1:16" ht="75">
      <c r="A1166" s="403"/>
      <c r="B1166" s="431">
        <v>37</v>
      </c>
      <c r="C1166" s="414" t="s">
        <v>1194</v>
      </c>
      <c r="D1166" s="415" t="s">
        <v>24</v>
      </c>
      <c r="E1166" s="416" t="s">
        <v>53</v>
      </c>
      <c r="F1166" s="418">
        <v>61860</v>
      </c>
      <c r="G1166" s="418">
        <v>61860</v>
      </c>
      <c r="H1166" s="419"/>
      <c r="I1166" s="411">
        <f t="shared" si="92"/>
        <v>61860</v>
      </c>
      <c r="J1166" s="428">
        <f t="shared" si="93"/>
        <v>0</v>
      </c>
      <c r="K1166" s="384">
        <f t="shared" si="94"/>
        <v>0</v>
      </c>
      <c r="L1166" s="384">
        <f>IF(J1166=1,SUM($J$6:J1166),0)</f>
        <v>0</v>
      </c>
      <c r="M1166" s="384">
        <f>IF(K1166=1,SUM($K$6:K1166),0)</f>
        <v>0</v>
      </c>
      <c r="N1166" s="430">
        <f t="shared" si="95"/>
        <v>0</v>
      </c>
      <c r="O1166" s="384">
        <f t="shared" si="96"/>
        <v>0</v>
      </c>
      <c r="P1166" s="384">
        <f>IF(O1166=1,SUM($O$6:O1166),0)</f>
        <v>0</v>
      </c>
    </row>
    <row r="1167" spans="1:16" ht="90">
      <c r="A1167" s="403"/>
      <c r="B1167" s="431">
        <v>38</v>
      </c>
      <c r="C1167" s="414" t="s">
        <v>1195</v>
      </c>
      <c r="D1167" s="415" t="s">
        <v>24</v>
      </c>
      <c r="E1167" s="416" t="s">
        <v>53</v>
      </c>
      <c r="F1167" s="418">
        <v>63900</v>
      </c>
      <c r="G1167" s="418">
        <v>63900</v>
      </c>
      <c r="H1167" s="419"/>
      <c r="I1167" s="411">
        <f t="shared" si="92"/>
        <v>63900</v>
      </c>
      <c r="J1167" s="428">
        <f t="shared" si="93"/>
        <v>0</v>
      </c>
      <c r="K1167" s="384">
        <f t="shared" si="94"/>
        <v>0</v>
      </c>
      <c r="L1167" s="384">
        <f>IF(J1167=1,SUM($J$6:J1167),0)</f>
        <v>0</v>
      </c>
      <c r="M1167" s="384">
        <f>IF(K1167=1,SUM($K$6:K1167),0)</f>
        <v>0</v>
      </c>
      <c r="N1167" s="430">
        <f t="shared" si="95"/>
        <v>0</v>
      </c>
      <c r="O1167" s="384">
        <f t="shared" si="96"/>
        <v>0</v>
      </c>
      <c r="P1167" s="384">
        <f>IF(O1167=1,SUM($O$6:O1167),0)</f>
        <v>0</v>
      </c>
    </row>
    <row r="1168" spans="1:16" ht="75">
      <c r="A1168" s="403"/>
      <c r="B1168" s="431">
        <v>39</v>
      </c>
      <c r="C1168" s="414" t="s">
        <v>1196</v>
      </c>
      <c r="D1168" s="415" t="s">
        <v>24</v>
      </c>
      <c r="E1168" s="416" t="s">
        <v>53</v>
      </c>
      <c r="F1168" s="418">
        <v>59220</v>
      </c>
      <c r="G1168" s="418">
        <v>59220</v>
      </c>
      <c r="H1168" s="419"/>
      <c r="I1168" s="411">
        <f t="shared" si="92"/>
        <v>59220</v>
      </c>
      <c r="J1168" s="428">
        <f t="shared" si="93"/>
        <v>0</v>
      </c>
      <c r="K1168" s="384">
        <f t="shared" si="94"/>
        <v>0</v>
      </c>
      <c r="L1168" s="384">
        <f>IF(J1168=1,SUM($J$6:J1168),0)</f>
        <v>0</v>
      </c>
      <c r="M1168" s="384">
        <f>IF(K1168=1,SUM($K$6:K1168),0)</f>
        <v>0</v>
      </c>
      <c r="N1168" s="430">
        <f t="shared" si="95"/>
        <v>0</v>
      </c>
      <c r="O1168" s="384">
        <f t="shared" si="96"/>
        <v>0</v>
      </c>
      <c r="P1168" s="384">
        <f>IF(O1168=1,SUM($O$6:O1168),0)</f>
        <v>0</v>
      </c>
    </row>
    <row r="1169" spans="1:16">
      <c r="A1169" s="403"/>
      <c r="B1169" s="413"/>
      <c r="C1169" s="414" t="s">
        <v>122</v>
      </c>
      <c r="D1169" s="415" t="s">
        <v>122</v>
      </c>
      <c r="E1169" s="416"/>
      <c r="F1169" s="418">
        <v>0</v>
      </c>
      <c r="G1169" s="418">
        <v>0</v>
      </c>
      <c r="H1169" s="419"/>
      <c r="I1169" s="411">
        <f t="shared" si="92"/>
        <v>0</v>
      </c>
      <c r="J1169" s="428">
        <f t="shared" si="93"/>
        <v>0</v>
      </c>
      <c r="K1169" s="384">
        <f t="shared" si="94"/>
        <v>0</v>
      </c>
      <c r="L1169" s="384">
        <f>IF(J1169=1,SUM($J$6:J1169),0)</f>
        <v>0</v>
      </c>
      <c r="M1169" s="384">
        <f>IF(K1169=1,SUM($K$6:K1169),0)</f>
        <v>0</v>
      </c>
      <c r="N1169" s="430">
        <f t="shared" si="95"/>
        <v>0</v>
      </c>
      <c r="O1169" s="384">
        <f t="shared" si="96"/>
        <v>0</v>
      </c>
      <c r="P1169" s="384">
        <f>IF(O1169=1,SUM($O$6:O1169),0)</f>
        <v>0</v>
      </c>
    </row>
    <row r="1170" spans="1:16" ht="60">
      <c r="A1170" s="403"/>
      <c r="B1170" s="413" t="s">
        <v>705</v>
      </c>
      <c r="C1170" s="414" t="s">
        <v>831</v>
      </c>
      <c r="D1170" s="415" t="s">
        <v>122</v>
      </c>
      <c r="E1170" s="416"/>
      <c r="F1170" s="418">
        <v>0</v>
      </c>
      <c r="G1170" s="418">
        <v>0</v>
      </c>
      <c r="H1170" s="419"/>
      <c r="I1170" s="411">
        <f t="shared" si="92"/>
        <v>0</v>
      </c>
      <c r="J1170" s="428">
        <f t="shared" si="93"/>
        <v>0</v>
      </c>
      <c r="K1170" s="384">
        <f t="shared" si="94"/>
        <v>0</v>
      </c>
      <c r="L1170" s="384">
        <f>IF(J1170=1,SUM($J$6:J1170),0)</f>
        <v>0</v>
      </c>
      <c r="M1170" s="384">
        <f>IF(K1170=1,SUM($K$6:K1170),0)</f>
        <v>0</v>
      </c>
      <c r="N1170" s="430">
        <f t="shared" si="95"/>
        <v>0</v>
      </c>
      <c r="O1170" s="384">
        <f t="shared" si="96"/>
        <v>0</v>
      </c>
      <c r="P1170" s="384">
        <f>IF(O1170=1,SUM($O$6:O1170),0)</f>
        <v>0</v>
      </c>
    </row>
    <row r="1171" spans="1:16" ht="105">
      <c r="A1171" s="403"/>
      <c r="B1171" s="431">
        <v>1</v>
      </c>
      <c r="C1171" s="414" t="s">
        <v>1197</v>
      </c>
      <c r="D1171" s="415" t="s">
        <v>24</v>
      </c>
      <c r="E1171" s="416" t="s">
        <v>53</v>
      </c>
      <c r="F1171" s="418">
        <v>89700</v>
      </c>
      <c r="G1171" s="418">
        <v>89700</v>
      </c>
      <c r="H1171" s="419"/>
      <c r="I1171" s="411">
        <f t="shared" si="92"/>
        <v>89700</v>
      </c>
      <c r="J1171" s="428">
        <f t="shared" si="93"/>
        <v>0</v>
      </c>
      <c r="K1171" s="384">
        <f t="shared" si="94"/>
        <v>0</v>
      </c>
      <c r="L1171" s="384">
        <f>IF(J1171=1,SUM($J$6:J1171),0)</f>
        <v>0</v>
      </c>
      <c r="M1171" s="384">
        <f>IF(K1171=1,SUM($K$6:K1171),0)</f>
        <v>0</v>
      </c>
      <c r="N1171" s="430">
        <f t="shared" si="95"/>
        <v>0</v>
      </c>
      <c r="O1171" s="384">
        <f t="shared" si="96"/>
        <v>0</v>
      </c>
      <c r="P1171" s="384">
        <f>IF(O1171=1,SUM($O$6:O1171),0)</f>
        <v>0</v>
      </c>
    </row>
    <row r="1172" spans="1:16" ht="120">
      <c r="A1172" s="403"/>
      <c r="B1172" s="431">
        <v>2</v>
      </c>
      <c r="C1172" s="414" t="s">
        <v>1198</v>
      </c>
      <c r="D1172" s="415" t="s">
        <v>24</v>
      </c>
      <c r="E1172" s="416" t="s">
        <v>53</v>
      </c>
      <c r="F1172" s="418">
        <v>91200</v>
      </c>
      <c r="G1172" s="418">
        <v>91200</v>
      </c>
      <c r="H1172" s="419"/>
      <c r="I1172" s="411">
        <f t="shared" si="92"/>
        <v>91200</v>
      </c>
      <c r="J1172" s="428">
        <f t="shared" si="93"/>
        <v>0</v>
      </c>
      <c r="K1172" s="384">
        <f t="shared" si="94"/>
        <v>0</v>
      </c>
      <c r="L1172" s="384">
        <f>IF(J1172=1,SUM($J$6:J1172),0)</f>
        <v>0</v>
      </c>
      <c r="M1172" s="384">
        <f>IF(K1172=1,SUM($K$6:K1172),0)</f>
        <v>0</v>
      </c>
      <c r="N1172" s="430">
        <f t="shared" si="95"/>
        <v>0</v>
      </c>
      <c r="O1172" s="384">
        <f t="shared" si="96"/>
        <v>0</v>
      </c>
      <c r="P1172" s="384">
        <f>IF(O1172=1,SUM($O$6:O1172),0)</f>
        <v>0</v>
      </c>
    </row>
    <row r="1173" spans="1:16" ht="120">
      <c r="A1173" s="403"/>
      <c r="B1173" s="431">
        <v>3</v>
      </c>
      <c r="C1173" s="414" t="s">
        <v>1199</v>
      </c>
      <c r="D1173" s="415" t="s">
        <v>24</v>
      </c>
      <c r="E1173" s="416" t="s">
        <v>53</v>
      </c>
      <c r="F1173" s="418">
        <v>95640</v>
      </c>
      <c r="G1173" s="418">
        <v>95640</v>
      </c>
      <c r="H1173" s="419"/>
      <c r="I1173" s="411">
        <f t="shared" si="92"/>
        <v>95640</v>
      </c>
      <c r="J1173" s="428">
        <f t="shared" si="93"/>
        <v>0</v>
      </c>
      <c r="K1173" s="384">
        <f t="shared" si="94"/>
        <v>0</v>
      </c>
      <c r="L1173" s="384">
        <f>IF(J1173=1,SUM($J$6:J1173),0)</f>
        <v>0</v>
      </c>
      <c r="M1173" s="384">
        <f>IF(K1173=1,SUM($K$6:K1173),0)</f>
        <v>0</v>
      </c>
      <c r="N1173" s="430">
        <f t="shared" si="95"/>
        <v>0</v>
      </c>
      <c r="O1173" s="384">
        <f t="shared" si="96"/>
        <v>0</v>
      </c>
      <c r="P1173" s="384">
        <f>IF(O1173=1,SUM($O$6:O1173),0)</f>
        <v>0</v>
      </c>
    </row>
    <row r="1174" spans="1:16" ht="120">
      <c r="A1174" s="403"/>
      <c r="B1174" s="431">
        <v>4</v>
      </c>
      <c r="C1174" s="414" t="s">
        <v>1200</v>
      </c>
      <c r="D1174" s="415" t="s">
        <v>24</v>
      </c>
      <c r="E1174" s="416" t="s">
        <v>53</v>
      </c>
      <c r="F1174" s="418">
        <v>95640</v>
      </c>
      <c r="G1174" s="418">
        <v>95640</v>
      </c>
      <c r="H1174" s="419"/>
      <c r="I1174" s="411">
        <f t="shared" si="92"/>
        <v>95640</v>
      </c>
      <c r="J1174" s="428">
        <f t="shared" si="93"/>
        <v>0</v>
      </c>
      <c r="K1174" s="384">
        <f t="shared" si="94"/>
        <v>0</v>
      </c>
      <c r="L1174" s="384">
        <f>IF(J1174=1,SUM($J$6:J1174),0)</f>
        <v>0</v>
      </c>
      <c r="M1174" s="384">
        <f>IF(K1174=1,SUM($K$6:K1174),0)</f>
        <v>0</v>
      </c>
      <c r="N1174" s="430">
        <f t="shared" si="95"/>
        <v>0</v>
      </c>
      <c r="O1174" s="384">
        <f t="shared" si="96"/>
        <v>0</v>
      </c>
      <c r="P1174" s="384">
        <f>IF(O1174=1,SUM($O$6:O1174),0)</f>
        <v>0</v>
      </c>
    </row>
    <row r="1175" spans="1:16" ht="120">
      <c r="A1175" s="403"/>
      <c r="B1175" s="431">
        <v>5</v>
      </c>
      <c r="C1175" s="414" t="s">
        <v>1201</v>
      </c>
      <c r="D1175" s="415" t="s">
        <v>24</v>
      </c>
      <c r="E1175" s="416" t="s">
        <v>53</v>
      </c>
      <c r="F1175" s="418">
        <v>116340</v>
      </c>
      <c r="G1175" s="418">
        <v>116340</v>
      </c>
      <c r="H1175" s="419"/>
      <c r="I1175" s="411">
        <f t="shared" si="92"/>
        <v>116340</v>
      </c>
      <c r="J1175" s="428">
        <f t="shared" si="93"/>
        <v>0</v>
      </c>
      <c r="K1175" s="384">
        <f t="shared" si="94"/>
        <v>0</v>
      </c>
      <c r="L1175" s="384">
        <f>IF(J1175=1,SUM($J$6:J1175),0)</f>
        <v>0</v>
      </c>
      <c r="M1175" s="384">
        <f>IF(K1175=1,SUM($K$6:K1175),0)</f>
        <v>0</v>
      </c>
      <c r="N1175" s="430">
        <f t="shared" si="95"/>
        <v>0</v>
      </c>
      <c r="O1175" s="384">
        <f t="shared" si="96"/>
        <v>0</v>
      </c>
      <c r="P1175" s="384">
        <f>IF(O1175=1,SUM($O$6:O1175),0)</f>
        <v>0</v>
      </c>
    </row>
    <row r="1176" spans="1:16" ht="120">
      <c r="A1176" s="403"/>
      <c r="B1176" s="431">
        <v>6</v>
      </c>
      <c r="C1176" s="414" t="s">
        <v>1202</v>
      </c>
      <c r="D1176" s="415" t="s">
        <v>24</v>
      </c>
      <c r="E1176" s="416" t="s">
        <v>53</v>
      </c>
      <c r="F1176" s="418">
        <v>115020</v>
      </c>
      <c r="G1176" s="418">
        <v>115020</v>
      </c>
      <c r="H1176" s="419"/>
      <c r="I1176" s="411">
        <f t="shared" si="92"/>
        <v>115020</v>
      </c>
      <c r="J1176" s="428">
        <f t="shared" si="93"/>
        <v>0</v>
      </c>
      <c r="K1176" s="384">
        <f t="shared" si="94"/>
        <v>0</v>
      </c>
      <c r="L1176" s="384">
        <f>IF(J1176=1,SUM($J$6:J1176),0)</f>
        <v>0</v>
      </c>
      <c r="M1176" s="384">
        <f>IF(K1176=1,SUM($K$6:K1176),0)</f>
        <v>0</v>
      </c>
      <c r="N1176" s="430">
        <f t="shared" si="95"/>
        <v>0</v>
      </c>
      <c r="O1176" s="384">
        <f t="shared" si="96"/>
        <v>0</v>
      </c>
      <c r="P1176" s="384">
        <f>IF(O1176=1,SUM($O$6:O1176),0)</f>
        <v>0</v>
      </c>
    </row>
    <row r="1177" spans="1:16" ht="120">
      <c r="A1177" s="403"/>
      <c r="B1177" s="431">
        <v>7</v>
      </c>
      <c r="C1177" s="414" t="s">
        <v>1203</v>
      </c>
      <c r="D1177" s="415" t="s">
        <v>24</v>
      </c>
      <c r="E1177" s="416" t="s">
        <v>53</v>
      </c>
      <c r="F1177" s="418">
        <v>115020</v>
      </c>
      <c r="G1177" s="418">
        <v>115020</v>
      </c>
      <c r="H1177" s="419"/>
      <c r="I1177" s="411">
        <f t="shared" si="92"/>
        <v>115020</v>
      </c>
      <c r="J1177" s="428">
        <f t="shared" si="93"/>
        <v>0</v>
      </c>
      <c r="K1177" s="384">
        <f t="shared" si="94"/>
        <v>0</v>
      </c>
      <c r="L1177" s="384">
        <f>IF(J1177=1,SUM($J$6:J1177),0)</f>
        <v>0</v>
      </c>
      <c r="M1177" s="384">
        <f>IF(K1177=1,SUM($K$6:K1177),0)</f>
        <v>0</v>
      </c>
      <c r="N1177" s="430">
        <f t="shared" si="95"/>
        <v>0</v>
      </c>
      <c r="O1177" s="384">
        <f t="shared" si="96"/>
        <v>0</v>
      </c>
      <c r="P1177" s="384">
        <f>IF(O1177=1,SUM($O$6:O1177),0)</f>
        <v>0</v>
      </c>
    </row>
    <row r="1178" spans="1:16" ht="120">
      <c r="A1178" s="403"/>
      <c r="B1178" s="431">
        <v>8</v>
      </c>
      <c r="C1178" s="414" t="s">
        <v>1204</v>
      </c>
      <c r="D1178" s="415" t="s">
        <v>24</v>
      </c>
      <c r="E1178" s="416" t="s">
        <v>53</v>
      </c>
      <c r="F1178" s="418">
        <v>115020</v>
      </c>
      <c r="G1178" s="418">
        <v>115020</v>
      </c>
      <c r="H1178" s="419"/>
      <c r="I1178" s="411">
        <f t="shared" si="92"/>
        <v>115020</v>
      </c>
      <c r="J1178" s="428">
        <f t="shared" si="93"/>
        <v>0</v>
      </c>
      <c r="K1178" s="384">
        <f t="shared" si="94"/>
        <v>0</v>
      </c>
      <c r="L1178" s="384">
        <f>IF(J1178=1,SUM($J$6:J1178),0)</f>
        <v>0</v>
      </c>
      <c r="M1178" s="384">
        <f>IF(K1178=1,SUM($K$6:K1178),0)</f>
        <v>0</v>
      </c>
      <c r="N1178" s="430">
        <f t="shared" si="95"/>
        <v>0</v>
      </c>
      <c r="O1178" s="384">
        <f t="shared" si="96"/>
        <v>0</v>
      </c>
      <c r="P1178" s="384">
        <f>IF(O1178=1,SUM($O$6:O1178),0)</f>
        <v>0</v>
      </c>
    </row>
    <row r="1179" spans="1:16" ht="105">
      <c r="A1179" s="403"/>
      <c r="B1179" s="431">
        <v>9</v>
      </c>
      <c r="C1179" s="414" t="s">
        <v>1205</v>
      </c>
      <c r="D1179" s="415" t="s">
        <v>24</v>
      </c>
      <c r="E1179" s="416" t="s">
        <v>53</v>
      </c>
      <c r="F1179" s="418">
        <v>117900</v>
      </c>
      <c r="G1179" s="418">
        <v>117900</v>
      </c>
      <c r="H1179" s="419"/>
      <c r="I1179" s="411">
        <f t="shared" si="92"/>
        <v>117900</v>
      </c>
      <c r="J1179" s="428">
        <f t="shared" si="93"/>
        <v>0</v>
      </c>
      <c r="K1179" s="384">
        <f t="shared" si="94"/>
        <v>0</v>
      </c>
      <c r="L1179" s="384">
        <f>IF(J1179=1,SUM($J$6:J1179),0)</f>
        <v>0</v>
      </c>
      <c r="M1179" s="384">
        <f>IF(K1179=1,SUM($K$6:K1179),0)</f>
        <v>0</v>
      </c>
      <c r="N1179" s="430">
        <f t="shared" si="95"/>
        <v>0</v>
      </c>
      <c r="O1179" s="384">
        <f t="shared" si="96"/>
        <v>0</v>
      </c>
      <c r="P1179" s="384">
        <f>IF(O1179=1,SUM($O$6:O1179),0)</f>
        <v>0</v>
      </c>
    </row>
    <row r="1180" spans="1:16" ht="105">
      <c r="A1180" s="403"/>
      <c r="B1180" s="431">
        <v>10</v>
      </c>
      <c r="C1180" s="414" t="s">
        <v>1206</v>
      </c>
      <c r="D1180" s="415" t="s">
        <v>24</v>
      </c>
      <c r="E1180" s="416" t="s">
        <v>53</v>
      </c>
      <c r="F1180" s="418">
        <v>136860</v>
      </c>
      <c r="G1180" s="418">
        <v>136860</v>
      </c>
      <c r="H1180" s="419"/>
      <c r="I1180" s="411">
        <f t="shared" si="92"/>
        <v>136860</v>
      </c>
      <c r="J1180" s="428">
        <f t="shared" si="93"/>
        <v>0</v>
      </c>
      <c r="K1180" s="384">
        <f t="shared" si="94"/>
        <v>0</v>
      </c>
      <c r="L1180" s="384">
        <f>IF(J1180=1,SUM($J$6:J1180),0)</f>
        <v>0</v>
      </c>
      <c r="M1180" s="384">
        <f>IF(K1180=1,SUM($K$6:K1180),0)</f>
        <v>0</v>
      </c>
      <c r="N1180" s="430">
        <f t="shared" si="95"/>
        <v>0</v>
      </c>
      <c r="O1180" s="384">
        <f t="shared" si="96"/>
        <v>0</v>
      </c>
      <c r="P1180" s="384">
        <f>IF(O1180=1,SUM($O$6:O1180),0)</f>
        <v>0</v>
      </c>
    </row>
    <row r="1181" spans="1:16" ht="105">
      <c r="A1181" s="403"/>
      <c r="B1181" s="431">
        <v>11</v>
      </c>
      <c r="C1181" s="414" t="s">
        <v>1207</v>
      </c>
      <c r="D1181" s="415" t="s">
        <v>24</v>
      </c>
      <c r="E1181" s="416" t="s">
        <v>53</v>
      </c>
      <c r="F1181" s="418">
        <v>220920</v>
      </c>
      <c r="G1181" s="418">
        <v>220920</v>
      </c>
      <c r="H1181" s="419"/>
      <c r="I1181" s="411">
        <f t="shared" si="92"/>
        <v>220920</v>
      </c>
      <c r="J1181" s="428">
        <f t="shared" si="93"/>
        <v>0</v>
      </c>
      <c r="K1181" s="384">
        <f t="shared" si="94"/>
        <v>0</v>
      </c>
      <c r="L1181" s="384">
        <f>IF(J1181=1,SUM($J$6:J1181),0)</f>
        <v>0</v>
      </c>
      <c r="M1181" s="384">
        <f>IF(K1181=1,SUM($K$6:K1181),0)</f>
        <v>0</v>
      </c>
      <c r="N1181" s="430">
        <f t="shared" si="95"/>
        <v>0</v>
      </c>
      <c r="O1181" s="384">
        <f t="shared" si="96"/>
        <v>0</v>
      </c>
      <c r="P1181" s="384">
        <f>IF(O1181=1,SUM($O$6:O1181),0)</f>
        <v>0</v>
      </c>
    </row>
    <row r="1182" spans="1:16" ht="105">
      <c r="A1182" s="403"/>
      <c r="B1182" s="431">
        <v>12</v>
      </c>
      <c r="C1182" s="414" t="s">
        <v>1208</v>
      </c>
      <c r="D1182" s="415" t="s">
        <v>24</v>
      </c>
      <c r="E1182" s="416" t="s">
        <v>53</v>
      </c>
      <c r="F1182" s="418">
        <v>220920</v>
      </c>
      <c r="G1182" s="418">
        <v>220920</v>
      </c>
      <c r="H1182" s="419"/>
      <c r="I1182" s="411">
        <f t="shared" si="92"/>
        <v>220920</v>
      </c>
      <c r="J1182" s="428">
        <f t="shared" si="93"/>
        <v>0</v>
      </c>
      <c r="K1182" s="384">
        <f t="shared" si="94"/>
        <v>0</v>
      </c>
      <c r="L1182" s="384">
        <f>IF(J1182=1,SUM($J$6:J1182),0)</f>
        <v>0</v>
      </c>
      <c r="M1182" s="384">
        <f>IF(K1182=1,SUM($K$6:K1182),0)</f>
        <v>0</v>
      </c>
      <c r="N1182" s="430">
        <f t="shared" si="95"/>
        <v>0</v>
      </c>
      <c r="O1182" s="384">
        <f t="shared" si="96"/>
        <v>0</v>
      </c>
      <c r="P1182" s="384">
        <f>IF(O1182=1,SUM($O$6:O1182),0)</f>
        <v>0</v>
      </c>
    </row>
    <row r="1183" spans="1:16">
      <c r="A1183" s="403"/>
      <c r="B1183" s="413"/>
      <c r="C1183" s="414"/>
      <c r="D1183" s="415" t="s">
        <v>122</v>
      </c>
      <c r="E1183" s="416"/>
      <c r="F1183" s="418">
        <v>0</v>
      </c>
      <c r="G1183" s="418">
        <v>0</v>
      </c>
      <c r="H1183" s="419"/>
      <c r="I1183" s="411">
        <f t="shared" si="92"/>
        <v>0</v>
      </c>
      <c r="J1183" s="428">
        <f t="shared" si="93"/>
        <v>0</v>
      </c>
      <c r="K1183" s="384">
        <f t="shared" si="94"/>
        <v>0</v>
      </c>
      <c r="L1183" s="384">
        <f>IF(J1183=1,SUM($J$6:J1183),0)</f>
        <v>0</v>
      </c>
      <c r="M1183" s="384">
        <f>IF(K1183=1,SUM($K$6:K1183),0)</f>
        <v>0</v>
      </c>
      <c r="N1183" s="430">
        <f t="shared" si="95"/>
        <v>0</v>
      </c>
      <c r="O1183" s="384">
        <f t="shared" si="96"/>
        <v>0</v>
      </c>
      <c r="P1183" s="384">
        <f>IF(O1183=1,SUM($O$6:O1183),0)</f>
        <v>0</v>
      </c>
    </row>
    <row r="1184" spans="1:16" ht="30">
      <c r="A1184" s="403"/>
      <c r="B1184" s="413" t="s">
        <v>705</v>
      </c>
      <c r="C1184" s="414" t="s">
        <v>651</v>
      </c>
      <c r="D1184" s="415" t="s">
        <v>122</v>
      </c>
      <c r="E1184" s="416"/>
      <c r="F1184" s="418">
        <v>0</v>
      </c>
      <c r="G1184" s="418">
        <v>0</v>
      </c>
      <c r="H1184" s="419"/>
      <c r="I1184" s="411">
        <f t="shared" si="92"/>
        <v>0</v>
      </c>
      <c r="J1184" s="428">
        <f t="shared" si="93"/>
        <v>0</v>
      </c>
      <c r="K1184" s="384">
        <f t="shared" si="94"/>
        <v>0</v>
      </c>
      <c r="L1184" s="384">
        <f>IF(J1184=1,SUM($J$6:J1184),0)</f>
        <v>0</v>
      </c>
      <c r="M1184" s="384">
        <f>IF(K1184=1,SUM($K$6:K1184),0)</f>
        <v>0</v>
      </c>
      <c r="N1184" s="430">
        <f t="shared" si="95"/>
        <v>0</v>
      </c>
      <c r="O1184" s="384">
        <f t="shared" si="96"/>
        <v>0</v>
      </c>
      <c r="P1184" s="384">
        <f>IF(O1184=1,SUM($O$6:O1184),0)</f>
        <v>0</v>
      </c>
    </row>
    <row r="1185" spans="1:16" ht="135">
      <c r="A1185" s="403"/>
      <c r="B1185" s="413">
        <v>1</v>
      </c>
      <c r="C1185" s="414" t="s">
        <v>1209</v>
      </c>
      <c r="D1185" s="415" t="s">
        <v>24</v>
      </c>
      <c r="E1185" s="416" t="s">
        <v>53</v>
      </c>
      <c r="F1185" s="418">
        <v>19440</v>
      </c>
      <c r="G1185" s="418">
        <v>19440</v>
      </c>
      <c r="H1185" s="419"/>
      <c r="I1185" s="411">
        <f t="shared" ref="I1185:I1249" si="97">IF($I$5=$G$4,G1185,(IF($I$5=$F$4,F1185,0)))</f>
        <v>19440</v>
      </c>
      <c r="J1185" s="428">
        <f t="shared" si="93"/>
        <v>0</v>
      </c>
      <c r="K1185" s="384">
        <f t="shared" si="94"/>
        <v>0</v>
      </c>
      <c r="L1185" s="384">
        <f>IF(J1185=1,SUM($J$6:J1185),0)</f>
        <v>0</v>
      </c>
      <c r="M1185" s="384">
        <f>IF(K1185=1,SUM($K$6:K1185),0)</f>
        <v>0</v>
      </c>
      <c r="N1185" s="430">
        <f t="shared" si="95"/>
        <v>0</v>
      </c>
      <c r="O1185" s="384">
        <f t="shared" si="96"/>
        <v>0</v>
      </c>
      <c r="P1185" s="384">
        <f>IF(O1185=1,SUM($O$6:O1185),0)</f>
        <v>0</v>
      </c>
    </row>
    <row r="1186" spans="1:16" ht="135">
      <c r="A1186" s="403"/>
      <c r="B1186" s="413">
        <v>2</v>
      </c>
      <c r="C1186" s="414" t="s">
        <v>1210</v>
      </c>
      <c r="D1186" s="415" t="s">
        <v>24</v>
      </c>
      <c r="E1186" s="416" t="s">
        <v>53</v>
      </c>
      <c r="F1186" s="418">
        <v>28860</v>
      </c>
      <c r="G1186" s="418">
        <v>28860</v>
      </c>
      <c r="H1186" s="419"/>
      <c r="I1186" s="411">
        <f t="shared" si="97"/>
        <v>28860</v>
      </c>
      <c r="J1186" s="428">
        <f t="shared" si="93"/>
        <v>0</v>
      </c>
      <c r="K1186" s="384">
        <f t="shared" si="94"/>
        <v>0</v>
      </c>
      <c r="L1186" s="384">
        <f>IF(J1186=1,SUM($J$6:J1186),0)</f>
        <v>0</v>
      </c>
      <c r="M1186" s="384">
        <f>IF(K1186=1,SUM($K$6:K1186),0)</f>
        <v>0</v>
      </c>
      <c r="N1186" s="430">
        <f t="shared" si="95"/>
        <v>0</v>
      </c>
      <c r="O1186" s="384">
        <f t="shared" si="96"/>
        <v>0</v>
      </c>
      <c r="P1186" s="384">
        <f>IF(O1186=1,SUM($O$6:O1186),0)</f>
        <v>0</v>
      </c>
    </row>
    <row r="1187" spans="1:16" ht="135">
      <c r="A1187" s="403"/>
      <c r="B1187" s="413">
        <v>3</v>
      </c>
      <c r="C1187" s="414" t="s">
        <v>1211</v>
      </c>
      <c r="D1187" s="415" t="s">
        <v>24</v>
      </c>
      <c r="E1187" s="416" t="s">
        <v>53</v>
      </c>
      <c r="F1187" s="418">
        <v>33180</v>
      </c>
      <c r="G1187" s="418">
        <v>33180</v>
      </c>
      <c r="H1187" s="419"/>
      <c r="I1187" s="411">
        <f t="shared" si="97"/>
        <v>33180</v>
      </c>
      <c r="J1187" s="428">
        <f t="shared" si="93"/>
        <v>0</v>
      </c>
      <c r="K1187" s="384">
        <f t="shared" si="94"/>
        <v>0</v>
      </c>
      <c r="L1187" s="384">
        <f>IF(J1187=1,SUM($J$6:J1187),0)</f>
        <v>0</v>
      </c>
      <c r="M1187" s="384">
        <f>IF(K1187=1,SUM($K$6:K1187),0)</f>
        <v>0</v>
      </c>
      <c r="N1187" s="430">
        <f t="shared" si="95"/>
        <v>0</v>
      </c>
      <c r="O1187" s="384">
        <f t="shared" si="96"/>
        <v>0</v>
      </c>
      <c r="P1187" s="384">
        <f>IF(O1187=1,SUM($O$6:O1187),0)</f>
        <v>0</v>
      </c>
    </row>
    <row r="1188" spans="1:16" ht="135">
      <c r="A1188" s="403"/>
      <c r="B1188" s="413">
        <v>4</v>
      </c>
      <c r="C1188" s="414" t="s">
        <v>1212</v>
      </c>
      <c r="D1188" s="415" t="s">
        <v>24</v>
      </c>
      <c r="E1188" s="416" t="s">
        <v>53</v>
      </c>
      <c r="F1188" s="418">
        <v>30900</v>
      </c>
      <c r="G1188" s="418">
        <v>30900</v>
      </c>
      <c r="H1188" s="419"/>
      <c r="I1188" s="411">
        <f t="shared" si="97"/>
        <v>30900</v>
      </c>
      <c r="J1188" s="428">
        <f t="shared" si="93"/>
        <v>0</v>
      </c>
      <c r="K1188" s="384">
        <f t="shared" si="94"/>
        <v>0</v>
      </c>
      <c r="L1188" s="384">
        <f>IF(J1188=1,SUM($J$6:J1188),0)</f>
        <v>0</v>
      </c>
      <c r="M1188" s="384">
        <f>IF(K1188=1,SUM($K$6:K1188),0)</f>
        <v>0</v>
      </c>
      <c r="N1188" s="430">
        <f t="shared" si="95"/>
        <v>0</v>
      </c>
      <c r="O1188" s="384">
        <f t="shared" si="96"/>
        <v>0</v>
      </c>
      <c r="P1188" s="384">
        <f>IF(O1188=1,SUM($O$6:O1188),0)</f>
        <v>0</v>
      </c>
    </row>
    <row r="1189" spans="1:16" ht="150">
      <c r="A1189" s="403"/>
      <c r="B1189" s="413">
        <v>5</v>
      </c>
      <c r="C1189" s="414" t="s">
        <v>1213</v>
      </c>
      <c r="D1189" s="415" t="s">
        <v>24</v>
      </c>
      <c r="E1189" s="416" t="s">
        <v>53</v>
      </c>
      <c r="F1189" s="418">
        <v>40740</v>
      </c>
      <c r="G1189" s="418">
        <v>40740</v>
      </c>
      <c r="H1189" s="419"/>
      <c r="I1189" s="411">
        <f t="shared" si="97"/>
        <v>40740</v>
      </c>
      <c r="J1189" s="428">
        <f t="shared" si="93"/>
        <v>0</v>
      </c>
      <c r="K1189" s="384">
        <f t="shared" si="94"/>
        <v>0</v>
      </c>
      <c r="L1189" s="384">
        <f>IF(J1189=1,SUM($J$6:J1189),0)</f>
        <v>0</v>
      </c>
      <c r="M1189" s="384">
        <f>IF(K1189=1,SUM($K$6:K1189),0)</f>
        <v>0</v>
      </c>
      <c r="N1189" s="430">
        <f t="shared" si="95"/>
        <v>0</v>
      </c>
      <c r="O1189" s="384">
        <f t="shared" si="96"/>
        <v>0</v>
      </c>
      <c r="P1189" s="384">
        <f>IF(O1189=1,SUM($O$6:O1189),0)</f>
        <v>0</v>
      </c>
    </row>
    <row r="1190" spans="1:16" ht="150">
      <c r="A1190" s="403"/>
      <c r="B1190" s="413">
        <v>6</v>
      </c>
      <c r="C1190" s="414" t="s">
        <v>1214</v>
      </c>
      <c r="D1190" s="415" t="s">
        <v>24</v>
      </c>
      <c r="E1190" s="416" t="s">
        <v>53</v>
      </c>
      <c r="F1190" s="418">
        <v>34020</v>
      </c>
      <c r="G1190" s="418">
        <v>34020</v>
      </c>
      <c r="H1190" s="419"/>
      <c r="I1190" s="411">
        <f t="shared" si="97"/>
        <v>34020</v>
      </c>
      <c r="J1190" s="428">
        <f t="shared" si="93"/>
        <v>0</v>
      </c>
      <c r="K1190" s="384">
        <f t="shared" si="94"/>
        <v>0</v>
      </c>
      <c r="L1190" s="384">
        <f>IF(J1190=1,SUM($J$6:J1190),0)</f>
        <v>0</v>
      </c>
      <c r="M1190" s="384">
        <f>IF(K1190=1,SUM($K$6:K1190),0)</f>
        <v>0</v>
      </c>
      <c r="N1190" s="430">
        <f t="shared" si="95"/>
        <v>0</v>
      </c>
      <c r="O1190" s="384">
        <f t="shared" si="96"/>
        <v>0</v>
      </c>
      <c r="P1190" s="384">
        <f>IF(O1190=1,SUM($O$6:O1190),0)</f>
        <v>0</v>
      </c>
    </row>
    <row r="1191" spans="1:16" ht="75">
      <c r="A1191" s="403"/>
      <c r="B1191" s="413">
        <v>7</v>
      </c>
      <c r="C1191" s="414" t="s">
        <v>1215</v>
      </c>
      <c r="D1191" s="415" t="s">
        <v>24</v>
      </c>
      <c r="E1191" s="416" t="s">
        <v>53</v>
      </c>
      <c r="F1191" s="418">
        <v>358140</v>
      </c>
      <c r="G1191" s="418">
        <v>358140</v>
      </c>
      <c r="H1191" s="419"/>
      <c r="I1191" s="411">
        <f t="shared" si="97"/>
        <v>358140</v>
      </c>
      <c r="J1191" s="428">
        <f t="shared" si="93"/>
        <v>0</v>
      </c>
      <c r="K1191" s="384">
        <f t="shared" si="94"/>
        <v>0</v>
      </c>
      <c r="L1191" s="384">
        <f>IF(J1191=1,SUM($J$6:J1191),0)</f>
        <v>0</v>
      </c>
      <c r="M1191" s="384">
        <f>IF(K1191=1,SUM($K$6:K1191),0)</f>
        <v>0</v>
      </c>
      <c r="N1191" s="430">
        <f t="shared" si="95"/>
        <v>0</v>
      </c>
      <c r="O1191" s="384">
        <f t="shared" si="96"/>
        <v>0</v>
      </c>
      <c r="P1191" s="384">
        <f>IF(O1191=1,SUM($O$6:O1191),0)</f>
        <v>0</v>
      </c>
    </row>
    <row r="1192" spans="1:16" ht="75">
      <c r="A1192" s="403"/>
      <c r="B1192" s="413">
        <v>8</v>
      </c>
      <c r="C1192" s="414" t="s">
        <v>1216</v>
      </c>
      <c r="D1192" s="415" t="s">
        <v>24</v>
      </c>
      <c r="E1192" s="416" t="s">
        <v>53</v>
      </c>
      <c r="F1192" s="418">
        <v>240900</v>
      </c>
      <c r="G1192" s="418">
        <v>240900</v>
      </c>
      <c r="H1192" s="419"/>
      <c r="I1192" s="411">
        <f t="shared" si="97"/>
        <v>240900</v>
      </c>
      <c r="J1192" s="428">
        <f t="shared" si="93"/>
        <v>0</v>
      </c>
      <c r="K1192" s="384">
        <f t="shared" si="94"/>
        <v>0</v>
      </c>
      <c r="L1192" s="384">
        <f>IF(J1192=1,SUM($J$6:J1192),0)</f>
        <v>0</v>
      </c>
      <c r="M1192" s="384">
        <f>IF(K1192=1,SUM($K$6:K1192),0)</f>
        <v>0</v>
      </c>
      <c r="N1192" s="430">
        <f t="shared" si="95"/>
        <v>0</v>
      </c>
      <c r="O1192" s="384">
        <f t="shared" si="96"/>
        <v>0</v>
      </c>
      <c r="P1192" s="384">
        <f>IF(O1192=1,SUM($O$6:O1192),0)</f>
        <v>0</v>
      </c>
    </row>
    <row r="1193" spans="1:16">
      <c r="A1193" s="403"/>
      <c r="B1193" s="413"/>
      <c r="C1193" s="414"/>
      <c r="D1193" s="415" t="s">
        <v>122</v>
      </c>
      <c r="E1193" s="416"/>
      <c r="F1193" s="418">
        <v>0</v>
      </c>
      <c r="G1193" s="418">
        <v>0</v>
      </c>
      <c r="H1193" s="419"/>
      <c r="I1193" s="411">
        <f t="shared" si="97"/>
        <v>0</v>
      </c>
      <c r="J1193" s="428">
        <f t="shared" si="93"/>
        <v>0</v>
      </c>
      <c r="K1193" s="384">
        <f t="shared" si="94"/>
        <v>0</v>
      </c>
      <c r="L1193" s="384">
        <f>IF(J1193=1,SUM($J$6:J1193),0)</f>
        <v>0</v>
      </c>
      <c r="M1193" s="384">
        <f>IF(K1193=1,SUM($K$6:K1193),0)</f>
        <v>0</v>
      </c>
      <c r="N1193" s="430">
        <f t="shared" si="95"/>
        <v>0</v>
      </c>
      <c r="O1193" s="384">
        <f t="shared" si="96"/>
        <v>0</v>
      </c>
      <c r="P1193" s="384">
        <f>IF(O1193=1,SUM($O$6:O1193),0)</f>
        <v>0</v>
      </c>
    </row>
    <row r="1194" spans="1:16" ht="60">
      <c r="A1194" s="403"/>
      <c r="B1194" s="413" t="s">
        <v>705</v>
      </c>
      <c r="C1194" s="414" t="s">
        <v>854</v>
      </c>
      <c r="D1194" s="415" t="s">
        <v>122</v>
      </c>
      <c r="E1194" s="416"/>
      <c r="F1194" s="418">
        <v>0</v>
      </c>
      <c r="G1194" s="418">
        <v>0</v>
      </c>
      <c r="H1194" s="419"/>
      <c r="I1194" s="411">
        <f t="shared" si="97"/>
        <v>0</v>
      </c>
      <c r="J1194" s="428">
        <f t="shared" si="93"/>
        <v>0</v>
      </c>
      <c r="K1194" s="384">
        <f t="shared" si="94"/>
        <v>0</v>
      </c>
      <c r="L1194" s="384">
        <f>IF(J1194=1,SUM($J$6:J1194),0)</f>
        <v>0</v>
      </c>
      <c r="M1194" s="384">
        <f>IF(K1194=1,SUM($K$6:K1194),0)</f>
        <v>0</v>
      </c>
      <c r="N1194" s="430">
        <f t="shared" si="95"/>
        <v>0</v>
      </c>
      <c r="O1194" s="384">
        <f t="shared" si="96"/>
        <v>0</v>
      </c>
      <c r="P1194" s="384">
        <f>IF(O1194=1,SUM($O$6:O1194),0)</f>
        <v>0</v>
      </c>
    </row>
    <row r="1195" spans="1:16" ht="60">
      <c r="A1195" s="403"/>
      <c r="B1195" s="413">
        <v>1</v>
      </c>
      <c r="C1195" s="414" t="s">
        <v>1217</v>
      </c>
      <c r="D1195" s="415" t="s">
        <v>24</v>
      </c>
      <c r="E1195" s="416" t="s">
        <v>53</v>
      </c>
      <c r="F1195" s="418">
        <v>33840</v>
      </c>
      <c r="G1195" s="418">
        <v>33840</v>
      </c>
      <c r="H1195" s="419"/>
      <c r="I1195" s="411">
        <f t="shared" si="97"/>
        <v>33840</v>
      </c>
      <c r="J1195" s="428">
        <f t="shared" si="93"/>
        <v>0</v>
      </c>
      <c r="K1195" s="384">
        <f t="shared" si="94"/>
        <v>0</v>
      </c>
      <c r="L1195" s="384">
        <f>IF(J1195=1,SUM($J$6:J1195),0)</f>
        <v>0</v>
      </c>
      <c r="M1195" s="384">
        <f>IF(K1195=1,SUM($K$6:K1195),0)</f>
        <v>0</v>
      </c>
      <c r="N1195" s="430">
        <f t="shared" si="95"/>
        <v>0</v>
      </c>
      <c r="O1195" s="384">
        <f t="shared" si="96"/>
        <v>0</v>
      </c>
      <c r="P1195" s="384">
        <f>IF(O1195=1,SUM($O$6:O1195),0)</f>
        <v>0</v>
      </c>
    </row>
    <row r="1196" spans="1:16" ht="60">
      <c r="A1196" s="403"/>
      <c r="B1196" s="413">
        <v>2</v>
      </c>
      <c r="C1196" s="414" t="s">
        <v>1218</v>
      </c>
      <c r="D1196" s="415" t="s">
        <v>24</v>
      </c>
      <c r="E1196" s="416" t="s">
        <v>53</v>
      </c>
      <c r="F1196" s="418">
        <v>39240</v>
      </c>
      <c r="G1196" s="418">
        <v>39240</v>
      </c>
      <c r="H1196" s="419"/>
      <c r="I1196" s="411">
        <f t="shared" si="97"/>
        <v>39240</v>
      </c>
      <c r="J1196" s="428">
        <f t="shared" si="93"/>
        <v>0</v>
      </c>
      <c r="K1196" s="384">
        <f t="shared" si="94"/>
        <v>0</v>
      </c>
      <c r="L1196" s="384">
        <f>IF(J1196=1,SUM($J$6:J1196),0)</f>
        <v>0</v>
      </c>
      <c r="M1196" s="384">
        <f>IF(K1196=1,SUM($K$6:K1196),0)</f>
        <v>0</v>
      </c>
      <c r="N1196" s="430">
        <f t="shared" si="95"/>
        <v>0</v>
      </c>
      <c r="O1196" s="384">
        <f t="shared" si="96"/>
        <v>0</v>
      </c>
      <c r="P1196" s="384">
        <f>IF(O1196=1,SUM($O$6:O1196),0)</f>
        <v>0</v>
      </c>
    </row>
    <row r="1197" spans="1:16" ht="60">
      <c r="A1197" s="403"/>
      <c r="B1197" s="413">
        <v>3</v>
      </c>
      <c r="C1197" s="414" t="s">
        <v>1219</v>
      </c>
      <c r="D1197" s="415" t="s">
        <v>24</v>
      </c>
      <c r="E1197" s="416" t="s">
        <v>53</v>
      </c>
      <c r="F1197" s="418">
        <v>7320</v>
      </c>
      <c r="G1197" s="418">
        <v>7320</v>
      </c>
      <c r="H1197" s="419"/>
      <c r="I1197" s="411">
        <f t="shared" si="97"/>
        <v>7320</v>
      </c>
      <c r="J1197" s="428">
        <f t="shared" si="93"/>
        <v>0</v>
      </c>
      <c r="K1197" s="384">
        <f t="shared" si="94"/>
        <v>0</v>
      </c>
      <c r="L1197" s="384">
        <f>IF(J1197=1,SUM($J$6:J1197),0)</f>
        <v>0</v>
      </c>
      <c r="M1197" s="384">
        <f>IF(K1197=1,SUM($K$6:K1197),0)</f>
        <v>0</v>
      </c>
      <c r="N1197" s="430">
        <f t="shared" si="95"/>
        <v>0</v>
      </c>
      <c r="O1197" s="384">
        <f t="shared" si="96"/>
        <v>0</v>
      </c>
      <c r="P1197" s="384">
        <f>IF(O1197=1,SUM($O$6:O1197),0)</f>
        <v>0</v>
      </c>
    </row>
    <row r="1198" spans="1:16" ht="60">
      <c r="A1198" s="403"/>
      <c r="B1198" s="413">
        <v>4</v>
      </c>
      <c r="C1198" s="414" t="s">
        <v>1220</v>
      </c>
      <c r="D1198" s="415" t="s">
        <v>24</v>
      </c>
      <c r="E1198" s="416" t="s">
        <v>53</v>
      </c>
      <c r="F1198" s="418">
        <v>9600</v>
      </c>
      <c r="G1198" s="418">
        <v>9600</v>
      </c>
      <c r="H1198" s="419"/>
      <c r="I1198" s="411">
        <f t="shared" si="97"/>
        <v>9600</v>
      </c>
      <c r="J1198" s="428">
        <f t="shared" si="93"/>
        <v>0</v>
      </c>
      <c r="K1198" s="384">
        <f t="shared" si="94"/>
        <v>0</v>
      </c>
      <c r="L1198" s="384">
        <f>IF(J1198=1,SUM($J$6:J1198),0)</f>
        <v>0</v>
      </c>
      <c r="M1198" s="384">
        <f>IF(K1198=1,SUM($K$6:K1198),0)</f>
        <v>0</v>
      </c>
      <c r="N1198" s="430">
        <f t="shared" si="95"/>
        <v>0</v>
      </c>
      <c r="O1198" s="384">
        <f t="shared" si="96"/>
        <v>0</v>
      </c>
      <c r="P1198" s="384">
        <f>IF(O1198=1,SUM($O$6:O1198),0)</f>
        <v>0</v>
      </c>
    </row>
    <row r="1199" spans="1:16" ht="60">
      <c r="A1199" s="403"/>
      <c r="B1199" s="413">
        <v>5</v>
      </c>
      <c r="C1199" s="414" t="s">
        <v>1221</v>
      </c>
      <c r="D1199" s="415" t="s">
        <v>24</v>
      </c>
      <c r="E1199" s="416" t="s">
        <v>53</v>
      </c>
      <c r="F1199" s="418">
        <v>103860</v>
      </c>
      <c r="G1199" s="418">
        <v>103860</v>
      </c>
      <c r="H1199" s="419"/>
      <c r="I1199" s="411">
        <f t="shared" si="97"/>
        <v>103860</v>
      </c>
      <c r="J1199" s="428">
        <f t="shared" si="93"/>
        <v>0</v>
      </c>
      <c r="K1199" s="384">
        <f t="shared" si="94"/>
        <v>0</v>
      </c>
      <c r="L1199" s="384">
        <f>IF(J1199=1,SUM($J$6:J1199),0)</f>
        <v>0</v>
      </c>
      <c r="M1199" s="384">
        <f>IF(K1199=1,SUM($K$6:K1199),0)</f>
        <v>0</v>
      </c>
      <c r="N1199" s="430">
        <f t="shared" si="95"/>
        <v>0</v>
      </c>
      <c r="O1199" s="384">
        <f t="shared" si="96"/>
        <v>0</v>
      </c>
      <c r="P1199" s="384">
        <f>IF(O1199=1,SUM($O$6:O1199),0)</f>
        <v>0</v>
      </c>
    </row>
    <row r="1200" spans="1:16" ht="60">
      <c r="A1200" s="403"/>
      <c r="B1200" s="413">
        <v>6</v>
      </c>
      <c r="C1200" s="414" t="s">
        <v>1222</v>
      </c>
      <c r="D1200" s="415" t="s">
        <v>24</v>
      </c>
      <c r="E1200" s="416" t="s">
        <v>53</v>
      </c>
      <c r="F1200" s="418">
        <v>923940</v>
      </c>
      <c r="G1200" s="418">
        <v>923940</v>
      </c>
      <c r="H1200" s="419"/>
      <c r="I1200" s="411">
        <f t="shared" si="97"/>
        <v>923940</v>
      </c>
      <c r="J1200" s="428">
        <f t="shared" si="93"/>
        <v>0</v>
      </c>
      <c r="K1200" s="384">
        <f t="shared" si="94"/>
        <v>0</v>
      </c>
      <c r="L1200" s="384">
        <f>IF(J1200=1,SUM($J$6:J1200),0)</f>
        <v>0</v>
      </c>
      <c r="M1200" s="384">
        <f>IF(K1200=1,SUM($K$6:K1200),0)</f>
        <v>0</v>
      </c>
      <c r="N1200" s="430">
        <f t="shared" si="95"/>
        <v>0</v>
      </c>
      <c r="O1200" s="384">
        <f t="shared" si="96"/>
        <v>0</v>
      </c>
      <c r="P1200" s="384">
        <f>IF(O1200=1,SUM($O$6:O1200),0)</f>
        <v>0</v>
      </c>
    </row>
    <row r="1201" spans="1:16" ht="60">
      <c r="A1201" s="403"/>
      <c r="B1201" s="413">
        <v>7</v>
      </c>
      <c r="C1201" s="414" t="s">
        <v>1223</v>
      </c>
      <c r="D1201" s="415" t="s">
        <v>24</v>
      </c>
      <c r="E1201" s="416" t="s">
        <v>53</v>
      </c>
      <c r="F1201" s="418">
        <v>14160</v>
      </c>
      <c r="G1201" s="418">
        <v>14160</v>
      </c>
      <c r="H1201" s="419"/>
      <c r="I1201" s="411">
        <f t="shared" si="97"/>
        <v>14160</v>
      </c>
      <c r="J1201" s="428">
        <f t="shared" si="93"/>
        <v>0</v>
      </c>
      <c r="K1201" s="384">
        <f t="shared" si="94"/>
        <v>0</v>
      </c>
      <c r="L1201" s="384">
        <f>IF(J1201=1,SUM($J$6:J1201),0)</f>
        <v>0</v>
      </c>
      <c r="M1201" s="384">
        <f>IF(K1201=1,SUM($K$6:K1201),0)</f>
        <v>0</v>
      </c>
      <c r="N1201" s="430">
        <f t="shared" si="95"/>
        <v>0</v>
      </c>
      <c r="O1201" s="384">
        <f t="shared" si="96"/>
        <v>0</v>
      </c>
      <c r="P1201" s="384">
        <f>IF(O1201=1,SUM($O$6:O1201),0)</f>
        <v>0</v>
      </c>
    </row>
    <row r="1202" spans="1:16" ht="60">
      <c r="A1202" s="403"/>
      <c r="B1202" s="413">
        <v>8</v>
      </c>
      <c r="C1202" s="414" t="s">
        <v>1224</v>
      </c>
      <c r="D1202" s="415" t="s">
        <v>24</v>
      </c>
      <c r="E1202" s="416" t="s">
        <v>53</v>
      </c>
      <c r="F1202" s="418">
        <v>12060</v>
      </c>
      <c r="G1202" s="418">
        <v>12060</v>
      </c>
      <c r="H1202" s="419"/>
      <c r="I1202" s="411">
        <f t="shared" si="97"/>
        <v>12060</v>
      </c>
      <c r="J1202" s="428">
        <f t="shared" si="93"/>
        <v>0</v>
      </c>
      <c r="K1202" s="384">
        <f t="shared" si="94"/>
        <v>0</v>
      </c>
      <c r="L1202" s="384">
        <f>IF(J1202=1,SUM($J$6:J1202),0)</f>
        <v>0</v>
      </c>
      <c r="M1202" s="384">
        <f>IF(K1202=1,SUM($K$6:K1202),0)</f>
        <v>0</v>
      </c>
      <c r="N1202" s="430">
        <f t="shared" si="95"/>
        <v>0</v>
      </c>
      <c r="O1202" s="384">
        <f t="shared" si="96"/>
        <v>0</v>
      </c>
      <c r="P1202" s="384">
        <f>IF(O1202=1,SUM($O$6:O1202),0)</f>
        <v>0</v>
      </c>
    </row>
    <row r="1203" spans="1:16" ht="60">
      <c r="A1203" s="403"/>
      <c r="B1203" s="413">
        <v>9</v>
      </c>
      <c r="C1203" s="414" t="s">
        <v>1225</v>
      </c>
      <c r="D1203" s="415" t="s">
        <v>24</v>
      </c>
      <c r="E1203" s="416" t="s">
        <v>53</v>
      </c>
      <c r="F1203" s="418">
        <v>14160</v>
      </c>
      <c r="G1203" s="418">
        <v>14160</v>
      </c>
      <c r="H1203" s="419"/>
      <c r="I1203" s="411">
        <f t="shared" si="97"/>
        <v>14160</v>
      </c>
      <c r="J1203" s="428">
        <f t="shared" si="93"/>
        <v>0</v>
      </c>
      <c r="K1203" s="384">
        <f t="shared" si="94"/>
        <v>0</v>
      </c>
      <c r="L1203" s="384">
        <f>IF(J1203=1,SUM($J$6:J1203),0)</f>
        <v>0</v>
      </c>
      <c r="M1203" s="384">
        <f>IF(K1203=1,SUM($K$6:K1203),0)</f>
        <v>0</v>
      </c>
      <c r="N1203" s="430">
        <f t="shared" si="95"/>
        <v>0</v>
      </c>
      <c r="O1203" s="384">
        <f t="shared" si="96"/>
        <v>0</v>
      </c>
      <c r="P1203" s="384">
        <f>IF(O1203=1,SUM($O$6:O1203),0)</f>
        <v>0</v>
      </c>
    </row>
    <row r="1204" spans="1:16" ht="60">
      <c r="A1204" s="403"/>
      <c r="B1204" s="413">
        <v>10</v>
      </c>
      <c r="C1204" s="414" t="s">
        <v>1226</v>
      </c>
      <c r="D1204" s="415" t="s">
        <v>24</v>
      </c>
      <c r="E1204" s="416" t="s">
        <v>53</v>
      </c>
      <c r="F1204" s="418">
        <v>14160</v>
      </c>
      <c r="G1204" s="418">
        <v>14160</v>
      </c>
      <c r="H1204" s="419"/>
      <c r="I1204" s="411">
        <f t="shared" si="97"/>
        <v>14160</v>
      </c>
      <c r="J1204" s="428">
        <f t="shared" si="93"/>
        <v>0</v>
      </c>
      <c r="K1204" s="384">
        <f t="shared" si="94"/>
        <v>0</v>
      </c>
      <c r="L1204" s="384">
        <f>IF(J1204=1,SUM($J$6:J1204),0)</f>
        <v>0</v>
      </c>
      <c r="M1204" s="384">
        <f>IF(K1204=1,SUM($K$6:K1204),0)</f>
        <v>0</v>
      </c>
      <c r="N1204" s="430">
        <f t="shared" si="95"/>
        <v>0</v>
      </c>
      <c r="O1204" s="384">
        <f t="shared" si="96"/>
        <v>0</v>
      </c>
      <c r="P1204" s="384">
        <f>IF(O1204=1,SUM($O$6:O1204),0)</f>
        <v>0</v>
      </c>
    </row>
    <row r="1205" spans="1:16" ht="60">
      <c r="A1205" s="403"/>
      <c r="B1205" s="413">
        <v>11</v>
      </c>
      <c r="C1205" s="414" t="s">
        <v>1227</v>
      </c>
      <c r="D1205" s="415" t="s">
        <v>24</v>
      </c>
      <c r="E1205" s="416" t="s">
        <v>53</v>
      </c>
      <c r="F1205" s="418">
        <v>35040</v>
      </c>
      <c r="G1205" s="418">
        <v>35040</v>
      </c>
      <c r="H1205" s="419"/>
      <c r="I1205" s="411">
        <f t="shared" si="97"/>
        <v>35040</v>
      </c>
      <c r="J1205" s="428">
        <f t="shared" si="93"/>
        <v>0</v>
      </c>
      <c r="K1205" s="384">
        <f t="shared" si="94"/>
        <v>0</v>
      </c>
      <c r="L1205" s="384">
        <f>IF(J1205=1,SUM($J$6:J1205),0)</f>
        <v>0</v>
      </c>
      <c r="M1205" s="384">
        <f>IF(K1205=1,SUM($K$6:K1205),0)</f>
        <v>0</v>
      </c>
      <c r="N1205" s="430">
        <f t="shared" si="95"/>
        <v>0</v>
      </c>
      <c r="O1205" s="384">
        <f t="shared" si="96"/>
        <v>0</v>
      </c>
      <c r="P1205" s="384">
        <f>IF(O1205=1,SUM($O$6:O1205),0)</f>
        <v>0</v>
      </c>
    </row>
    <row r="1206" spans="1:16" ht="60">
      <c r="A1206" s="403"/>
      <c r="B1206" s="413">
        <v>12</v>
      </c>
      <c r="C1206" s="414" t="s">
        <v>1228</v>
      </c>
      <c r="D1206" s="415" t="s">
        <v>24</v>
      </c>
      <c r="E1206" s="416" t="s">
        <v>53</v>
      </c>
      <c r="F1206" s="418">
        <v>25860</v>
      </c>
      <c r="G1206" s="418">
        <v>25860</v>
      </c>
      <c r="H1206" s="419"/>
      <c r="I1206" s="411">
        <f t="shared" si="97"/>
        <v>25860</v>
      </c>
      <c r="J1206" s="428">
        <f t="shared" si="93"/>
        <v>0</v>
      </c>
      <c r="K1206" s="384">
        <f t="shared" si="94"/>
        <v>0</v>
      </c>
      <c r="L1206" s="384">
        <f>IF(J1206=1,SUM($J$6:J1206),0)</f>
        <v>0</v>
      </c>
      <c r="M1206" s="384">
        <f>IF(K1206=1,SUM($K$6:K1206),0)</f>
        <v>0</v>
      </c>
      <c r="N1206" s="430">
        <f t="shared" si="95"/>
        <v>0</v>
      </c>
      <c r="O1206" s="384">
        <f t="shared" si="96"/>
        <v>0</v>
      </c>
      <c r="P1206" s="384">
        <f>IF(O1206=1,SUM($O$6:O1206),0)</f>
        <v>0</v>
      </c>
    </row>
    <row r="1207" spans="1:16" ht="60">
      <c r="A1207" s="403"/>
      <c r="B1207" s="413">
        <v>13</v>
      </c>
      <c r="C1207" s="414" t="s">
        <v>1229</v>
      </c>
      <c r="D1207" s="415" t="s">
        <v>24</v>
      </c>
      <c r="E1207" s="416" t="s">
        <v>53</v>
      </c>
      <c r="F1207" s="418">
        <v>35040</v>
      </c>
      <c r="G1207" s="418">
        <v>35040</v>
      </c>
      <c r="H1207" s="419"/>
      <c r="I1207" s="411">
        <f t="shared" si="97"/>
        <v>35040</v>
      </c>
      <c r="J1207" s="428">
        <f t="shared" si="93"/>
        <v>0</v>
      </c>
      <c r="K1207" s="384">
        <f t="shared" si="94"/>
        <v>0</v>
      </c>
      <c r="L1207" s="384">
        <f>IF(J1207=1,SUM($J$6:J1207),0)</f>
        <v>0</v>
      </c>
      <c r="M1207" s="384">
        <f>IF(K1207=1,SUM($K$6:K1207),0)</f>
        <v>0</v>
      </c>
      <c r="N1207" s="430">
        <f t="shared" si="95"/>
        <v>0</v>
      </c>
      <c r="O1207" s="384">
        <f t="shared" si="96"/>
        <v>0</v>
      </c>
      <c r="P1207" s="384">
        <f>IF(O1207=1,SUM($O$6:O1207),0)</f>
        <v>0</v>
      </c>
    </row>
    <row r="1208" spans="1:16" ht="60">
      <c r="A1208" s="403"/>
      <c r="B1208" s="413">
        <v>14</v>
      </c>
      <c r="C1208" s="414" t="s">
        <v>1230</v>
      </c>
      <c r="D1208" s="415" t="s">
        <v>24</v>
      </c>
      <c r="E1208" s="416" t="s">
        <v>53</v>
      </c>
      <c r="F1208" s="418">
        <v>35040</v>
      </c>
      <c r="G1208" s="418">
        <v>35040</v>
      </c>
      <c r="H1208" s="419"/>
      <c r="I1208" s="411">
        <f t="shared" si="97"/>
        <v>35040</v>
      </c>
      <c r="J1208" s="428">
        <f t="shared" si="93"/>
        <v>0</v>
      </c>
      <c r="K1208" s="384">
        <f t="shared" si="94"/>
        <v>0</v>
      </c>
      <c r="L1208" s="384">
        <f>IF(J1208=1,SUM($J$6:J1208),0)</f>
        <v>0</v>
      </c>
      <c r="M1208" s="384">
        <f>IF(K1208=1,SUM($K$6:K1208),0)</f>
        <v>0</v>
      </c>
      <c r="N1208" s="430">
        <f t="shared" si="95"/>
        <v>0</v>
      </c>
      <c r="O1208" s="384">
        <f t="shared" si="96"/>
        <v>0</v>
      </c>
      <c r="P1208" s="384">
        <f>IF(O1208=1,SUM($O$6:O1208),0)</f>
        <v>0</v>
      </c>
    </row>
    <row r="1209" spans="1:16" ht="60">
      <c r="A1209" s="403"/>
      <c r="B1209" s="413">
        <v>15</v>
      </c>
      <c r="C1209" s="414" t="s">
        <v>1231</v>
      </c>
      <c r="D1209" s="415" t="s">
        <v>24</v>
      </c>
      <c r="E1209" s="416" t="s">
        <v>53</v>
      </c>
      <c r="F1209" s="418">
        <v>25860</v>
      </c>
      <c r="G1209" s="418">
        <v>25860</v>
      </c>
      <c r="H1209" s="419"/>
      <c r="I1209" s="411">
        <f t="shared" si="97"/>
        <v>25860</v>
      </c>
      <c r="J1209" s="428">
        <f t="shared" si="93"/>
        <v>0</v>
      </c>
      <c r="K1209" s="384">
        <f t="shared" si="94"/>
        <v>0</v>
      </c>
      <c r="L1209" s="384">
        <f>IF(J1209=1,SUM($J$6:J1209),0)</f>
        <v>0</v>
      </c>
      <c r="M1209" s="384">
        <f>IF(K1209=1,SUM($K$6:K1209),0)</f>
        <v>0</v>
      </c>
      <c r="N1209" s="430">
        <f t="shared" si="95"/>
        <v>0</v>
      </c>
      <c r="O1209" s="384">
        <f t="shared" si="96"/>
        <v>0</v>
      </c>
      <c r="P1209" s="384">
        <f>IF(O1209=1,SUM($O$6:O1209),0)</f>
        <v>0</v>
      </c>
    </row>
    <row r="1210" spans="1:16" ht="60">
      <c r="A1210" s="403"/>
      <c r="B1210" s="413">
        <v>16</v>
      </c>
      <c r="C1210" s="414" t="s">
        <v>1232</v>
      </c>
      <c r="D1210" s="415" t="s">
        <v>24</v>
      </c>
      <c r="E1210" s="416" t="s">
        <v>53</v>
      </c>
      <c r="F1210" s="418">
        <v>25860</v>
      </c>
      <c r="G1210" s="418">
        <v>25860</v>
      </c>
      <c r="H1210" s="419"/>
      <c r="I1210" s="411">
        <f t="shared" si="97"/>
        <v>25860</v>
      </c>
      <c r="J1210" s="428">
        <f t="shared" si="93"/>
        <v>0</v>
      </c>
      <c r="K1210" s="384">
        <f t="shared" si="94"/>
        <v>0</v>
      </c>
      <c r="L1210" s="384">
        <f>IF(J1210=1,SUM($J$6:J1210),0)</f>
        <v>0</v>
      </c>
      <c r="M1210" s="384">
        <f>IF(K1210=1,SUM($K$6:K1210),0)</f>
        <v>0</v>
      </c>
      <c r="N1210" s="430">
        <f t="shared" si="95"/>
        <v>0</v>
      </c>
      <c r="O1210" s="384">
        <f t="shared" si="96"/>
        <v>0</v>
      </c>
      <c r="P1210" s="384">
        <f>IF(O1210=1,SUM($O$6:O1210),0)</f>
        <v>0</v>
      </c>
    </row>
    <row r="1211" spans="1:16" ht="60">
      <c r="A1211" s="403"/>
      <c r="B1211" s="413">
        <v>17</v>
      </c>
      <c r="C1211" s="414" t="s">
        <v>1233</v>
      </c>
      <c r="D1211" s="415" t="s">
        <v>24</v>
      </c>
      <c r="E1211" s="416" t="s">
        <v>53</v>
      </c>
      <c r="F1211" s="418">
        <v>30960</v>
      </c>
      <c r="G1211" s="418">
        <v>30960</v>
      </c>
      <c r="H1211" s="419"/>
      <c r="I1211" s="411">
        <f t="shared" si="97"/>
        <v>30960</v>
      </c>
      <c r="J1211" s="428">
        <f t="shared" si="93"/>
        <v>0</v>
      </c>
      <c r="K1211" s="384">
        <f t="shared" si="94"/>
        <v>0</v>
      </c>
      <c r="L1211" s="384">
        <f>IF(J1211=1,SUM($J$6:J1211),0)</f>
        <v>0</v>
      </c>
      <c r="M1211" s="384">
        <f>IF(K1211=1,SUM($K$6:K1211),0)</f>
        <v>0</v>
      </c>
      <c r="N1211" s="430">
        <f t="shared" si="95"/>
        <v>0</v>
      </c>
      <c r="O1211" s="384">
        <f t="shared" si="96"/>
        <v>0</v>
      </c>
      <c r="P1211" s="384">
        <f>IF(O1211=1,SUM($O$6:O1211),0)</f>
        <v>0</v>
      </c>
    </row>
    <row r="1212" spans="1:16" ht="60">
      <c r="A1212" s="403"/>
      <c r="B1212" s="413">
        <v>18</v>
      </c>
      <c r="C1212" s="414" t="s">
        <v>1234</v>
      </c>
      <c r="D1212" s="415" t="s">
        <v>24</v>
      </c>
      <c r="E1212" s="416" t="s">
        <v>53</v>
      </c>
      <c r="F1212" s="418">
        <v>25860</v>
      </c>
      <c r="G1212" s="418">
        <v>25860</v>
      </c>
      <c r="H1212" s="419"/>
      <c r="I1212" s="411">
        <f t="shared" si="97"/>
        <v>25860</v>
      </c>
      <c r="J1212" s="428">
        <f t="shared" si="93"/>
        <v>0</v>
      </c>
      <c r="K1212" s="384">
        <f t="shared" si="94"/>
        <v>0</v>
      </c>
      <c r="L1212" s="384">
        <f>IF(J1212=1,SUM($J$6:J1212),0)</f>
        <v>0</v>
      </c>
      <c r="M1212" s="384">
        <f>IF(K1212=1,SUM($K$6:K1212),0)</f>
        <v>0</v>
      </c>
      <c r="N1212" s="430">
        <f t="shared" si="95"/>
        <v>0</v>
      </c>
      <c r="O1212" s="384">
        <f t="shared" si="96"/>
        <v>0</v>
      </c>
      <c r="P1212" s="384">
        <f>IF(O1212=1,SUM($O$6:O1212),0)</f>
        <v>0</v>
      </c>
    </row>
    <row r="1213" spans="1:16" ht="60">
      <c r="A1213" s="403"/>
      <c r="B1213" s="413">
        <v>19</v>
      </c>
      <c r="C1213" s="414" t="s">
        <v>1235</v>
      </c>
      <c r="D1213" s="415" t="s">
        <v>24</v>
      </c>
      <c r="E1213" s="416" t="s">
        <v>53</v>
      </c>
      <c r="F1213" s="418">
        <v>2305860</v>
      </c>
      <c r="G1213" s="418">
        <v>2305860</v>
      </c>
      <c r="H1213" s="419"/>
      <c r="I1213" s="411">
        <f t="shared" si="97"/>
        <v>2305860</v>
      </c>
      <c r="J1213" s="428">
        <f t="shared" si="93"/>
        <v>0</v>
      </c>
      <c r="K1213" s="384">
        <f t="shared" si="94"/>
        <v>0</v>
      </c>
      <c r="L1213" s="384">
        <f>IF(J1213=1,SUM($J$6:J1213),0)</f>
        <v>0</v>
      </c>
      <c r="M1213" s="384">
        <f>IF(K1213=1,SUM($K$6:K1213),0)</f>
        <v>0</v>
      </c>
      <c r="N1213" s="430">
        <f t="shared" si="95"/>
        <v>0</v>
      </c>
      <c r="O1213" s="384">
        <f t="shared" si="96"/>
        <v>0</v>
      </c>
      <c r="P1213" s="384">
        <f>IF(O1213=1,SUM($O$6:O1213),0)</f>
        <v>0</v>
      </c>
    </row>
    <row r="1214" spans="1:16" ht="60">
      <c r="A1214" s="403"/>
      <c r="B1214" s="413">
        <v>20</v>
      </c>
      <c r="C1214" s="414" t="s">
        <v>1236</v>
      </c>
      <c r="D1214" s="415" t="s">
        <v>24</v>
      </c>
      <c r="E1214" s="416" t="s">
        <v>53</v>
      </c>
      <c r="F1214" s="418">
        <v>18780</v>
      </c>
      <c r="G1214" s="418">
        <v>18780</v>
      </c>
      <c r="H1214" s="419"/>
      <c r="I1214" s="411">
        <f t="shared" si="97"/>
        <v>18780</v>
      </c>
      <c r="J1214" s="428">
        <f t="shared" si="93"/>
        <v>0</v>
      </c>
      <c r="K1214" s="384">
        <f t="shared" si="94"/>
        <v>0</v>
      </c>
      <c r="L1214" s="384">
        <f>IF(J1214=1,SUM($J$6:J1214),0)</f>
        <v>0</v>
      </c>
      <c r="M1214" s="384">
        <f>IF(K1214=1,SUM($K$6:K1214),0)</f>
        <v>0</v>
      </c>
      <c r="N1214" s="430">
        <f t="shared" si="95"/>
        <v>0</v>
      </c>
      <c r="O1214" s="384">
        <f t="shared" si="96"/>
        <v>0</v>
      </c>
      <c r="P1214" s="384">
        <f>IF(O1214=1,SUM($O$6:O1214),0)</f>
        <v>0</v>
      </c>
    </row>
    <row r="1215" spans="1:16" ht="60">
      <c r="A1215" s="403"/>
      <c r="B1215" s="413">
        <v>21</v>
      </c>
      <c r="C1215" s="414" t="s">
        <v>1237</v>
      </c>
      <c r="D1215" s="415" t="s">
        <v>24</v>
      </c>
      <c r="E1215" s="416" t="s">
        <v>53</v>
      </c>
      <c r="F1215" s="418">
        <v>27360</v>
      </c>
      <c r="G1215" s="418">
        <v>27360</v>
      </c>
      <c r="H1215" s="444"/>
      <c r="I1215" s="411">
        <f t="shared" si="97"/>
        <v>27360</v>
      </c>
      <c r="J1215" s="428">
        <f t="shared" si="93"/>
        <v>0</v>
      </c>
      <c r="K1215" s="384">
        <f t="shared" si="94"/>
        <v>0</v>
      </c>
      <c r="L1215" s="384">
        <f>IF(J1215=1,SUM($J$6:J1215),0)</f>
        <v>0</v>
      </c>
      <c r="M1215" s="384">
        <f>IF(K1215=1,SUM($K$6:K1215),0)</f>
        <v>0</v>
      </c>
      <c r="N1215" s="430">
        <f t="shared" si="95"/>
        <v>0</v>
      </c>
      <c r="O1215" s="384">
        <f t="shared" si="96"/>
        <v>0</v>
      </c>
      <c r="P1215" s="384">
        <f>IF(O1215=1,SUM($O$6:O1215),0)</f>
        <v>0</v>
      </c>
    </row>
    <row r="1216" spans="1:16" ht="60">
      <c r="A1216" s="403"/>
      <c r="B1216" s="413">
        <v>22</v>
      </c>
      <c r="C1216" s="414" t="s">
        <v>1238</v>
      </c>
      <c r="D1216" s="415" t="s">
        <v>24</v>
      </c>
      <c r="E1216" s="416" t="s">
        <v>53</v>
      </c>
      <c r="F1216" s="418">
        <v>18780</v>
      </c>
      <c r="G1216" s="418">
        <v>18780</v>
      </c>
      <c r="H1216" s="444"/>
      <c r="I1216" s="411">
        <f t="shared" si="97"/>
        <v>18780</v>
      </c>
      <c r="J1216" s="428">
        <f t="shared" si="93"/>
        <v>0</v>
      </c>
      <c r="K1216" s="384">
        <f t="shared" si="94"/>
        <v>0</v>
      </c>
      <c r="L1216" s="384">
        <f>IF(J1216=1,SUM($J$6:J1216),0)</f>
        <v>0</v>
      </c>
      <c r="M1216" s="384">
        <f>IF(K1216=1,SUM($K$6:K1216),0)</f>
        <v>0</v>
      </c>
      <c r="N1216" s="430">
        <f t="shared" si="95"/>
        <v>0</v>
      </c>
      <c r="O1216" s="384">
        <f t="shared" si="96"/>
        <v>0</v>
      </c>
      <c r="P1216" s="384">
        <f>IF(O1216=1,SUM($O$6:O1216),0)</f>
        <v>0</v>
      </c>
    </row>
    <row r="1217" spans="1:16" ht="60">
      <c r="A1217" s="403"/>
      <c r="B1217" s="413">
        <v>23</v>
      </c>
      <c r="C1217" s="414" t="s">
        <v>1239</v>
      </c>
      <c r="D1217" s="415" t="s">
        <v>24</v>
      </c>
      <c r="E1217" s="416" t="s">
        <v>53</v>
      </c>
      <c r="F1217" s="418">
        <v>27360</v>
      </c>
      <c r="G1217" s="418">
        <v>27360</v>
      </c>
      <c r="H1217" s="444"/>
      <c r="I1217" s="411">
        <f t="shared" si="97"/>
        <v>27360</v>
      </c>
      <c r="J1217" s="428">
        <f t="shared" si="93"/>
        <v>0</v>
      </c>
      <c r="K1217" s="384">
        <f t="shared" si="94"/>
        <v>0</v>
      </c>
      <c r="L1217" s="384">
        <f>IF(J1217=1,SUM($J$6:J1217),0)</f>
        <v>0</v>
      </c>
      <c r="M1217" s="384">
        <f>IF(K1217=1,SUM($K$6:K1217),0)</f>
        <v>0</v>
      </c>
      <c r="N1217" s="430">
        <f t="shared" si="95"/>
        <v>0</v>
      </c>
      <c r="O1217" s="384">
        <f t="shared" si="96"/>
        <v>0</v>
      </c>
      <c r="P1217" s="384">
        <f>IF(O1217=1,SUM($O$6:O1217),0)</f>
        <v>0</v>
      </c>
    </row>
    <row r="1218" spans="1:16" ht="60">
      <c r="A1218" s="403"/>
      <c r="B1218" s="413">
        <v>24</v>
      </c>
      <c r="C1218" s="414" t="s">
        <v>1240</v>
      </c>
      <c r="D1218" s="415" t="s">
        <v>24</v>
      </c>
      <c r="E1218" s="416" t="s">
        <v>53</v>
      </c>
      <c r="F1218" s="418">
        <v>18720</v>
      </c>
      <c r="G1218" s="418">
        <v>18720</v>
      </c>
      <c r="H1218" s="444"/>
      <c r="I1218" s="411">
        <f t="shared" si="97"/>
        <v>18720</v>
      </c>
      <c r="J1218" s="428">
        <f t="shared" si="93"/>
        <v>0</v>
      </c>
      <c r="K1218" s="384">
        <f t="shared" si="94"/>
        <v>0</v>
      </c>
      <c r="L1218" s="384">
        <f>IF(J1218=1,SUM($J$6:J1218),0)</f>
        <v>0</v>
      </c>
      <c r="M1218" s="384">
        <f>IF(K1218=1,SUM($K$6:K1218),0)</f>
        <v>0</v>
      </c>
      <c r="N1218" s="430">
        <f t="shared" si="95"/>
        <v>0</v>
      </c>
      <c r="O1218" s="384">
        <f t="shared" si="96"/>
        <v>0</v>
      </c>
      <c r="P1218" s="384">
        <f>IF(O1218=1,SUM($O$6:O1218),0)</f>
        <v>0</v>
      </c>
    </row>
    <row r="1219" spans="1:16" ht="60">
      <c r="A1219" s="403"/>
      <c r="B1219" s="413">
        <v>25</v>
      </c>
      <c r="C1219" s="414" t="s">
        <v>1241</v>
      </c>
      <c r="D1219" s="415" t="s">
        <v>24</v>
      </c>
      <c r="E1219" s="416" t="s">
        <v>53</v>
      </c>
      <c r="F1219" s="418">
        <v>18720</v>
      </c>
      <c r="G1219" s="418">
        <v>18720</v>
      </c>
      <c r="H1219" s="444"/>
      <c r="I1219" s="411">
        <f t="shared" si="97"/>
        <v>18720</v>
      </c>
      <c r="J1219" s="428">
        <f t="shared" si="93"/>
        <v>0</v>
      </c>
      <c r="K1219" s="384">
        <f t="shared" si="94"/>
        <v>0</v>
      </c>
      <c r="L1219" s="384">
        <f>IF(J1219=1,SUM($J$6:J1219),0)</f>
        <v>0</v>
      </c>
      <c r="M1219" s="384">
        <f>IF(K1219=1,SUM($K$6:K1219),0)</f>
        <v>0</v>
      </c>
      <c r="N1219" s="430">
        <f t="shared" si="95"/>
        <v>0</v>
      </c>
      <c r="O1219" s="384">
        <f t="shared" si="96"/>
        <v>0</v>
      </c>
      <c r="P1219" s="384">
        <f>IF(O1219=1,SUM($O$6:O1219),0)</f>
        <v>0</v>
      </c>
    </row>
    <row r="1220" spans="1:16" ht="60">
      <c r="A1220" s="403"/>
      <c r="B1220" s="413">
        <v>26</v>
      </c>
      <c r="C1220" s="414" t="s">
        <v>1242</v>
      </c>
      <c r="D1220" s="415" t="s">
        <v>24</v>
      </c>
      <c r="E1220" s="416" t="s">
        <v>53</v>
      </c>
      <c r="F1220" s="418">
        <v>18720</v>
      </c>
      <c r="G1220" s="418">
        <v>18720</v>
      </c>
      <c r="H1220" s="444"/>
      <c r="I1220" s="411">
        <f t="shared" si="97"/>
        <v>18720</v>
      </c>
      <c r="J1220" s="428">
        <f t="shared" si="93"/>
        <v>0</v>
      </c>
      <c r="K1220" s="384">
        <f t="shared" si="94"/>
        <v>0</v>
      </c>
      <c r="L1220" s="384">
        <f>IF(J1220=1,SUM($J$6:J1220),0)</f>
        <v>0</v>
      </c>
      <c r="M1220" s="384">
        <f>IF(K1220=1,SUM($K$6:K1220),0)</f>
        <v>0</v>
      </c>
      <c r="N1220" s="430">
        <f t="shared" si="95"/>
        <v>0</v>
      </c>
      <c r="O1220" s="384">
        <f t="shared" si="96"/>
        <v>0</v>
      </c>
      <c r="P1220" s="384">
        <f>IF(O1220=1,SUM($O$6:O1220),0)</f>
        <v>0</v>
      </c>
    </row>
    <row r="1221" spans="1:16" ht="60">
      <c r="A1221" s="403"/>
      <c r="B1221" s="413">
        <v>27</v>
      </c>
      <c r="C1221" s="414" t="s">
        <v>1243</v>
      </c>
      <c r="D1221" s="415" t="s">
        <v>24</v>
      </c>
      <c r="E1221" s="416" t="s">
        <v>53</v>
      </c>
      <c r="F1221" s="418">
        <v>25260</v>
      </c>
      <c r="G1221" s="418">
        <v>25260</v>
      </c>
      <c r="H1221" s="444"/>
      <c r="I1221" s="411">
        <f t="shared" si="97"/>
        <v>25260</v>
      </c>
      <c r="J1221" s="428">
        <f t="shared" si="93"/>
        <v>0</v>
      </c>
      <c r="K1221" s="384">
        <f t="shared" si="94"/>
        <v>0</v>
      </c>
      <c r="L1221" s="384">
        <f>IF(J1221=1,SUM($J$6:J1221),0)</f>
        <v>0</v>
      </c>
      <c r="M1221" s="384">
        <f>IF(K1221=1,SUM($K$6:K1221),0)</f>
        <v>0</v>
      </c>
      <c r="N1221" s="430">
        <f t="shared" si="95"/>
        <v>0</v>
      </c>
      <c r="O1221" s="384">
        <f t="shared" si="96"/>
        <v>0</v>
      </c>
      <c r="P1221" s="384">
        <f>IF(O1221=1,SUM($O$6:O1221),0)</f>
        <v>0</v>
      </c>
    </row>
    <row r="1222" spans="1:16" ht="60">
      <c r="A1222" s="403"/>
      <c r="B1222" s="413">
        <v>28</v>
      </c>
      <c r="C1222" s="414" t="s">
        <v>1244</v>
      </c>
      <c r="D1222" s="415" t="s">
        <v>24</v>
      </c>
      <c r="E1222" s="416" t="s">
        <v>53</v>
      </c>
      <c r="F1222" s="418">
        <v>25260</v>
      </c>
      <c r="G1222" s="418">
        <v>25260</v>
      </c>
      <c r="H1222" s="444"/>
      <c r="I1222" s="411">
        <f t="shared" si="97"/>
        <v>25260</v>
      </c>
      <c r="J1222" s="428">
        <f t="shared" si="93"/>
        <v>0</v>
      </c>
      <c r="K1222" s="384">
        <f t="shared" si="94"/>
        <v>0</v>
      </c>
      <c r="L1222" s="384">
        <f>IF(J1222=1,SUM($J$6:J1222),0)</f>
        <v>0</v>
      </c>
      <c r="M1222" s="384">
        <f>IF(K1222=1,SUM($K$6:K1222),0)</f>
        <v>0</v>
      </c>
      <c r="N1222" s="430">
        <f t="shared" si="95"/>
        <v>0</v>
      </c>
      <c r="O1222" s="384">
        <f t="shared" si="96"/>
        <v>0</v>
      </c>
      <c r="P1222" s="384">
        <f>IF(O1222=1,SUM($O$6:O1222),0)</f>
        <v>0</v>
      </c>
    </row>
    <row r="1223" spans="1:16" ht="60">
      <c r="A1223" s="403"/>
      <c r="B1223" s="413">
        <v>29</v>
      </c>
      <c r="C1223" s="414" t="s">
        <v>1245</v>
      </c>
      <c r="D1223" s="415" t="s">
        <v>24</v>
      </c>
      <c r="E1223" s="416" t="s">
        <v>53</v>
      </c>
      <c r="F1223" s="418">
        <v>22860</v>
      </c>
      <c r="G1223" s="418">
        <v>22860</v>
      </c>
      <c r="H1223" s="444"/>
      <c r="I1223" s="411">
        <f t="shared" si="97"/>
        <v>22860</v>
      </c>
      <c r="J1223" s="428">
        <f t="shared" si="93"/>
        <v>0</v>
      </c>
      <c r="K1223" s="384">
        <f t="shared" si="94"/>
        <v>0</v>
      </c>
      <c r="L1223" s="384">
        <f>IF(J1223=1,SUM($J$6:J1223),0)</f>
        <v>0</v>
      </c>
      <c r="M1223" s="384">
        <f>IF(K1223=1,SUM($K$6:K1223),0)</f>
        <v>0</v>
      </c>
      <c r="N1223" s="430">
        <f t="shared" si="95"/>
        <v>0</v>
      </c>
      <c r="O1223" s="384">
        <f t="shared" si="96"/>
        <v>0</v>
      </c>
      <c r="P1223" s="384">
        <f>IF(O1223=1,SUM($O$6:O1223),0)</f>
        <v>0</v>
      </c>
    </row>
    <row r="1224" spans="1:16" ht="60">
      <c r="A1224" s="403"/>
      <c r="B1224" s="413">
        <v>30</v>
      </c>
      <c r="C1224" s="414" t="s">
        <v>1246</v>
      </c>
      <c r="D1224" s="415" t="s">
        <v>24</v>
      </c>
      <c r="E1224" s="416" t="s">
        <v>53</v>
      </c>
      <c r="F1224" s="418">
        <v>74340</v>
      </c>
      <c r="G1224" s="418">
        <v>74340</v>
      </c>
      <c r="H1224" s="444"/>
      <c r="I1224" s="411">
        <f t="shared" si="97"/>
        <v>74340</v>
      </c>
      <c r="J1224" s="428">
        <f t="shared" si="93"/>
        <v>0</v>
      </c>
      <c r="K1224" s="384">
        <f t="shared" si="94"/>
        <v>0</v>
      </c>
      <c r="L1224" s="384">
        <f>IF(J1224=1,SUM($J$6:J1224),0)</f>
        <v>0</v>
      </c>
      <c r="M1224" s="384">
        <f>IF(K1224=1,SUM($K$6:K1224),0)</f>
        <v>0</v>
      </c>
      <c r="N1224" s="430">
        <f t="shared" si="95"/>
        <v>0</v>
      </c>
      <c r="O1224" s="384">
        <f t="shared" si="96"/>
        <v>0</v>
      </c>
      <c r="P1224" s="384">
        <f>IF(O1224=1,SUM($O$6:O1224),0)</f>
        <v>0</v>
      </c>
    </row>
    <row r="1225" spans="1:16" ht="60">
      <c r="A1225" s="403"/>
      <c r="B1225" s="413">
        <v>31</v>
      </c>
      <c r="C1225" s="414" t="s">
        <v>1247</v>
      </c>
      <c r="D1225" s="415" t="s">
        <v>24</v>
      </c>
      <c r="E1225" s="416" t="s">
        <v>53</v>
      </c>
      <c r="F1225" s="418">
        <v>74340</v>
      </c>
      <c r="G1225" s="418">
        <v>74340</v>
      </c>
      <c r="H1225" s="444"/>
      <c r="I1225" s="411">
        <f t="shared" si="97"/>
        <v>74340</v>
      </c>
      <c r="J1225" s="428">
        <f t="shared" ref="J1225:J1288" si="98">IF(D1225="MDU-KD",1,0)</f>
        <v>0</v>
      </c>
      <c r="K1225" s="384">
        <f t="shared" ref="K1225:K1288" si="99">IF(D1225="HDW",1,0)</f>
        <v>0</v>
      </c>
      <c r="L1225" s="384">
        <f>IF(J1225=1,SUM($J$6:J1225),0)</f>
        <v>0</v>
      </c>
      <c r="M1225" s="384">
        <f>IF(K1225=1,SUM($K$6:K1225),0)</f>
        <v>0</v>
      </c>
      <c r="N1225" s="430">
        <f t="shared" ref="N1225:N1288" si="100">IF(L1225=0,M1225,L1225)</f>
        <v>0</v>
      </c>
      <c r="O1225" s="384">
        <f t="shared" ref="O1225:O1288" si="101">IF(E1225=0,0,IF(LEFT(C1225,11)="Tiang Beton",1,0))</f>
        <v>0</v>
      </c>
      <c r="P1225" s="384">
        <f>IF(O1225=1,SUM($O$6:O1225),0)</f>
        <v>0</v>
      </c>
    </row>
    <row r="1226" spans="1:16" ht="60">
      <c r="A1226" s="403"/>
      <c r="B1226" s="413">
        <v>32</v>
      </c>
      <c r="C1226" s="414" t="s">
        <v>1248</v>
      </c>
      <c r="D1226" s="415" t="s">
        <v>24</v>
      </c>
      <c r="E1226" s="416" t="s">
        <v>53</v>
      </c>
      <c r="F1226" s="418">
        <v>27540</v>
      </c>
      <c r="G1226" s="418">
        <v>27540</v>
      </c>
      <c r="H1226" s="444"/>
      <c r="I1226" s="411">
        <f t="shared" si="97"/>
        <v>27540</v>
      </c>
      <c r="J1226" s="428">
        <f t="shared" si="98"/>
        <v>0</v>
      </c>
      <c r="K1226" s="384">
        <f t="shared" si="99"/>
        <v>0</v>
      </c>
      <c r="L1226" s="384">
        <f>IF(J1226=1,SUM($J$6:J1226),0)</f>
        <v>0</v>
      </c>
      <c r="M1226" s="384">
        <f>IF(K1226=1,SUM($K$6:K1226),0)</f>
        <v>0</v>
      </c>
      <c r="N1226" s="430">
        <f t="shared" si="100"/>
        <v>0</v>
      </c>
      <c r="O1226" s="384">
        <f t="shared" si="101"/>
        <v>0</v>
      </c>
      <c r="P1226" s="384">
        <f>IF(O1226=1,SUM($O$6:O1226),0)</f>
        <v>0</v>
      </c>
    </row>
    <row r="1227" spans="1:16" ht="60">
      <c r="A1227" s="403"/>
      <c r="B1227" s="413">
        <v>33</v>
      </c>
      <c r="C1227" s="414" t="s">
        <v>1249</v>
      </c>
      <c r="D1227" s="415" t="s">
        <v>24</v>
      </c>
      <c r="E1227" s="416" t="s">
        <v>53</v>
      </c>
      <c r="F1227" s="418">
        <v>21480</v>
      </c>
      <c r="G1227" s="418">
        <v>21480</v>
      </c>
      <c r="H1227" s="444"/>
      <c r="I1227" s="411">
        <f t="shared" si="97"/>
        <v>21480</v>
      </c>
      <c r="J1227" s="428">
        <f t="shared" si="98"/>
        <v>0</v>
      </c>
      <c r="K1227" s="384">
        <f t="shared" si="99"/>
        <v>0</v>
      </c>
      <c r="L1227" s="384">
        <f>IF(J1227=1,SUM($J$6:J1227),0)</f>
        <v>0</v>
      </c>
      <c r="M1227" s="384">
        <f>IF(K1227=1,SUM($K$6:K1227),0)</f>
        <v>0</v>
      </c>
      <c r="N1227" s="430">
        <f t="shared" si="100"/>
        <v>0</v>
      </c>
      <c r="O1227" s="384">
        <f t="shared" si="101"/>
        <v>0</v>
      </c>
      <c r="P1227" s="384">
        <f>IF(O1227=1,SUM($O$6:O1227),0)</f>
        <v>0</v>
      </c>
    </row>
    <row r="1228" spans="1:16" ht="60">
      <c r="A1228" s="403"/>
      <c r="B1228" s="413">
        <v>34</v>
      </c>
      <c r="C1228" s="414" t="s">
        <v>1250</v>
      </c>
      <c r="D1228" s="415" t="s">
        <v>24</v>
      </c>
      <c r="E1228" s="416" t="s">
        <v>53</v>
      </c>
      <c r="F1228" s="418">
        <v>25560</v>
      </c>
      <c r="G1228" s="418">
        <v>25560</v>
      </c>
      <c r="H1228" s="444"/>
      <c r="I1228" s="411">
        <f t="shared" si="97"/>
        <v>25560</v>
      </c>
      <c r="J1228" s="428">
        <f t="shared" si="98"/>
        <v>0</v>
      </c>
      <c r="K1228" s="384">
        <f t="shared" si="99"/>
        <v>0</v>
      </c>
      <c r="L1228" s="384">
        <f>IF(J1228=1,SUM($J$6:J1228),0)</f>
        <v>0</v>
      </c>
      <c r="M1228" s="384">
        <f>IF(K1228=1,SUM($K$6:K1228),0)</f>
        <v>0</v>
      </c>
      <c r="N1228" s="430">
        <f t="shared" si="100"/>
        <v>0</v>
      </c>
      <c r="O1228" s="384">
        <f t="shared" si="101"/>
        <v>0</v>
      </c>
      <c r="P1228" s="384">
        <f>IF(O1228=1,SUM($O$6:O1228),0)</f>
        <v>0</v>
      </c>
    </row>
    <row r="1229" spans="1:16" ht="60">
      <c r="A1229" s="403"/>
      <c r="B1229" s="413">
        <v>35</v>
      </c>
      <c r="C1229" s="414" t="s">
        <v>1251</v>
      </c>
      <c r="D1229" s="415" t="s">
        <v>24</v>
      </c>
      <c r="E1229" s="416" t="s">
        <v>53</v>
      </c>
      <c r="F1229" s="418">
        <v>457260</v>
      </c>
      <c r="G1229" s="418">
        <v>457260</v>
      </c>
      <c r="H1229" s="444"/>
      <c r="I1229" s="411">
        <f t="shared" si="97"/>
        <v>457260</v>
      </c>
      <c r="J1229" s="428">
        <f t="shared" si="98"/>
        <v>0</v>
      </c>
      <c r="K1229" s="384">
        <f t="shared" si="99"/>
        <v>0</v>
      </c>
      <c r="L1229" s="384">
        <f>IF(J1229=1,SUM($J$6:J1229),0)</f>
        <v>0</v>
      </c>
      <c r="M1229" s="384">
        <f>IF(K1229=1,SUM($K$6:K1229),0)</f>
        <v>0</v>
      </c>
      <c r="N1229" s="430">
        <f t="shared" si="100"/>
        <v>0</v>
      </c>
      <c r="O1229" s="384">
        <f t="shared" si="101"/>
        <v>0</v>
      </c>
      <c r="P1229" s="384">
        <f>IF(O1229=1,SUM($O$6:O1229),0)</f>
        <v>0</v>
      </c>
    </row>
    <row r="1230" spans="1:16" ht="75">
      <c r="A1230" s="403"/>
      <c r="B1230" s="413">
        <v>36</v>
      </c>
      <c r="C1230" s="414" t="s">
        <v>1252</v>
      </c>
      <c r="D1230" s="415" t="s">
        <v>24</v>
      </c>
      <c r="E1230" s="416" t="s">
        <v>53</v>
      </c>
      <c r="F1230" s="418">
        <v>6360</v>
      </c>
      <c r="G1230" s="418">
        <v>6360</v>
      </c>
      <c r="H1230" s="444"/>
      <c r="I1230" s="411">
        <f t="shared" si="97"/>
        <v>6360</v>
      </c>
      <c r="J1230" s="428">
        <f t="shared" si="98"/>
        <v>0</v>
      </c>
      <c r="K1230" s="384">
        <f t="shared" si="99"/>
        <v>0</v>
      </c>
      <c r="L1230" s="384">
        <f>IF(J1230=1,SUM($J$6:J1230),0)</f>
        <v>0</v>
      </c>
      <c r="M1230" s="384">
        <f>IF(K1230=1,SUM($K$6:K1230),0)</f>
        <v>0</v>
      </c>
      <c r="N1230" s="430">
        <f t="shared" si="100"/>
        <v>0</v>
      </c>
      <c r="O1230" s="384">
        <f t="shared" si="101"/>
        <v>0</v>
      </c>
      <c r="P1230" s="384">
        <f>IF(O1230=1,SUM($O$6:O1230),0)</f>
        <v>0</v>
      </c>
    </row>
    <row r="1231" spans="1:16" ht="105">
      <c r="A1231" s="403"/>
      <c r="B1231" s="413">
        <v>38</v>
      </c>
      <c r="C1231" s="414" t="s">
        <v>1253</v>
      </c>
      <c r="D1231" s="415" t="s">
        <v>24</v>
      </c>
      <c r="E1231" s="416" t="s">
        <v>53</v>
      </c>
      <c r="F1231" s="418">
        <v>368820</v>
      </c>
      <c r="G1231" s="418">
        <v>368820</v>
      </c>
      <c r="H1231" s="444"/>
      <c r="I1231" s="411">
        <f t="shared" si="97"/>
        <v>368820</v>
      </c>
      <c r="J1231" s="428">
        <f t="shared" si="98"/>
        <v>0</v>
      </c>
      <c r="K1231" s="384">
        <f t="shared" si="99"/>
        <v>0</v>
      </c>
      <c r="L1231" s="384">
        <f>IF(J1231=1,SUM($J$6:J1231),0)</f>
        <v>0</v>
      </c>
      <c r="M1231" s="384">
        <f>IF(K1231=1,SUM($K$6:K1231),0)</f>
        <v>0</v>
      </c>
      <c r="N1231" s="430">
        <f t="shared" si="100"/>
        <v>0</v>
      </c>
      <c r="O1231" s="384">
        <f t="shared" si="101"/>
        <v>0</v>
      </c>
      <c r="P1231" s="384">
        <f>IF(O1231=1,SUM($O$6:O1231),0)</f>
        <v>0</v>
      </c>
    </row>
    <row r="1232" spans="1:16" ht="105">
      <c r="A1232" s="403"/>
      <c r="B1232" s="413">
        <v>39</v>
      </c>
      <c r="C1232" s="414" t="s">
        <v>1254</v>
      </c>
      <c r="D1232" s="415" t="s">
        <v>24</v>
      </c>
      <c r="E1232" s="416" t="s">
        <v>53</v>
      </c>
      <c r="F1232" s="418">
        <v>497400</v>
      </c>
      <c r="G1232" s="418">
        <v>497400</v>
      </c>
      <c r="H1232" s="444"/>
      <c r="I1232" s="411">
        <f t="shared" si="97"/>
        <v>497400</v>
      </c>
      <c r="J1232" s="428">
        <f t="shared" si="98"/>
        <v>0</v>
      </c>
      <c r="K1232" s="384">
        <f t="shared" si="99"/>
        <v>0</v>
      </c>
      <c r="L1232" s="384">
        <f>IF(J1232=1,SUM($J$6:J1232),0)</f>
        <v>0</v>
      </c>
      <c r="M1232" s="384">
        <f>IF(K1232=1,SUM($K$6:K1232),0)</f>
        <v>0</v>
      </c>
      <c r="N1232" s="430">
        <f t="shared" si="100"/>
        <v>0</v>
      </c>
      <c r="O1232" s="384">
        <f t="shared" si="101"/>
        <v>0</v>
      </c>
      <c r="P1232" s="384">
        <f>IF(O1232=1,SUM($O$6:O1232),0)</f>
        <v>0</v>
      </c>
    </row>
    <row r="1233" spans="1:16" ht="90">
      <c r="A1233" s="403"/>
      <c r="B1233" s="413">
        <v>41</v>
      </c>
      <c r="C1233" s="414" t="s">
        <v>1255</v>
      </c>
      <c r="D1233" s="415" t="s">
        <v>24</v>
      </c>
      <c r="E1233" s="416" t="s">
        <v>53</v>
      </c>
      <c r="F1233" s="418">
        <v>107520</v>
      </c>
      <c r="G1233" s="418">
        <v>107520</v>
      </c>
      <c r="H1233" s="444"/>
      <c r="I1233" s="411">
        <f t="shared" si="97"/>
        <v>107520</v>
      </c>
      <c r="J1233" s="428">
        <f t="shared" si="98"/>
        <v>0</v>
      </c>
      <c r="K1233" s="384">
        <f t="shared" si="99"/>
        <v>0</v>
      </c>
      <c r="L1233" s="384">
        <f>IF(J1233=1,SUM($J$6:J1233),0)</f>
        <v>0</v>
      </c>
      <c r="M1233" s="384">
        <f>IF(K1233=1,SUM($K$6:K1233),0)</f>
        <v>0</v>
      </c>
      <c r="N1233" s="430">
        <f t="shared" si="100"/>
        <v>0</v>
      </c>
      <c r="O1233" s="384">
        <f t="shared" si="101"/>
        <v>0</v>
      </c>
      <c r="P1233" s="384">
        <f>IF(O1233=1,SUM($O$6:O1233),0)</f>
        <v>0</v>
      </c>
    </row>
    <row r="1234" spans="1:16" ht="105">
      <c r="A1234" s="403"/>
      <c r="B1234" s="413">
        <v>42</v>
      </c>
      <c r="C1234" s="414" t="s">
        <v>1256</v>
      </c>
      <c r="D1234" s="415" t="s">
        <v>24</v>
      </c>
      <c r="E1234" s="416" t="s">
        <v>895</v>
      </c>
      <c r="F1234" s="418">
        <v>8622.4599999999991</v>
      </c>
      <c r="G1234" s="418">
        <v>8622.4599999999991</v>
      </c>
      <c r="H1234" s="444"/>
      <c r="I1234" s="411">
        <f t="shared" si="97"/>
        <v>8622.4599999999991</v>
      </c>
      <c r="J1234" s="428">
        <f t="shared" si="98"/>
        <v>0</v>
      </c>
      <c r="K1234" s="384">
        <f t="shared" si="99"/>
        <v>0</v>
      </c>
      <c r="L1234" s="384">
        <f>IF(J1234=1,SUM($J$6:J1234),0)</f>
        <v>0</v>
      </c>
      <c r="M1234" s="384">
        <f>IF(K1234=1,SUM($K$6:K1234),0)</f>
        <v>0</v>
      </c>
      <c r="N1234" s="430">
        <f t="shared" si="100"/>
        <v>0</v>
      </c>
      <c r="O1234" s="384">
        <f t="shared" si="101"/>
        <v>0</v>
      </c>
      <c r="P1234" s="384">
        <f>IF(O1234=1,SUM($O$6:O1234),0)</f>
        <v>0</v>
      </c>
    </row>
    <row r="1235" spans="1:16">
      <c r="A1235" s="403"/>
      <c r="B1235" s="413"/>
      <c r="C1235" s="414"/>
      <c r="D1235" s="415" t="s">
        <v>122</v>
      </c>
      <c r="E1235" s="416"/>
      <c r="F1235" s="418">
        <v>0</v>
      </c>
      <c r="G1235" s="418">
        <v>0</v>
      </c>
      <c r="H1235" s="444"/>
      <c r="I1235" s="411">
        <f t="shared" si="97"/>
        <v>0</v>
      </c>
      <c r="J1235" s="428">
        <f t="shared" si="98"/>
        <v>0</v>
      </c>
      <c r="K1235" s="384">
        <f t="shared" si="99"/>
        <v>0</v>
      </c>
      <c r="L1235" s="384">
        <f>IF(J1235=1,SUM($J$6:J1235),0)</f>
        <v>0</v>
      </c>
      <c r="M1235" s="384">
        <f>IF(K1235=1,SUM($K$6:K1235),0)</f>
        <v>0</v>
      </c>
      <c r="N1235" s="430">
        <f t="shared" si="100"/>
        <v>0</v>
      </c>
      <c r="O1235" s="384">
        <f t="shared" si="101"/>
        <v>0</v>
      </c>
      <c r="P1235" s="384">
        <f>IF(O1235=1,SUM($O$6:O1235),0)</f>
        <v>0</v>
      </c>
    </row>
    <row r="1236" spans="1:16" ht="30">
      <c r="A1236" s="403"/>
      <c r="B1236" s="413" t="s">
        <v>705</v>
      </c>
      <c r="C1236" s="414" t="s">
        <v>896</v>
      </c>
      <c r="D1236" s="415" t="s">
        <v>122</v>
      </c>
      <c r="E1236" s="416"/>
      <c r="F1236" s="418">
        <v>0</v>
      </c>
      <c r="G1236" s="418">
        <v>0</v>
      </c>
      <c r="H1236" s="444"/>
      <c r="I1236" s="411">
        <f t="shared" si="97"/>
        <v>0</v>
      </c>
      <c r="J1236" s="428">
        <f t="shared" si="98"/>
        <v>0</v>
      </c>
      <c r="K1236" s="384">
        <f t="shared" si="99"/>
        <v>0</v>
      </c>
      <c r="L1236" s="384">
        <f>IF(J1236=1,SUM($J$6:J1236),0)</f>
        <v>0</v>
      </c>
      <c r="M1236" s="384">
        <f>IF(K1236=1,SUM($K$6:K1236),0)</f>
        <v>0</v>
      </c>
      <c r="N1236" s="430">
        <f t="shared" si="100"/>
        <v>0</v>
      </c>
      <c r="O1236" s="384">
        <f t="shared" si="101"/>
        <v>0</v>
      </c>
      <c r="P1236" s="384">
        <f>IF(O1236=1,SUM($O$6:O1236),0)</f>
        <v>0</v>
      </c>
    </row>
    <row r="1237" spans="1:16" ht="75">
      <c r="A1237" s="403"/>
      <c r="B1237" s="413">
        <v>1</v>
      </c>
      <c r="C1237" s="414" t="s">
        <v>1257</v>
      </c>
      <c r="D1237" s="415" t="s">
        <v>24</v>
      </c>
      <c r="E1237" s="416" t="s">
        <v>53</v>
      </c>
      <c r="F1237" s="418">
        <v>940920</v>
      </c>
      <c r="G1237" s="418">
        <v>940920</v>
      </c>
      <c r="H1237" s="419"/>
      <c r="I1237" s="411">
        <f t="shared" si="97"/>
        <v>940920</v>
      </c>
      <c r="J1237" s="428">
        <f t="shared" si="98"/>
        <v>0</v>
      </c>
      <c r="K1237" s="384">
        <f t="shared" si="99"/>
        <v>0</v>
      </c>
      <c r="L1237" s="384">
        <f>IF(J1237=1,SUM($J$6:J1237),0)</f>
        <v>0</v>
      </c>
      <c r="M1237" s="384">
        <f>IF(K1237=1,SUM($K$6:K1237),0)</f>
        <v>0</v>
      </c>
      <c r="N1237" s="430">
        <f t="shared" si="100"/>
        <v>0</v>
      </c>
      <c r="O1237" s="384">
        <f t="shared" si="101"/>
        <v>0</v>
      </c>
      <c r="P1237" s="384">
        <f>IF(O1237=1,SUM($O$6:O1237),0)</f>
        <v>0</v>
      </c>
    </row>
    <row r="1238" spans="1:16" ht="90">
      <c r="A1238" s="403"/>
      <c r="B1238" s="413">
        <v>2</v>
      </c>
      <c r="C1238" s="414" t="s">
        <v>1258</v>
      </c>
      <c r="D1238" s="415" t="s">
        <v>24</v>
      </c>
      <c r="E1238" s="416" t="s">
        <v>53</v>
      </c>
      <c r="F1238" s="418">
        <v>2080260</v>
      </c>
      <c r="G1238" s="418">
        <v>2080260</v>
      </c>
      <c r="H1238" s="444"/>
      <c r="I1238" s="411">
        <f t="shared" si="97"/>
        <v>2080260</v>
      </c>
      <c r="J1238" s="428">
        <f t="shared" si="98"/>
        <v>0</v>
      </c>
      <c r="K1238" s="384">
        <f t="shared" si="99"/>
        <v>0</v>
      </c>
      <c r="L1238" s="384">
        <f>IF(J1238=1,SUM($J$6:J1238),0)</f>
        <v>0</v>
      </c>
      <c r="M1238" s="384">
        <f>IF(K1238=1,SUM($K$6:K1238),0)</f>
        <v>0</v>
      </c>
      <c r="N1238" s="430">
        <f t="shared" si="100"/>
        <v>0</v>
      </c>
      <c r="O1238" s="384">
        <f t="shared" si="101"/>
        <v>0</v>
      </c>
      <c r="P1238" s="384">
        <f>IF(O1238=1,SUM($O$6:O1238),0)</f>
        <v>0</v>
      </c>
    </row>
    <row r="1239" spans="1:16" ht="45">
      <c r="A1239" s="403"/>
      <c r="B1239" s="413">
        <v>3</v>
      </c>
      <c r="C1239" s="414" t="s">
        <v>1259</v>
      </c>
      <c r="D1239" s="415" t="s">
        <v>24</v>
      </c>
      <c r="E1239" s="416" t="s">
        <v>53</v>
      </c>
      <c r="F1239" s="418">
        <v>2080260</v>
      </c>
      <c r="G1239" s="418">
        <v>2080260</v>
      </c>
      <c r="H1239" s="444"/>
      <c r="I1239" s="411">
        <f t="shared" si="97"/>
        <v>2080260</v>
      </c>
      <c r="J1239" s="428">
        <f t="shared" si="98"/>
        <v>0</v>
      </c>
      <c r="K1239" s="384">
        <f t="shared" si="99"/>
        <v>0</v>
      </c>
      <c r="L1239" s="384">
        <f>IF(J1239=1,SUM($J$6:J1239),0)</f>
        <v>0</v>
      </c>
      <c r="M1239" s="384">
        <f>IF(K1239=1,SUM($K$6:K1239),0)</f>
        <v>0</v>
      </c>
      <c r="N1239" s="430">
        <f t="shared" si="100"/>
        <v>0</v>
      </c>
      <c r="O1239" s="384">
        <f t="shared" si="101"/>
        <v>0</v>
      </c>
      <c r="P1239" s="384">
        <f>IF(O1239=1,SUM($O$6:O1239),0)</f>
        <v>0</v>
      </c>
    </row>
    <row r="1240" spans="1:16" ht="90">
      <c r="A1240" s="403"/>
      <c r="B1240" s="413">
        <v>4</v>
      </c>
      <c r="C1240" s="414" t="s">
        <v>1260</v>
      </c>
      <c r="D1240" s="415" t="s">
        <v>24</v>
      </c>
      <c r="E1240" s="416" t="s">
        <v>53</v>
      </c>
      <c r="F1240" s="418">
        <v>909420</v>
      </c>
      <c r="G1240" s="418">
        <v>909420</v>
      </c>
      <c r="H1240" s="444"/>
      <c r="I1240" s="411">
        <f t="shared" si="97"/>
        <v>909420</v>
      </c>
      <c r="J1240" s="428">
        <f t="shared" si="98"/>
        <v>0</v>
      </c>
      <c r="K1240" s="384">
        <f t="shared" si="99"/>
        <v>0</v>
      </c>
      <c r="L1240" s="384">
        <f>IF(J1240=1,SUM($J$6:J1240),0)</f>
        <v>0</v>
      </c>
      <c r="M1240" s="384">
        <f>IF(K1240=1,SUM($K$6:K1240),0)</f>
        <v>0</v>
      </c>
      <c r="N1240" s="430">
        <f t="shared" si="100"/>
        <v>0</v>
      </c>
      <c r="O1240" s="384">
        <f t="shared" si="101"/>
        <v>0</v>
      </c>
      <c r="P1240" s="384">
        <f>IF(O1240=1,SUM($O$6:O1240),0)</f>
        <v>0</v>
      </c>
    </row>
    <row r="1241" spans="1:16">
      <c r="A1241" s="403"/>
      <c r="B1241" s="413"/>
      <c r="C1241" s="414"/>
      <c r="D1241" s="415"/>
      <c r="E1241" s="416"/>
      <c r="F1241" s="418">
        <v>0</v>
      </c>
      <c r="G1241" s="418">
        <v>0</v>
      </c>
      <c r="H1241" s="444"/>
      <c r="I1241" s="411">
        <f t="shared" si="97"/>
        <v>0</v>
      </c>
      <c r="J1241" s="428">
        <f t="shared" si="98"/>
        <v>0</v>
      </c>
      <c r="K1241" s="384">
        <f t="shared" si="99"/>
        <v>0</v>
      </c>
      <c r="L1241" s="384">
        <f>IF(J1241=1,SUM($J$6:J1241),0)</f>
        <v>0</v>
      </c>
      <c r="M1241" s="384">
        <f>IF(K1241=1,SUM($K$6:K1241),0)</f>
        <v>0</v>
      </c>
      <c r="N1241" s="430">
        <f t="shared" si="100"/>
        <v>0</v>
      </c>
      <c r="O1241" s="384">
        <f t="shared" si="101"/>
        <v>0</v>
      </c>
      <c r="P1241" s="384">
        <f>IF(O1241=1,SUM($O$6:O1241),0)</f>
        <v>0</v>
      </c>
    </row>
    <row r="1242" spans="1:16" ht="30">
      <c r="A1242" s="403"/>
      <c r="B1242" s="413" t="s">
        <v>705</v>
      </c>
      <c r="C1242" s="414" t="s">
        <v>901</v>
      </c>
      <c r="D1242" s="415" t="s">
        <v>122</v>
      </c>
      <c r="E1242" s="416"/>
      <c r="F1242" s="418">
        <v>0</v>
      </c>
      <c r="G1242" s="418">
        <v>0</v>
      </c>
      <c r="H1242" s="444"/>
      <c r="I1242" s="411">
        <f t="shared" si="97"/>
        <v>0</v>
      </c>
      <c r="J1242" s="428">
        <f t="shared" si="98"/>
        <v>0</v>
      </c>
      <c r="K1242" s="384">
        <f t="shared" si="99"/>
        <v>0</v>
      </c>
      <c r="L1242" s="384">
        <f>IF(J1242=1,SUM($J$6:J1242),0)</f>
        <v>0</v>
      </c>
      <c r="M1242" s="384">
        <f>IF(K1242=1,SUM($K$6:K1242),0)</f>
        <v>0</v>
      </c>
      <c r="N1242" s="430">
        <f t="shared" si="100"/>
        <v>0</v>
      </c>
      <c r="O1242" s="384">
        <f t="shared" si="101"/>
        <v>0</v>
      </c>
      <c r="P1242" s="384">
        <f>IF(O1242=1,SUM($O$6:O1242),0)</f>
        <v>0</v>
      </c>
    </row>
    <row r="1243" spans="1:16" ht="120">
      <c r="A1243" s="403"/>
      <c r="B1243" s="413">
        <v>1</v>
      </c>
      <c r="C1243" s="414" t="s">
        <v>1261</v>
      </c>
      <c r="D1243" s="415" t="s">
        <v>24</v>
      </c>
      <c r="E1243" s="416" t="s">
        <v>903</v>
      </c>
      <c r="F1243" s="418">
        <v>285420</v>
      </c>
      <c r="G1243" s="418">
        <v>285420</v>
      </c>
      <c r="H1243" s="444"/>
      <c r="I1243" s="411">
        <f t="shared" si="97"/>
        <v>285420</v>
      </c>
      <c r="J1243" s="428">
        <f t="shared" si="98"/>
        <v>0</v>
      </c>
      <c r="K1243" s="384">
        <f t="shared" si="99"/>
        <v>0</v>
      </c>
      <c r="L1243" s="384">
        <f>IF(J1243=1,SUM($J$6:J1243),0)</f>
        <v>0</v>
      </c>
      <c r="M1243" s="384">
        <f>IF(K1243=1,SUM($K$6:K1243),0)</f>
        <v>0</v>
      </c>
      <c r="N1243" s="430">
        <f t="shared" si="100"/>
        <v>0</v>
      </c>
      <c r="O1243" s="384">
        <f t="shared" si="101"/>
        <v>0</v>
      </c>
      <c r="P1243" s="384">
        <f>IF(O1243=1,SUM($O$6:O1243),0)</f>
        <v>0</v>
      </c>
    </row>
    <row r="1244" spans="1:16" ht="120">
      <c r="A1244" s="403"/>
      <c r="B1244" s="413">
        <v>2</v>
      </c>
      <c r="C1244" s="414" t="s">
        <v>1262</v>
      </c>
      <c r="D1244" s="415" t="s">
        <v>24</v>
      </c>
      <c r="E1244" s="416" t="s">
        <v>903</v>
      </c>
      <c r="F1244" s="418">
        <v>285420</v>
      </c>
      <c r="G1244" s="418">
        <v>285420</v>
      </c>
      <c r="H1244" s="444"/>
      <c r="I1244" s="411">
        <f t="shared" si="97"/>
        <v>285420</v>
      </c>
      <c r="J1244" s="428">
        <f t="shared" si="98"/>
        <v>0</v>
      </c>
      <c r="K1244" s="384">
        <f t="shared" si="99"/>
        <v>0</v>
      </c>
      <c r="L1244" s="384">
        <f>IF(J1244=1,SUM($J$6:J1244),0)</f>
        <v>0</v>
      </c>
      <c r="M1244" s="384">
        <f>IF(K1244=1,SUM($K$6:K1244),0)</f>
        <v>0</v>
      </c>
      <c r="N1244" s="430">
        <f t="shared" si="100"/>
        <v>0</v>
      </c>
      <c r="O1244" s="384">
        <f t="shared" si="101"/>
        <v>0</v>
      </c>
      <c r="P1244" s="384">
        <f>IF(O1244=1,SUM($O$6:O1244),0)</f>
        <v>0</v>
      </c>
    </row>
    <row r="1245" spans="1:16" ht="120">
      <c r="A1245" s="403"/>
      <c r="B1245" s="413">
        <v>3</v>
      </c>
      <c r="C1245" s="414" t="s">
        <v>1263</v>
      </c>
      <c r="D1245" s="415" t="s">
        <v>24</v>
      </c>
      <c r="E1245" s="416" t="s">
        <v>903</v>
      </c>
      <c r="F1245" s="418">
        <v>222780</v>
      </c>
      <c r="G1245" s="418">
        <v>222780</v>
      </c>
      <c r="H1245" s="444"/>
      <c r="I1245" s="411">
        <f t="shared" si="97"/>
        <v>222780</v>
      </c>
      <c r="J1245" s="428">
        <f t="shared" si="98"/>
        <v>0</v>
      </c>
      <c r="K1245" s="384">
        <f t="shared" si="99"/>
        <v>0</v>
      </c>
      <c r="L1245" s="384">
        <f>IF(J1245=1,SUM($J$6:J1245),0)</f>
        <v>0</v>
      </c>
      <c r="M1245" s="384">
        <f>IF(K1245=1,SUM($K$6:K1245),0)</f>
        <v>0</v>
      </c>
      <c r="N1245" s="430">
        <f t="shared" si="100"/>
        <v>0</v>
      </c>
      <c r="O1245" s="384">
        <f t="shared" si="101"/>
        <v>0</v>
      </c>
      <c r="P1245" s="384">
        <f>IF(O1245=1,SUM($O$6:O1245),0)</f>
        <v>0</v>
      </c>
    </row>
    <row r="1246" spans="1:16" ht="105">
      <c r="A1246" s="403"/>
      <c r="B1246" s="413">
        <v>4</v>
      </c>
      <c r="C1246" s="414" t="s">
        <v>1264</v>
      </c>
      <c r="D1246" s="415" t="s">
        <v>24</v>
      </c>
      <c r="E1246" s="416" t="s">
        <v>903</v>
      </c>
      <c r="F1246" s="418">
        <v>211020</v>
      </c>
      <c r="G1246" s="418">
        <v>211020</v>
      </c>
      <c r="H1246" s="444"/>
      <c r="I1246" s="411">
        <f t="shared" si="97"/>
        <v>211020</v>
      </c>
      <c r="J1246" s="428">
        <f t="shared" si="98"/>
        <v>0</v>
      </c>
      <c r="K1246" s="384">
        <f t="shared" si="99"/>
        <v>0</v>
      </c>
      <c r="L1246" s="384">
        <f>IF(J1246=1,SUM($J$6:J1246),0)</f>
        <v>0</v>
      </c>
      <c r="M1246" s="384">
        <f>IF(K1246=1,SUM($K$6:K1246),0)</f>
        <v>0</v>
      </c>
      <c r="N1246" s="430">
        <f t="shared" si="100"/>
        <v>0</v>
      </c>
      <c r="O1246" s="384">
        <f t="shared" si="101"/>
        <v>0</v>
      </c>
      <c r="P1246" s="384">
        <f>IF(O1246=1,SUM($O$6:O1246),0)</f>
        <v>0</v>
      </c>
    </row>
    <row r="1247" spans="1:16" ht="105">
      <c r="A1247" s="403"/>
      <c r="B1247" s="413">
        <v>5</v>
      </c>
      <c r="C1247" s="414" t="s">
        <v>1265</v>
      </c>
      <c r="D1247" s="415" t="s">
        <v>24</v>
      </c>
      <c r="E1247" s="416" t="s">
        <v>903</v>
      </c>
      <c r="F1247" s="418">
        <v>180060</v>
      </c>
      <c r="G1247" s="418">
        <v>180060</v>
      </c>
      <c r="H1247" s="444"/>
      <c r="I1247" s="411">
        <f t="shared" si="97"/>
        <v>180060</v>
      </c>
      <c r="J1247" s="428">
        <f t="shared" si="98"/>
        <v>0</v>
      </c>
      <c r="K1247" s="384">
        <f t="shared" si="99"/>
        <v>0</v>
      </c>
      <c r="L1247" s="384">
        <f>IF(J1247=1,SUM($J$6:J1247),0)</f>
        <v>0</v>
      </c>
      <c r="M1247" s="384">
        <f>IF(K1247=1,SUM($K$6:K1247),0)</f>
        <v>0</v>
      </c>
      <c r="N1247" s="430">
        <f t="shared" si="100"/>
        <v>0</v>
      </c>
      <c r="O1247" s="384">
        <f t="shared" si="101"/>
        <v>0</v>
      </c>
      <c r="P1247" s="384">
        <f>IF(O1247=1,SUM($O$6:O1247),0)</f>
        <v>0</v>
      </c>
    </row>
    <row r="1248" spans="1:16" ht="105">
      <c r="A1248" s="403"/>
      <c r="B1248" s="413">
        <v>6</v>
      </c>
      <c r="C1248" s="414" t="s">
        <v>1266</v>
      </c>
      <c r="D1248" s="415" t="s">
        <v>24</v>
      </c>
      <c r="E1248" s="416" t="s">
        <v>903</v>
      </c>
      <c r="F1248" s="418">
        <v>174540</v>
      </c>
      <c r="G1248" s="418">
        <v>174540</v>
      </c>
      <c r="H1248" s="444"/>
      <c r="I1248" s="411">
        <f t="shared" si="97"/>
        <v>174540</v>
      </c>
      <c r="J1248" s="428">
        <f t="shared" si="98"/>
        <v>0</v>
      </c>
      <c r="K1248" s="384">
        <f t="shared" si="99"/>
        <v>0</v>
      </c>
      <c r="L1248" s="384">
        <f>IF(J1248=1,SUM($J$6:J1248),0)</f>
        <v>0</v>
      </c>
      <c r="M1248" s="384">
        <f>IF(K1248=1,SUM($K$6:K1248),0)</f>
        <v>0</v>
      </c>
      <c r="N1248" s="430">
        <f t="shared" si="100"/>
        <v>0</v>
      </c>
      <c r="O1248" s="384">
        <f t="shared" si="101"/>
        <v>0</v>
      </c>
      <c r="P1248" s="384">
        <f>IF(O1248=1,SUM($O$6:O1248),0)</f>
        <v>0</v>
      </c>
    </row>
    <row r="1249" spans="1:16" ht="105">
      <c r="A1249" s="403"/>
      <c r="B1249" s="413">
        <v>7</v>
      </c>
      <c r="C1249" s="414" t="s">
        <v>1267</v>
      </c>
      <c r="D1249" s="415" t="s">
        <v>24</v>
      </c>
      <c r="E1249" s="416" t="s">
        <v>903</v>
      </c>
      <c r="F1249" s="418">
        <v>174360</v>
      </c>
      <c r="G1249" s="418">
        <v>174360</v>
      </c>
      <c r="H1249" s="444"/>
      <c r="I1249" s="411">
        <f t="shared" si="97"/>
        <v>174360</v>
      </c>
      <c r="J1249" s="428">
        <f t="shared" si="98"/>
        <v>0</v>
      </c>
      <c r="K1249" s="384">
        <f t="shared" si="99"/>
        <v>0</v>
      </c>
      <c r="L1249" s="384">
        <f>IF(J1249=1,SUM($J$6:J1249),0)</f>
        <v>0</v>
      </c>
      <c r="M1249" s="384">
        <f>IF(K1249=1,SUM($K$6:K1249),0)</f>
        <v>0</v>
      </c>
      <c r="N1249" s="430">
        <f t="shared" si="100"/>
        <v>0</v>
      </c>
      <c r="O1249" s="384">
        <f t="shared" si="101"/>
        <v>0</v>
      </c>
      <c r="P1249" s="384">
        <f>IF(O1249=1,SUM($O$6:O1249),0)</f>
        <v>0</v>
      </c>
    </row>
    <row r="1250" spans="1:16" ht="105">
      <c r="A1250" s="403"/>
      <c r="B1250" s="413">
        <v>8</v>
      </c>
      <c r="C1250" s="414" t="s">
        <v>1268</v>
      </c>
      <c r="D1250" s="415" t="s">
        <v>24</v>
      </c>
      <c r="E1250" s="416" t="s">
        <v>903</v>
      </c>
      <c r="F1250" s="418">
        <v>148200</v>
      </c>
      <c r="G1250" s="418">
        <v>148200</v>
      </c>
      <c r="H1250" s="444"/>
      <c r="I1250" s="411">
        <f t="shared" ref="I1250:I1314" si="102">IF($I$5=$G$4,G1250,(IF($I$5=$F$4,F1250,0)))</f>
        <v>148200</v>
      </c>
      <c r="J1250" s="428">
        <f t="shared" si="98"/>
        <v>0</v>
      </c>
      <c r="K1250" s="384">
        <f t="shared" si="99"/>
        <v>0</v>
      </c>
      <c r="L1250" s="384">
        <f>IF(J1250=1,SUM($J$6:J1250),0)</f>
        <v>0</v>
      </c>
      <c r="M1250" s="384">
        <f>IF(K1250=1,SUM($K$6:K1250),0)</f>
        <v>0</v>
      </c>
      <c r="N1250" s="430">
        <f t="shared" si="100"/>
        <v>0</v>
      </c>
      <c r="O1250" s="384">
        <f t="shared" si="101"/>
        <v>0</v>
      </c>
      <c r="P1250" s="384">
        <f>IF(O1250=1,SUM($O$6:O1250),0)</f>
        <v>0</v>
      </c>
    </row>
    <row r="1251" spans="1:16" ht="105">
      <c r="A1251" s="403"/>
      <c r="B1251" s="413">
        <v>9</v>
      </c>
      <c r="C1251" s="414" t="s">
        <v>1269</v>
      </c>
      <c r="D1251" s="415" t="s">
        <v>24</v>
      </c>
      <c r="E1251" s="416" t="s">
        <v>903</v>
      </c>
      <c r="F1251" s="418">
        <v>165600</v>
      </c>
      <c r="G1251" s="418">
        <v>165600</v>
      </c>
      <c r="H1251" s="444"/>
      <c r="I1251" s="411">
        <f t="shared" si="102"/>
        <v>165600</v>
      </c>
      <c r="J1251" s="428">
        <f t="shared" si="98"/>
        <v>0</v>
      </c>
      <c r="K1251" s="384">
        <f t="shared" si="99"/>
        <v>0</v>
      </c>
      <c r="L1251" s="384">
        <f>IF(J1251=1,SUM($J$6:J1251),0)</f>
        <v>0</v>
      </c>
      <c r="M1251" s="384">
        <f>IF(K1251=1,SUM($K$6:K1251),0)</f>
        <v>0</v>
      </c>
      <c r="N1251" s="430">
        <f t="shared" si="100"/>
        <v>0</v>
      </c>
      <c r="O1251" s="384">
        <f t="shared" si="101"/>
        <v>0</v>
      </c>
      <c r="P1251" s="384">
        <f>IF(O1251=1,SUM($O$6:O1251),0)</f>
        <v>0</v>
      </c>
    </row>
    <row r="1252" spans="1:16" ht="105">
      <c r="A1252" s="403"/>
      <c r="B1252" s="413">
        <v>10</v>
      </c>
      <c r="C1252" s="414" t="s">
        <v>1270</v>
      </c>
      <c r="D1252" s="415" t="s">
        <v>24</v>
      </c>
      <c r="E1252" s="416" t="s">
        <v>903</v>
      </c>
      <c r="F1252" s="418">
        <v>160860</v>
      </c>
      <c r="G1252" s="418">
        <v>160860</v>
      </c>
      <c r="H1252" s="444"/>
      <c r="I1252" s="411">
        <f t="shared" si="102"/>
        <v>160860</v>
      </c>
      <c r="J1252" s="428">
        <f t="shared" si="98"/>
        <v>0</v>
      </c>
      <c r="K1252" s="384">
        <f t="shared" si="99"/>
        <v>0</v>
      </c>
      <c r="L1252" s="384">
        <f>IF(J1252=1,SUM($J$6:J1252),0)</f>
        <v>0</v>
      </c>
      <c r="M1252" s="384">
        <f>IF(K1252=1,SUM($K$6:K1252),0)</f>
        <v>0</v>
      </c>
      <c r="N1252" s="430">
        <f t="shared" si="100"/>
        <v>0</v>
      </c>
      <c r="O1252" s="384">
        <f t="shared" si="101"/>
        <v>0</v>
      </c>
      <c r="P1252" s="384">
        <f>IF(O1252=1,SUM($O$6:O1252),0)</f>
        <v>0</v>
      </c>
    </row>
    <row r="1253" spans="1:16" ht="105">
      <c r="A1253" s="403"/>
      <c r="B1253" s="413">
        <v>11</v>
      </c>
      <c r="C1253" s="414" t="s">
        <v>1271</v>
      </c>
      <c r="D1253" s="415" t="s">
        <v>24</v>
      </c>
      <c r="E1253" s="416" t="s">
        <v>903</v>
      </c>
      <c r="F1253" s="418">
        <v>133440</v>
      </c>
      <c r="G1253" s="418">
        <v>133440</v>
      </c>
      <c r="H1253" s="444"/>
      <c r="I1253" s="411">
        <f t="shared" si="102"/>
        <v>133440</v>
      </c>
      <c r="J1253" s="428">
        <f t="shared" si="98"/>
        <v>0</v>
      </c>
      <c r="K1253" s="384">
        <f t="shared" si="99"/>
        <v>0</v>
      </c>
      <c r="L1253" s="384">
        <f>IF(J1253=1,SUM($J$6:J1253),0)</f>
        <v>0</v>
      </c>
      <c r="M1253" s="384">
        <f>IF(K1253=1,SUM($K$6:K1253),0)</f>
        <v>0</v>
      </c>
      <c r="N1253" s="430">
        <f t="shared" si="100"/>
        <v>0</v>
      </c>
      <c r="O1253" s="384">
        <f t="shared" si="101"/>
        <v>0</v>
      </c>
      <c r="P1253" s="384">
        <f>IF(O1253=1,SUM($O$6:O1253),0)</f>
        <v>0</v>
      </c>
    </row>
    <row r="1254" spans="1:16" ht="105">
      <c r="A1254" s="403"/>
      <c r="B1254" s="413">
        <v>12</v>
      </c>
      <c r="C1254" s="414" t="s">
        <v>1272</v>
      </c>
      <c r="D1254" s="415" t="s">
        <v>24</v>
      </c>
      <c r="E1254" s="416" t="s">
        <v>903</v>
      </c>
      <c r="F1254" s="418">
        <v>133440</v>
      </c>
      <c r="G1254" s="418">
        <v>133440</v>
      </c>
      <c r="H1254" s="444"/>
      <c r="I1254" s="411">
        <f t="shared" si="102"/>
        <v>133440</v>
      </c>
      <c r="J1254" s="428">
        <f t="shared" si="98"/>
        <v>0</v>
      </c>
      <c r="K1254" s="384">
        <f t="shared" si="99"/>
        <v>0</v>
      </c>
      <c r="L1254" s="384">
        <f>IF(J1254=1,SUM($J$6:J1254),0)</f>
        <v>0</v>
      </c>
      <c r="M1254" s="384">
        <f>IF(K1254=1,SUM($K$6:K1254),0)</f>
        <v>0</v>
      </c>
      <c r="N1254" s="430">
        <f t="shared" si="100"/>
        <v>0</v>
      </c>
      <c r="O1254" s="384">
        <f t="shared" si="101"/>
        <v>0</v>
      </c>
      <c r="P1254" s="384">
        <f>IF(O1254=1,SUM($O$6:O1254),0)</f>
        <v>0</v>
      </c>
    </row>
    <row r="1255" spans="1:16" ht="105">
      <c r="A1255" s="403"/>
      <c r="B1255" s="413">
        <v>13</v>
      </c>
      <c r="C1255" s="414" t="s">
        <v>1273</v>
      </c>
      <c r="D1255" s="415" t="s">
        <v>24</v>
      </c>
      <c r="E1255" s="416" t="s">
        <v>903</v>
      </c>
      <c r="F1255" s="418">
        <v>118380</v>
      </c>
      <c r="G1255" s="418">
        <v>118380</v>
      </c>
      <c r="H1255" s="444"/>
      <c r="I1255" s="411">
        <f t="shared" si="102"/>
        <v>118380</v>
      </c>
      <c r="J1255" s="428">
        <f t="shared" si="98"/>
        <v>0</v>
      </c>
      <c r="K1255" s="384">
        <f t="shared" si="99"/>
        <v>0</v>
      </c>
      <c r="L1255" s="384">
        <f>IF(J1255=1,SUM($J$6:J1255),0)</f>
        <v>0</v>
      </c>
      <c r="M1255" s="384">
        <f>IF(K1255=1,SUM($K$6:K1255),0)</f>
        <v>0</v>
      </c>
      <c r="N1255" s="430">
        <f t="shared" si="100"/>
        <v>0</v>
      </c>
      <c r="O1255" s="384">
        <f t="shared" si="101"/>
        <v>0</v>
      </c>
      <c r="P1255" s="384">
        <f>IF(O1255=1,SUM($O$6:O1255),0)</f>
        <v>0</v>
      </c>
    </row>
    <row r="1256" spans="1:16" ht="105">
      <c r="A1256" s="403"/>
      <c r="B1256" s="413">
        <v>14</v>
      </c>
      <c r="C1256" s="414" t="s">
        <v>1274</v>
      </c>
      <c r="D1256" s="415" t="s">
        <v>24</v>
      </c>
      <c r="E1256" s="416" t="s">
        <v>903</v>
      </c>
      <c r="F1256" s="418">
        <v>89520</v>
      </c>
      <c r="G1256" s="418">
        <v>89520</v>
      </c>
      <c r="H1256" s="444"/>
      <c r="I1256" s="411">
        <f t="shared" si="102"/>
        <v>89520</v>
      </c>
      <c r="J1256" s="428">
        <f t="shared" si="98"/>
        <v>0</v>
      </c>
      <c r="K1256" s="384">
        <f t="shared" si="99"/>
        <v>0</v>
      </c>
      <c r="L1256" s="384">
        <f>IF(J1256=1,SUM($J$6:J1256),0)</f>
        <v>0</v>
      </c>
      <c r="M1256" s="384">
        <f>IF(K1256=1,SUM($K$6:K1256),0)</f>
        <v>0</v>
      </c>
      <c r="N1256" s="430">
        <f t="shared" si="100"/>
        <v>0</v>
      </c>
      <c r="O1256" s="384">
        <f t="shared" si="101"/>
        <v>0</v>
      </c>
      <c r="P1256" s="384">
        <f>IF(O1256=1,SUM($O$6:O1256),0)</f>
        <v>0</v>
      </c>
    </row>
    <row r="1257" spans="1:16" ht="105">
      <c r="A1257" s="403"/>
      <c r="B1257" s="413">
        <v>15</v>
      </c>
      <c r="C1257" s="414" t="s">
        <v>1275</v>
      </c>
      <c r="D1257" s="415" t="s">
        <v>24</v>
      </c>
      <c r="E1257" s="416" t="s">
        <v>903</v>
      </c>
      <c r="F1257" s="418">
        <v>234120</v>
      </c>
      <c r="G1257" s="418">
        <v>234120</v>
      </c>
      <c r="H1257" s="444"/>
      <c r="I1257" s="411">
        <f t="shared" si="102"/>
        <v>234120</v>
      </c>
      <c r="J1257" s="428">
        <f t="shared" si="98"/>
        <v>0</v>
      </c>
      <c r="K1257" s="384">
        <f t="shared" si="99"/>
        <v>0</v>
      </c>
      <c r="L1257" s="384">
        <f>IF(J1257=1,SUM($J$6:J1257),0)</f>
        <v>0</v>
      </c>
      <c r="M1257" s="384">
        <f>IF(K1257=1,SUM($K$6:K1257),0)</f>
        <v>0</v>
      </c>
      <c r="N1257" s="430">
        <f t="shared" si="100"/>
        <v>0</v>
      </c>
      <c r="O1257" s="384">
        <f t="shared" si="101"/>
        <v>0</v>
      </c>
      <c r="P1257" s="384">
        <f>IF(O1257=1,SUM($O$6:O1257),0)</f>
        <v>0</v>
      </c>
    </row>
    <row r="1258" spans="1:16" ht="105">
      <c r="A1258" s="403"/>
      <c r="B1258" s="413">
        <v>16</v>
      </c>
      <c r="C1258" s="414" t="s">
        <v>1276</v>
      </c>
      <c r="D1258" s="415" t="s">
        <v>24</v>
      </c>
      <c r="E1258" s="416" t="s">
        <v>903</v>
      </c>
      <c r="F1258" s="418">
        <v>184560</v>
      </c>
      <c r="G1258" s="418">
        <v>184560</v>
      </c>
      <c r="H1258" s="444"/>
      <c r="I1258" s="411">
        <f t="shared" si="102"/>
        <v>184560</v>
      </c>
      <c r="J1258" s="428">
        <f t="shared" si="98"/>
        <v>0</v>
      </c>
      <c r="K1258" s="384">
        <f t="shared" si="99"/>
        <v>0</v>
      </c>
      <c r="L1258" s="384">
        <f>IF(J1258=1,SUM($J$6:J1258),0)</f>
        <v>0</v>
      </c>
      <c r="M1258" s="384">
        <f>IF(K1258=1,SUM($K$6:K1258),0)</f>
        <v>0</v>
      </c>
      <c r="N1258" s="430">
        <f t="shared" si="100"/>
        <v>0</v>
      </c>
      <c r="O1258" s="384">
        <f t="shared" si="101"/>
        <v>0</v>
      </c>
      <c r="P1258" s="384">
        <f>IF(O1258=1,SUM($O$6:O1258),0)</f>
        <v>0</v>
      </c>
    </row>
    <row r="1259" spans="1:16" ht="90">
      <c r="A1259" s="403"/>
      <c r="B1259" s="413">
        <v>17</v>
      </c>
      <c r="C1259" s="414" t="s">
        <v>1277</v>
      </c>
      <c r="D1259" s="415" t="s">
        <v>24</v>
      </c>
      <c r="E1259" s="416" t="s">
        <v>903</v>
      </c>
      <c r="F1259" s="418">
        <v>156960</v>
      </c>
      <c r="G1259" s="418">
        <v>156960</v>
      </c>
      <c r="H1259" s="444"/>
      <c r="I1259" s="411">
        <f t="shared" si="102"/>
        <v>156960</v>
      </c>
      <c r="J1259" s="428">
        <f t="shared" si="98"/>
        <v>0</v>
      </c>
      <c r="K1259" s="384">
        <f t="shared" si="99"/>
        <v>0</v>
      </c>
      <c r="L1259" s="384">
        <f>IF(J1259=1,SUM($J$6:J1259),0)</f>
        <v>0</v>
      </c>
      <c r="M1259" s="384">
        <f>IF(K1259=1,SUM($K$6:K1259),0)</f>
        <v>0</v>
      </c>
      <c r="N1259" s="430">
        <f t="shared" si="100"/>
        <v>0</v>
      </c>
      <c r="O1259" s="384">
        <f t="shared" si="101"/>
        <v>0</v>
      </c>
      <c r="P1259" s="384">
        <f>IF(O1259=1,SUM($O$6:O1259),0)</f>
        <v>0</v>
      </c>
    </row>
    <row r="1260" spans="1:16" ht="90">
      <c r="A1260" s="403"/>
      <c r="B1260" s="413">
        <v>18</v>
      </c>
      <c r="C1260" s="414" t="s">
        <v>1278</v>
      </c>
      <c r="D1260" s="415" t="s">
        <v>24</v>
      </c>
      <c r="E1260" s="416" t="s">
        <v>903</v>
      </c>
      <c r="F1260" s="418">
        <v>119220</v>
      </c>
      <c r="G1260" s="418">
        <v>119220</v>
      </c>
      <c r="H1260" s="419"/>
      <c r="I1260" s="411">
        <f t="shared" si="102"/>
        <v>119220</v>
      </c>
      <c r="J1260" s="428">
        <f t="shared" si="98"/>
        <v>0</v>
      </c>
      <c r="K1260" s="384">
        <f t="shared" si="99"/>
        <v>0</v>
      </c>
      <c r="L1260" s="384">
        <f>IF(J1260=1,SUM($J$6:J1260),0)</f>
        <v>0</v>
      </c>
      <c r="M1260" s="384">
        <f>IF(K1260=1,SUM($K$6:K1260),0)</f>
        <v>0</v>
      </c>
      <c r="N1260" s="430">
        <f t="shared" si="100"/>
        <v>0</v>
      </c>
      <c r="O1260" s="384">
        <f t="shared" si="101"/>
        <v>0</v>
      </c>
      <c r="P1260" s="384">
        <f>IF(O1260=1,SUM($O$6:O1260),0)</f>
        <v>0</v>
      </c>
    </row>
    <row r="1261" spans="1:16" ht="105">
      <c r="A1261" s="403"/>
      <c r="B1261" s="413">
        <v>19</v>
      </c>
      <c r="C1261" s="414" t="s">
        <v>1279</v>
      </c>
      <c r="D1261" s="415" t="s">
        <v>24</v>
      </c>
      <c r="E1261" s="416" t="s">
        <v>903</v>
      </c>
      <c r="F1261" s="418">
        <v>163560</v>
      </c>
      <c r="G1261" s="418">
        <v>163560</v>
      </c>
      <c r="H1261" s="419"/>
      <c r="I1261" s="411">
        <f t="shared" si="102"/>
        <v>163560</v>
      </c>
      <c r="J1261" s="428">
        <f t="shared" si="98"/>
        <v>0</v>
      </c>
      <c r="K1261" s="384">
        <f t="shared" si="99"/>
        <v>0</v>
      </c>
      <c r="L1261" s="384">
        <f>IF(J1261=1,SUM($J$6:J1261),0)</f>
        <v>0</v>
      </c>
      <c r="M1261" s="384">
        <f>IF(K1261=1,SUM($K$6:K1261),0)</f>
        <v>0</v>
      </c>
      <c r="N1261" s="430">
        <f t="shared" si="100"/>
        <v>0</v>
      </c>
      <c r="O1261" s="384">
        <f t="shared" si="101"/>
        <v>0</v>
      </c>
      <c r="P1261" s="384">
        <f>IF(O1261=1,SUM($O$6:O1261),0)</f>
        <v>0</v>
      </c>
    </row>
    <row r="1262" spans="1:16" ht="105">
      <c r="A1262" s="403"/>
      <c r="B1262" s="413">
        <v>20</v>
      </c>
      <c r="C1262" s="414" t="s">
        <v>1280</v>
      </c>
      <c r="D1262" s="415" t="s">
        <v>24</v>
      </c>
      <c r="E1262" s="416" t="s">
        <v>903</v>
      </c>
      <c r="F1262" s="418">
        <v>146040</v>
      </c>
      <c r="G1262" s="418">
        <v>146040</v>
      </c>
      <c r="H1262" s="419"/>
      <c r="I1262" s="411">
        <f t="shared" si="102"/>
        <v>146040</v>
      </c>
      <c r="J1262" s="428">
        <f t="shared" si="98"/>
        <v>0</v>
      </c>
      <c r="K1262" s="384">
        <f t="shared" si="99"/>
        <v>0</v>
      </c>
      <c r="L1262" s="384">
        <f>IF(J1262=1,SUM($J$6:J1262),0)</f>
        <v>0</v>
      </c>
      <c r="M1262" s="384">
        <f>IF(K1262=1,SUM($K$6:K1262),0)</f>
        <v>0</v>
      </c>
      <c r="N1262" s="430">
        <f t="shared" si="100"/>
        <v>0</v>
      </c>
      <c r="O1262" s="384">
        <f t="shared" si="101"/>
        <v>0</v>
      </c>
      <c r="P1262" s="384">
        <f>IF(O1262=1,SUM($O$6:O1262),0)</f>
        <v>0</v>
      </c>
    </row>
    <row r="1263" spans="1:16" ht="90">
      <c r="A1263" s="403"/>
      <c r="B1263" s="413">
        <v>21</v>
      </c>
      <c r="C1263" s="414" t="s">
        <v>1281</v>
      </c>
      <c r="D1263" s="415" t="s">
        <v>24</v>
      </c>
      <c r="E1263" s="416" t="s">
        <v>903</v>
      </c>
      <c r="F1263" s="418">
        <v>107580</v>
      </c>
      <c r="G1263" s="418">
        <v>107580</v>
      </c>
      <c r="H1263" s="419"/>
      <c r="I1263" s="411">
        <f t="shared" si="102"/>
        <v>107580</v>
      </c>
      <c r="J1263" s="428">
        <f t="shared" si="98"/>
        <v>0</v>
      </c>
      <c r="K1263" s="384">
        <f t="shared" si="99"/>
        <v>0</v>
      </c>
      <c r="L1263" s="384">
        <f>IF(J1263=1,SUM($J$6:J1263),0)</f>
        <v>0</v>
      </c>
      <c r="M1263" s="384">
        <f>IF(K1263=1,SUM($K$6:K1263),0)</f>
        <v>0</v>
      </c>
      <c r="N1263" s="430">
        <f t="shared" si="100"/>
        <v>0</v>
      </c>
      <c r="O1263" s="384">
        <f t="shared" si="101"/>
        <v>0</v>
      </c>
      <c r="P1263" s="384">
        <f>IF(O1263=1,SUM($O$6:O1263),0)</f>
        <v>0</v>
      </c>
    </row>
    <row r="1264" spans="1:16" ht="90">
      <c r="A1264" s="403"/>
      <c r="B1264" s="413">
        <v>22</v>
      </c>
      <c r="C1264" s="414" t="s">
        <v>1282</v>
      </c>
      <c r="D1264" s="415" t="s">
        <v>24</v>
      </c>
      <c r="E1264" s="416" t="s">
        <v>903</v>
      </c>
      <c r="F1264" s="418">
        <v>91140</v>
      </c>
      <c r="G1264" s="418">
        <v>91140</v>
      </c>
      <c r="H1264" s="419"/>
      <c r="I1264" s="411">
        <f t="shared" si="102"/>
        <v>91140</v>
      </c>
      <c r="J1264" s="428">
        <f t="shared" si="98"/>
        <v>0</v>
      </c>
      <c r="K1264" s="384">
        <f t="shared" si="99"/>
        <v>0</v>
      </c>
      <c r="L1264" s="384">
        <f>IF(J1264=1,SUM($J$6:J1264),0)</f>
        <v>0</v>
      </c>
      <c r="M1264" s="384">
        <f>IF(K1264=1,SUM($K$6:K1264),0)</f>
        <v>0</v>
      </c>
      <c r="N1264" s="430">
        <f t="shared" si="100"/>
        <v>0</v>
      </c>
      <c r="O1264" s="384">
        <f t="shared" si="101"/>
        <v>0</v>
      </c>
      <c r="P1264" s="384">
        <f>IF(O1264=1,SUM($O$6:O1264),0)</f>
        <v>0</v>
      </c>
    </row>
    <row r="1265" spans="1:16" ht="105">
      <c r="A1265" s="403"/>
      <c r="B1265" s="413">
        <v>23</v>
      </c>
      <c r="C1265" s="414" t="s">
        <v>1283</v>
      </c>
      <c r="D1265" s="415" t="s">
        <v>24</v>
      </c>
      <c r="E1265" s="416" t="s">
        <v>903</v>
      </c>
      <c r="F1265" s="418">
        <v>81891.065868368896</v>
      </c>
      <c r="G1265" s="418">
        <v>81891.065868368896</v>
      </c>
      <c r="H1265" s="419"/>
      <c r="I1265" s="411">
        <f t="shared" si="102"/>
        <v>81891.065868368896</v>
      </c>
      <c r="J1265" s="428">
        <f t="shared" si="98"/>
        <v>0</v>
      </c>
      <c r="K1265" s="384">
        <f t="shared" si="99"/>
        <v>0</v>
      </c>
      <c r="L1265" s="384">
        <f>IF(J1265=1,SUM($J$6:J1265),0)</f>
        <v>0</v>
      </c>
      <c r="M1265" s="384">
        <f>IF(K1265=1,SUM($K$6:K1265),0)</f>
        <v>0</v>
      </c>
      <c r="N1265" s="430">
        <f t="shared" si="100"/>
        <v>0</v>
      </c>
      <c r="O1265" s="384">
        <f t="shared" si="101"/>
        <v>0</v>
      </c>
      <c r="P1265" s="384">
        <f>IF(O1265=1,SUM($O$6:O1265),0)</f>
        <v>0</v>
      </c>
    </row>
    <row r="1266" spans="1:16" ht="105">
      <c r="A1266" s="403"/>
      <c r="B1266" s="413">
        <v>24</v>
      </c>
      <c r="C1266" s="414" t="s">
        <v>1284</v>
      </c>
      <c r="D1266" s="415" t="s">
        <v>24</v>
      </c>
      <c r="E1266" s="416" t="s">
        <v>903</v>
      </c>
      <c r="F1266" s="418">
        <v>75288.699780185401</v>
      </c>
      <c r="G1266" s="418">
        <v>75288.699780185401</v>
      </c>
      <c r="H1266" s="419"/>
      <c r="I1266" s="411">
        <f t="shared" si="102"/>
        <v>75288.699780185401</v>
      </c>
      <c r="J1266" s="428">
        <f t="shared" si="98"/>
        <v>0</v>
      </c>
      <c r="K1266" s="384">
        <f t="shared" si="99"/>
        <v>0</v>
      </c>
      <c r="L1266" s="384">
        <f>IF(J1266=1,SUM($J$6:J1266),0)</f>
        <v>0</v>
      </c>
      <c r="M1266" s="384">
        <f>IF(K1266=1,SUM($K$6:K1266),0)</f>
        <v>0</v>
      </c>
      <c r="N1266" s="430">
        <f t="shared" si="100"/>
        <v>0</v>
      </c>
      <c r="O1266" s="384">
        <f t="shared" si="101"/>
        <v>0</v>
      </c>
      <c r="P1266" s="384">
        <f>IF(O1266=1,SUM($O$6:O1266),0)</f>
        <v>0</v>
      </c>
    </row>
    <row r="1267" spans="1:16" ht="90">
      <c r="A1267" s="403"/>
      <c r="B1267" s="413">
        <v>25</v>
      </c>
      <c r="C1267" s="414" t="s">
        <v>1285</v>
      </c>
      <c r="D1267" s="415" t="s">
        <v>24</v>
      </c>
      <c r="E1267" s="416" t="s">
        <v>903</v>
      </c>
      <c r="F1267" s="418">
        <v>69120</v>
      </c>
      <c r="G1267" s="418">
        <v>69120</v>
      </c>
      <c r="H1267" s="419"/>
      <c r="I1267" s="411">
        <f t="shared" si="102"/>
        <v>69120</v>
      </c>
      <c r="J1267" s="428">
        <f t="shared" si="98"/>
        <v>0</v>
      </c>
      <c r="K1267" s="384">
        <f t="shared" si="99"/>
        <v>0</v>
      </c>
      <c r="L1267" s="384">
        <f>IF(J1267=1,SUM($J$6:J1267),0)</f>
        <v>0</v>
      </c>
      <c r="M1267" s="384">
        <f>IF(K1267=1,SUM($K$6:K1267),0)</f>
        <v>0</v>
      </c>
      <c r="N1267" s="430">
        <f t="shared" si="100"/>
        <v>0</v>
      </c>
      <c r="O1267" s="384">
        <f t="shared" si="101"/>
        <v>0</v>
      </c>
      <c r="P1267" s="384">
        <f>IF(O1267=1,SUM($O$6:O1267),0)</f>
        <v>0</v>
      </c>
    </row>
    <row r="1268" spans="1:16" ht="90">
      <c r="A1268" s="403"/>
      <c r="B1268" s="413">
        <v>26</v>
      </c>
      <c r="C1268" s="414" t="s">
        <v>1286</v>
      </c>
      <c r="D1268" s="415" t="s">
        <v>24</v>
      </c>
      <c r="E1268" s="416" t="s">
        <v>903</v>
      </c>
      <c r="F1268" s="418">
        <v>69000</v>
      </c>
      <c r="G1268" s="418">
        <v>69000</v>
      </c>
      <c r="H1268" s="419"/>
      <c r="I1268" s="411">
        <f t="shared" si="102"/>
        <v>69000</v>
      </c>
      <c r="J1268" s="428">
        <f t="shared" si="98"/>
        <v>0</v>
      </c>
      <c r="K1268" s="384">
        <f t="shared" si="99"/>
        <v>0</v>
      </c>
      <c r="L1268" s="384">
        <f>IF(J1268=1,SUM($J$6:J1268),0)</f>
        <v>0</v>
      </c>
      <c r="M1268" s="384">
        <f>IF(K1268=1,SUM($K$6:K1268),0)</f>
        <v>0</v>
      </c>
      <c r="N1268" s="430">
        <f t="shared" si="100"/>
        <v>0</v>
      </c>
      <c r="O1268" s="384">
        <f t="shared" si="101"/>
        <v>0</v>
      </c>
      <c r="P1268" s="384">
        <f>IF(O1268=1,SUM($O$6:O1268),0)</f>
        <v>0</v>
      </c>
    </row>
    <row r="1269" spans="1:16" ht="90">
      <c r="A1269" s="403"/>
      <c r="B1269" s="413">
        <v>27</v>
      </c>
      <c r="C1269" s="414" t="s">
        <v>1287</v>
      </c>
      <c r="D1269" s="415" t="s">
        <v>24</v>
      </c>
      <c r="E1269" s="416" t="s">
        <v>903</v>
      </c>
      <c r="F1269" s="418">
        <v>61080</v>
      </c>
      <c r="G1269" s="418">
        <v>61080</v>
      </c>
      <c r="H1269" s="419"/>
      <c r="I1269" s="411">
        <f t="shared" si="102"/>
        <v>61080</v>
      </c>
      <c r="J1269" s="428">
        <f t="shared" si="98"/>
        <v>0</v>
      </c>
      <c r="K1269" s="384">
        <f t="shared" si="99"/>
        <v>0</v>
      </c>
      <c r="L1269" s="384">
        <f>IF(J1269=1,SUM($J$6:J1269),0)</f>
        <v>0</v>
      </c>
      <c r="M1269" s="384">
        <f>IF(K1269=1,SUM($K$6:K1269),0)</f>
        <v>0</v>
      </c>
      <c r="N1269" s="430">
        <f t="shared" si="100"/>
        <v>0</v>
      </c>
      <c r="O1269" s="384">
        <f t="shared" si="101"/>
        <v>0</v>
      </c>
      <c r="P1269" s="384">
        <f>IF(O1269=1,SUM($O$6:O1269),0)</f>
        <v>0</v>
      </c>
    </row>
    <row r="1270" spans="1:16" ht="120">
      <c r="A1270" s="403"/>
      <c r="B1270" s="413">
        <v>28</v>
      </c>
      <c r="C1270" s="414" t="s">
        <v>1288</v>
      </c>
      <c r="D1270" s="415" t="s">
        <v>24</v>
      </c>
      <c r="E1270" s="416" t="s">
        <v>903</v>
      </c>
      <c r="F1270" s="418">
        <v>313962</v>
      </c>
      <c r="G1270" s="418">
        <v>313962</v>
      </c>
      <c r="H1270" s="419"/>
      <c r="I1270" s="411">
        <f t="shared" si="102"/>
        <v>313962</v>
      </c>
      <c r="J1270" s="428">
        <f t="shared" si="98"/>
        <v>0</v>
      </c>
      <c r="K1270" s="384">
        <f t="shared" si="99"/>
        <v>0</v>
      </c>
      <c r="L1270" s="384">
        <f>IF(J1270=1,SUM($J$6:J1270),0)</f>
        <v>0</v>
      </c>
      <c r="M1270" s="384">
        <f>IF(K1270=1,SUM($K$6:K1270),0)</f>
        <v>0</v>
      </c>
      <c r="N1270" s="430">
        <f t="shared" si="100"/>
        <v>0</v>
      </c>
      <c r="O1270" s="384">
        <f t="shared" si="101"/>
        <v>0</v>
      </c>
      <c r="P1270" s="384">
        <f>IF(O1270=1,SUM($O$6:O1270),0)</f>
        <v>0</v>
      </c>
    </row>
    <row r="1271" spans="1:16" ht="120">
      <c r="A1271" s="403"/>
      <c r="B1271" s="413">
        <v>29</v>
      </c>
      <c r="C1271" s="414" t="s">
        <v>1289</v>
      </c>
      <c r="D1271" s="415" t="s">
        <v>24</v>
      </c>
      <c r="E1271" s="416" t="s">
        <v>903</v>
      </c>
      <c r="F1271" s="418">
        <v>313962</v>
      </c>
      <c r="G1271" s="418">
        <v>313962</v>
      </c>
      <c r="H1271" s="419"/>
      <c r="I1271" s="411">
        <f t="shared" si="102"/>
        <v>313962</v>
      </c>
      <c r="J1271" s="428">
        <f t="shared" si="98"/>
        <v>0</v>
      </c>
      <c r="K1271" s="384">
        <f t="shared" si="99"/>
        <v>0</v>
      </c>
      <c r="L1271" s="384">
        <f>IF(J1271=1,SUM($J$6:J1271),0)</f>
        <v>0</v>
      </c>
      <c r="M1271" s="384">
        <f>IF(K1271=1,SUM($K$6:K1271),0)</f>
        <v>0</v>
      </c>
      <c r="N1271" s="430">
        <f t="shared" si="100"/>
        <v>0</v>
      </c>
      <c r="O1271" s="384">
        <f t="shared" si="101"/>
        <v>0</v>
      </c>
      <c r="P1271" s="384">
        <f>IF(O1271=1,SUM($O$6:O1271),0)</f>
        <v>0</v>
      </c>
    </row>
    <row r="1272" spans="1:16" ht="120">
      <c r="A1272" s="403"/>
      <c r="B1272" s="413">
        <v>30</v>
      </c>
      <c r="C1272" s="414" t="s">
        <v>1290</v>
      </c>
      <c r="D1272" s="415" t="s">
        <v>24</v>
      </c>
      <c r="E1272" s="416" t="s">
        <v>903</v>
      </c>
      <c r="F1272" s="418">
        <v>245058</v>
      </c>
      <c r="G1272" s="418">
        <v>245058</v>
      </c>
      <c r="H1272" s="419"/>
      <c r="I1272" s="411">
        <f t="shared" si="102"/>
        <v>245058</v>
      </c>
      <c r="J1272" s="428">
        <f t="shared" si="98"/>
        <v>0</v>
      </c>
      <c r="K1272" s="384">
        <f t="shared" si="99"/>
        <v>0</v>
      </c>
      <c r="L1272" s="384">
        <f>IF(J1272=1,SUM($J$6:J1272),0)</f>
        <v>0</v>
      </c>
      <c r="M1272" s="384">
        <f>IF(K1272=1,SUM($K$6:K1272),0)</f>
        <v>0</v>
      </c>
      <c r="N1272" s="430">
        <f t="shared" si="100"/>
        <v>0</v>
      </c>
      <c r="O1272" s="384">
        <f t="shared" si="101"/>
        <v>0</v>
      </c>
      <c r="P1272" s="384">
        <f>IF(O1272=1,SUM($O$6:O1272),0)</f>
        <v>0</v>
      </c>
    </row>
    <row r="1273" spans="1:16" ht="105">
      <c r="A1273" s="403"/>
      <c r="B1273" s="413">
        <v>31</v>
      </c>
      <c r="C1273" s="414" t="s">
        <v>1291</v>
      </c>
      <c r="D1273" s="415" t="s">
        <v>24</v>
      </c>
      <c r="E1273" s="416" t="s">
        <v>903</v>
      </c>
      <c r="F1273" s="418">
        <v>232122</v>
      </c>
      <c r="G1273" s="418">
        <v>232122</v>
      </c>
      <c r="H1273" s="419"/>
      <c r="I1273" s="411">
        <f t="shared" si="102"/>
        <v>232122</v>
      </c>
      <c r="J1273" s="428">
        <f t="shared" si="98"/>
        <v>0</v>
      </c>
      <c r="K1273" s="384">
        <f t="shared" si="99"/>
        <v>0</v>
      </c>
      <c r="L1273" s="384">
        <f>IF(J1273=1,SUM($J$6:J1273),0)</f>
        <v>0</v>
      </c>
      <c r="M1273" s="384">
        <f>IF(K1273=1,SUM($K$6:K1273),0)</f>
        <v>0</v>
      </c>
      <c r="N1273" s="430">
        <f t="shared" si="100"/>
        <v>0</v>
      </c>
      <c r="O1273" s="384">
        <f t="shared" si="101"/>
        <v>0</v>
      </c>
      <c r="P1273" s="384">
        <f>IF(O1273=1,SUM($O$6:O1273),0)</f>
        <v>0</v>
      </c>
    </row>
    <row r="1274" spans="1:16" ht="105">
      <c r="A1274" s="403"/>
      <c r="B1274" s="413">
        <v>32</v>
      </c>
      <c r="C1274" s="414" t="s">
        <v>1292</v>
      </c>
      <c r="D1274" s="415" t="s">
        <v>24</v>
      </c>
      <c r="E1274" s="416" t="s">
        <v>903</v>
      </c>
      <c r="F1274" s="418">
        <v>198066</v>
      </c>
      <c r="G1274" s="418">
        <v>198066</v>
      </c>
      <c r="H1274" s="419"/>
      <c r="I1274" s="411">
        <f t="shared" si="102"/>
        <v>198066</v>
      </c>
      <c r="J1274" s="428">
        <f t="shared" si="98"/>
        <v>0</v>
      </c>
      <c r="K1274" s="384">
        <f t="shared" si="99"/>
        <v>0</v>
      </c>
      <c r="L1274" s="384">
        <f>IF(J1274=1,SUM($J$6:J1274),0)</f>
        <v>0</v>
      </c>
      <c r="M1274" s="384">
        <f>IF(K1274=1,SUM($K$6:K1274),0)</f>
        <v>0</v>
      </c>
      <c r="N1274" s="430">
        <f t="shared" si="100"/>
        <v>0</v>
      </c>
      <c r="O1274" s="384">
        <f t="shared" si="101"/>
        <v>0</v>
      </c>
      <c r="P1274" s="384">
        <f>IF(O1274=1,SUM($O$6:O1274),0)</f>
        <v>0</v>
      </c>
    </row>
    <row r="1275" spans="1:16" ht="105">
      <c r="A1275" s="403"/>
      <c r="B1275" s="413">
        <v>33</v>
      </c>
      <c r="C1275" s="414" t="s">
        <v>1293</v>
      </c>
      <c r="D1275" s="415" t="s">
        <v>24</v>
      </c>
      <c r="E1275" s="416" t="s">
        <v>903</v>
      </c>
      <c r="F1275" s="418">
        <v>191994</v>
      </c>
      <c r="G1275" s="418">
        <v>191994</v>
      </c>
      <c r="H1275" s="419"/>
      <c r="I1275" s="411">
        <f t="shared" si="102"/>
        <v>191994</v>
      </c>
      <c r="J1275" s="428">
        <f t="shared" si="98"/>
        <v>0</v>
      </c>
      <c r="K1275" s="384">
        <f t="shared" si="99"/>
        <v>0</v>
      </c>
      <c r="L1275" s="384">
        <f>IF(J1275=1,SUM($J$6:J1275),0)</f>
        <v>0</v>
      </c>
      <c r="M1275" s="384">
        <f>IF(K1275=1,SUM($K$6:K1275),0)</f>
        <v>0</v>
      </c>
      <c r="N1275" s="430">
        <f t="shared" si="100"/>
        <v>0</v>
      </c>
      <c r="O1275" s="384">
        <f t="shared" si="101"/>
        <v>0</v>
      </c>
      <c r="P1275" s="384">
        <f>IF(O1275=1,SUM($O$6:O1275),0)</f>
        <v>0</v>
      </c>
    </row>
    <row r="1276" spans="1:16" ht="105">
      <c r="A1276" s="403"/>
      <c r="B1276" s="413">
        <v>34</v>
      </c>
      <c r="C1276" s="414" t="s">
        <v>1294</v>
      </c>
      <c r="D1276" s="415" t="s">
        <v>24</v>
      </c>
      <c r="E1276" s="416" t="s">
        <v>903</v>
      </c>
      <c r="F1276" s="418">
        <v>191796</v>
      </c>
      <c r="G1276" s="418">
        <v>191796</v>
      </c>
      <c r="H1276" s="419"/>
      <c r="I1276" s="411">
        <f t="shared" si="102"/>
        <v>191796</v>
      </c>
      <c r="J1276" s="428">
        <f t="shared" si="98"/>
        <v>0</v>
      </c>
      <c r="K1276" s="384">
        <f t="shared" si="99"/>
        <v>0</v>
      </c>
      <c r="L1276" s="384">
        <f>IF(J1276=1,SUM($J$6:J1276),0)</f>
        <v>0</v>
      </c>
      <c r="M1276" s="384">
        <f>IF(K1276=1,SUM($K$6:K1276),0)</f>
        <v>0</v>
      </c>
      <c r="N1276" s="430">
        <f t="shared" si="100"/>
        <v>0</v>
      </c>
      <c r="O1276" s="384">
        <f t="shared" si="101"/>
        <v>0</v>
      </c>
      <c r="P1276" s="384">
        <f>IF(O1276=1,SUM($O$6:O1276),0)</f>
        <v>0</v>
      </c>
    </row>
    <row r="1277" spans="1:16" ht="105">
      <c r="A1277" s="403"/>
      <c r="B1277" s="413">
        <v>35</v>
      </c>
      <c r="C1277" s="414" t="s">
        <v>1295</v>
      </c>
      <c r="D1277" s="415" t="s">
        <v>24</v>
      </c>
      <c r="E1277" s="416" t="s">
        <v>903</v>
      </c>
      <c r="F1277" s="418">
        <v>163020</v>
      </c>
      <c r="G1277" s="418">
        <v>163020</v>
      </c>
      <c r="H1277" s="419"/>
      <c r="I1277" s="411">
        <f t="shared" si="102"/>
        <v>163020</v>
      </c>
      <c r="J1277" s="428">
        <f t="shared" si="98"/>
        <v>0</v>
      </c>
      <c r="K1277" s="384">
        <f t="shared" si="99"/>
        <v>0</v>
      </c>
      <c r="L1277" s="384">
        <f>IF(J1277=1,SUM($J$6:J1277),0)</f>
        <v>0</v>
      </c>
      <c r="M1277" s="384">
        <f>IF(K1277=1,SUM($K$6:K1277),0)</f>
        <v>0</v>
      </c>
      <c r="N1277" s="430">
        <f t="shared" si="100"/>
        <v>0</v>
      </c>
      <c r="O1277" s="384">
        <f t="shared" si="101"/>
        <v>0</v>
      </c>
      <c r="P1277" s="384">
        <f>IF(O1277=1,SUM($O$6:O1277),0)</f>
        <v>0</v>
      </c>
    </row>
    <row r="1278" spans="1:16" ht="105">
      <c r="A1278" s="403"/>
      <c r="B1278" s="413">
        <v>36</v>
      </c>
      <c r="C1278" s="414" t="s">
        <v>1296</v>
      </c>
      <c r="D1278" s="415" t="s">
        <v>24</v>
      </c>
      <c r="E1278" s="416" t="s">
        <v>903</v>
      </c>
      <c r="F1278" s="418">
        <v>182160</v>
      </c>
      <c r="G1278" s="418">
        <v>182160</v>
      </c>
      <c r="H1278" s="419"/>
      <c r="I1278" s="411">
        <f t="shared" si="102"/>
        <v>182160</v>
      </c>
      <c r="J1278" s="428">
        <f t="shared" si="98"/>
        <v>0</v>
      </c>
      <c r="K1278" s="384">
        <f t="shared" si="99"/>
        <v>0</v>
      </c>
      <c r="L1278" s="384">
        <f>IF(J1278=1,SUM($J$6:J1278),0)</f>
        <v>0</v>
      </c>
      <c r="M1278" s="384">
        <f>IF(K1278=1,SUM($K$6:K1278),0)</f>
        <v>0</v>
      </c>
      <c r="N1278" s="430">
        <f t="shared" si="100"/>
        <v>0</v>
      </c>
      <c r="O1278" s="384">
        <f t="shared" si="101"/>
        <v>0</v>
      </c>
      <c r="P1278" s="384">
        <f>IF(O1278=1,SUM($O$6:O1278),0)</f>
        <v>0</v>
      </c>
    </row>
    <row r="1279" spans="1:16" ht="105">
      <c r="A1279" s="403"/>
      <c r="B1279" s="413">
        <v>37</v>
      </c>
      <c r="C1279" s="414" t="s">
        <v>1297</v>
      </c>
      <c r="D1279" s="415" t="s">
        <v>24</v>
      </c>
      <c r="E1279" s="416" t="s">
        <v>903</v>
      </c>
      <c r="F1279" s="418">
        <v>176946</v>
      </c>
      <c r="G1279" s="418">
        <v>176946</v>
      </c>
      <c r="H1279" s="419"/>
      <c r="I1279" s="411">
        <f t="shared" si="102"/>
        <v>176946</v>
      </c>
      <c r="J1279" s="428">
        <f t="shared" si="98"/>
        <v>0</v>
      </c>
      <c r="K1279" s="384">
        <f t="shared" si="99"/>
        <v>0</v>
      </c>
      <c r="L1279" s="384">
        <f>IF(J1279=1,SUM($J$6:J1279),0)</f>
        <v>0</v>
      </c>
      <c r="M1279" s="384">
        <f>IF(K1279=1,SUM($K$6:K1279),0)</f>
        <v>0</v>
      </c>
      <c r="N1279" s="430">
        <f t="shared" si="100"/>
        <v>0</v>
      </c>
      <c r="O1279" s="384">
        <f t="shared" si="101"/>
        <v>0</v>
      </c>
      <c r="P1279" s="384">
        <f>IF(O1279=1,SUM($O$6:O1279),0)</f>
        <v>0</v>
      </c>
    </row>
    <row r="1280" spans="1:16" ht="105">
      <c r="A1280" s="403"/>
      <c r="B1280" s="413">
        <v>38</v>
      </c>
      <c r="C1280" s="414" t="s">
        <v>1298</v>
      </c>
      <c r="D1280" s="415" t="s">
        <v>24</v>
      </c>
      <c r="E1280" s="416" t="s">
        <v>903</v>
      </c>
      <c r="F1280" s="418">
        <v>146784</v>
      </c>
      <c r="G1280" s="418">
        <v>146784</v>
      </c>
      <c r="H1280" s="419"/>
      <c r="I1280" s="411">
        <f t="shared" si="102"/>
        <v>146784</v>
      </c>
      <c r="J1280" s="428">
        <f t="shared" si="98"/>
        <v>0</v>
      </c>
      <c r="K1280" s="384">
        <f t="shared" si="99"/>
        <v>0</v>
      </c>
      <c r="L1280" s="384">
        <f>IF(J1280=1,SUM($J$6:J1280),0)</f>
        <v>0</v>
      </c>
      <c r="M1280" s="384">
        <f>IF(K1280=1,SUM($K$6:K1280),0)</f>
        <v>0</v>
      </c>
      <c r="N1280" s="430">
        <f t="shared" si="100"/>
        <v>0</v>
      </c>
      <c r="O1280" s="384">
        <f t="shared" si="101"/>
        <v>0</v>
      </c>
      <c r="P1280" s="384">
        <f>IF(O1280=1,SUM($O$6:O1280),0)</f>
        <v>0</v>
      </c>
    </row>
    <row r="1281" spans="1:16" ht="105">
      <c r="A1281" s="403"/>
      <c r="B1281" s="413">
        <v>39</v>
      </c>
      <c r="C1281" s="414" t="s">
        <v>1299</v>
      </c>
      <c r="D1281" s="415" t="s">
        <v>24</v>
      </c>
      <c r="E1281" s="416" t="s">
        <v>903</v>
      </c>
      <c r="F1281" s="418">
        <v>146784</v>
      </c>
      <c r="G1281" s="418">
        <v>146784</v>
      </c>
      <c r="H1281" s="419"/>
      <c r="I1281" s="411">
        <f t="shared" si="102"/>
        <v>146784</v>
      </c>
      <c r="J1281" s="428">
        <f t="shared" si="98"/>
        <v>0</v>
      </c>
      <c r="K1281" s="384">
        <f t="shared" si="99"/>
        <v>0</v>
      </c>
      <c r="L1281" s="384">
        <f>IF(J1281=1,SUM($J$6:J1281),0)</f>
        <v>0</v>
      </c>
      <c r="M1281" s="384">
        <f>IF(K1281=1,SUM($K$6:K1281),0)</f>
        <v>0</v>
      </c>
      <c r="N1281" s="430">
        <f t="shared" si="100"/>
        <v>0</v>
      </c>
      <c r="O1281" s="384">
        <f t="shared" si="101"/>
        <v>0</v>
      </c>
      <c r="P1281" s="384">
        <f>IF(O1281=1,SUM($O$6:O1281),0)</f>
        <v>0</v>
      </c>
    </row>
    <row r="1282" spans="1:16" ht="105">
      <c r="A1282" s="403"/>
      <c r="B1282" s="413">
        <v>40</v>
      </c>
      <c r="C1282" s="414" t="s">
        <v>1300</v>
      </c>
      <c r="D1282" s="415" t="s">
        <v>24</v>
      </c>
      <c r="E1282" s="416" t="s">
        <v>903</v>
      </c>
      <c r="F1282" s="418">
        <v>130218</v>
      </c>
      <c r="G1282" s="418">
        <v>130218</v>
      </c>
      <c r="H1282" s="419"/>
      <c r="I1282" s="411">
        <f t="shared" si="102"/>
        <v>130218</v>
      </c>
      <c r="J1282" s="428">
        <f t="shared" si="98"/>
        <v>0</v>
      </c>
      <c r="K1282" s="384">
        <f t="shared" si="99"/>
        <v>0</v>
      </c>
      <c r="L1282" s="384">
        <f>IF(J1282=1,SUM($J$6:J1282),0)</f>
        <v>0</v>
      </c>
      <c r="M1282" s="384">
        <f>IF(K1282=1,SUM($K$6:K1282),0)</f>
        <v>0</v>
      </c>
      <c r="N1282" s="430">
        <f t="shared" si="100"/>
        <v>0</v>
      </c>
      <c r="O1282" s="384">
        <f t="shared" si="101"/>
        <v>0</v>
      </c>
      <c r="P1282" s="384">
        <f>IF(O1282=1,SUM($O$6:O1282),0)</f>
        <v>0</v>
      </c>
    </row>
    <row r="1283" spans="1:16" ht="105">
      <c r="A1283" s="403"/>
      <c r="B1283" s="413">
        <v>41</v>
      </c>
      <c r="C1283" s="414" t="s">
        <v>1301</v>
      </c>
      <c r="D1283" s="415" t="s">
        <v>24</v>
      </c>
      <c r="E1283" s="416" t="s">
        <v>903</v>
      </c>
      <c r="F1283" s="418">
        <v>98472</v>
      </c>
      <c r="G1283" s="418">
        <v>98472</v>
      </c>
      <c r="H1283" s="419"/>
      <c r="I1283" s="411">
        <f t="shared" si="102"/>
        <v>98472</v>
      </c>
      <c r="J1283" s="428">
        <f t="shared" si="98"/>
        <v>0</v>
      </c>
      <c r="K1283" s="384">
        <f t="shared" si="99"/>
        <v>0</v>
      </c>
      <c r="L1283" s="384">
        <f>IF(J1283=1,SUM($J$6:J1283),0)</f>
        <v>0</v>
      </c>
      <c r="M1283" s="384">
        <f>IF(K1283=1,SUM($K$6:K1283),0)</f>
        <v>0</v>
      </c>
      <c r="N1283" s="430">
        <f t="shared" si="100"/>
        <v>0</v>
      </c>
      <c r="O1283" s="384">
        <f t="shared" si="101"/>
        <v>0</v>
      </c>
      <c r="P1283" s="384">
        <f>IF(O1283=1,SUM($O$6:O1283),0)</f>
        <v>0</v>
      </c>
    </row>
    <row r="1284" spans="1:16" ht="105">
      <c r="A1284" s="403"/>
      <c r="B1284" s="413">
        <v>42</v>
      </c>
      <c r="C1284" s="414" t="s">
        <v>1302</v>
      </c>
      <c r="D1284" s="415" t="s">
        <v>24</v>
      </c>
      <c r="E1284" s="416" t="s">
        <v>903</v>
      </c>
      <c r="F1284" s="418">
        <v>257532</v>
      </c>
      <c r="G1284" s="418">
        <v>257532</v>
      </c>
      <c r="H1284" s="419"/>
      <c r="I1284" s="411">
        <f t="shared" si="102"/>
        <v>257532</v>
      </c>
      <c r="J1284" s="428">
        <f t="shared" si="98"/>
        <v>0</v>
      </c>
      <c r="K1284" s="384">
        <f t="shared" si="99"/>
        <v>0</v>
      </c>
      <c r="L1284" s="384">
        <f>IF(J1284=1,SUM($J$6:J1284),0)</f>
        <v>0</v>
      </c>
      <c r="M1284" s="384">
        <f>IF(K1284=1,SUM($K$6:K1284),0)</f>
        <v>0</v>
      </c>
      <c r="N1284" s="430">
        <f t="shared" si="100"/>
        <v>0</v>
      </c>
      <c r="O1284" s="384">
        <f t="shared" si="101"/>
        <v>0</v>
      </c>
      <c r="P1284" s="384">
        <f>IF(O1284=1,SUM($O$6:O1284),0)</f>
        <v>0</v>
      </c>
    </row>
    <row r="1285" spans="1:16" ht="105">
      <c r="A1285" s="403"/>
      <c r="B1285" s="413">
        <v>43</v>
      </c>
      <c r="C1285" s="414" t="s">
        <v>1303</v>
      </c>
      <c r="D1285" s="415" t="s">
        <v>24</v>
      </c>
      <c r="E1285" s="416" t="s">
        <v>903</v>
      </c>
      <c r="F1285" s="418">
        <v>203016</v>
      </c>
      <c r="G1285" s="418">
        <v>203016</v>
      </c>
      <c r="H1285" s="419"/>
      <c r="I1285" s="411">
        <f t="shared" si="102"/>
        <v>203016</v>
      </c>
      <c r="J1285" s="428">
        <f t="shared" si="98"/>
        <v>0</v>
      </c>
      <c r="K1285" s="384">
        <f t="shared" si="99"/>
        <v>0</v>
      </c>
      <c r="L1285" s="384">
        <f>IF(J1285=1,SUM($J$6:J1285),0)</f>
        <v>0</v>
      </c>
      <c r="M1285" s="384">
        <f>IF(K1285=1,SUM($K$6:K1285),0)</f>
        <v>0</v>
      </c>
      <c r="N1285" s="430">
        <f t="shared" si="100"/>
        <v>0</v>
      </c>
      <c r="O1285" s="384">
        <f t="shared" si="101"/>
        <v>0</v>
      </c>
      <c r="P1285" s="384">
        <f>IF(O1285=1,SUM($O$6:O1285),0)</f>
        <v>0</v>
      </c>
    </row>
    <row r="1286" spans="1:16" ht="90">
      <c r="A1286" s="403"/>
      <c r="B1286" s="413">
        <v>44</v>
      </c>
      <c r="C1286" s="414" t="s">
        <v>1304</v>
      </c>
      <c r="D1286" s="415" t="s">
        <v>24</v>
      </c>
      <c r="E1286" s="416" t="s">
        <v>903</v>
      </c>
      <c r="F1286" s="418">
        <v>172656</v>
      </c>
      <c r="G1286" s="418">
        <v>172656</v>
      </c>
      <c r="H1286" s="419"/>
      <c r="I1286" s="411">
        <f t="shared" si="102"/>
        <v>172656</v>
      </c>
      <c r="J1286" s="428">
        <f t="shared" si="98"/>
        <v>0</v>
      </c>
      <c r="K1286" s="384">
        <f t="shared" si="99"/>
        <v>0</v>
      </c>
      <c r="L1286" s="384">
        <f>IF(J1286=1,SUM($J$6:J1286),0)</f>
        <v>0</v>
      </c>
      <c r="M1286" s="384">
        <f>IF(K1286=1,SUM($K$6:K1286),0)</f>
        <v>0</v>
      </c>
      <c r="N1286" s="430">
        <f t="shared" si="100"/>
        <v>0</v>
      </c>
      <c r="O1286" s="384">
        <f t="shared" si="101"/>
        <v>0</v>
      </c>
      <c r="P1286" s="384">
        <f>IF(O1286=1,SUM($O$6:O1286),0)</f>
        <v>0</v>
      </c>
    </row>
    <row r="1287" spans="1:16" ht="90">
      <c r="A1287" s="403"/>
      <c r="B1287" s="413">
        <v>45</v>
      </c>
      <c r="C1287" s="414" t="s">
        <v>1305</v>
      </c>
      <c r="D1287" s="415" t="s">
        <v>24</v>
      </c>
      <c r="E1287" s="416" t="s">
        <v>903</v>
      </c>
      <c r="F1287" s="418">
        <v>131142</v>
      </c>
      <c r="G1287" s="418">
        <v>131142</v>
      </c>
      <c r="H1287" s="419"/>
      <c r="I1287" s="411">
        <f t="shared" si="102"/>
        <v>131142</v>
      </c>
      <c r="J1287" s="428">
        <f t="shared" si="98"/>
        <v>0</v>
      </c>
      <c r="K1287" s="384">
        <f t="shared" si="99"/>
        <v>0</v>
      </c>
      <c r="L1287" s="384">
        <f>IF(J1287=1,SUM($J$6:J1287),0)</f>
        <v>0</v>
      </c>
      <c r="M1287" s="384">
        <f>IF(K1287=1,SUM($K$6:K1287),0)</f>
        <v>0</v>
      </c>
      <c r="N1287" s="430">
        <f t="shared" si="100"/>
        <v>0</v>
      </c>
      <c r="O1287" s="384">
        <f t="shared" si="101"/>
        <v>0</v>
      </c>
      <c r="P1287" s="384">
        <f>IF(O1287=1,SUM($O$6:O1287),0)</f>
        <v>0</v>
      </c>
    </row>
    <row r="1288" spans="1:16" ht="105">
      <c r="A1288" s="403"/>
      <c r="B1288" s="413">
        <v>46</v>
      </c>
      <c r="C1288" s="414" t="s">
        <v>1306</v>
      </c>
      <c r="D1288" s="415" t="s">
        <v>24</v>
      </c>
      <c r="E1288" s="416" t="s">
        <v>903</v>
      </c>
      <c r="F1288" s="418">
        <v>179916</v>
      </c>
      <c r="G1288" s="418">
        <v>179916</v>
      </c>
      <c r="H1288" s="419"/>
      <c r="I1288" s="411">
        <f t="shared" si="102"/>
        <v>179916</v>
      </c>
      <c r="J1288" s="428">
        <f t="shared" si="98"/>
        <v>0</v>
      </c>
      <c r="K1288" s="384">
        <f t="shared" si="99"/>
        <v>0</v>
      </c>
      <c r="L1288" s="384">
        <f>IF(J1288=1,SUM($J$6:J1288),0)</f>
        <v>0</v>
      </c>
      <c r="M1288" s="384">
        <f>IF(K1288=1,SUM($K$6:K1288),0)</f>
        <v>0</v>
      </c>
      <c r="N1288" s="430">
        <f t="shared" si="100"/>
        <v>0</v>
      </c>
      <c r="O1288" s="384">
        <f t="shared" si="101"/>
        <v>0</v>
      </c>
      <c r="P1288" s="384">
        <f>IF(O1288=1,SUM($O$6:O1288),0)</f>
        <v>0</v>
      </c>
    </row>
    <row r="1289" spans="1:16" ht="105">
      <c r="A1289" s="403"/>
      <c r="B1289" s="413">
        <v>47</v>
      </c>
      <c r="C1289" s="414" t="s">
        <v>1307</v>
      </c>
      <c r="D1289" s="415" t="s">
        <v>24</v>
      </c>
      <c r="E1289" s="416" t="s">
        <v>903</v>
      </c>
      <c r="F1289" s="418">
        <v>160644</v>
      </c>
      <c r="G1289" s="418">
        <v>160644</v>
      </c>
      <c r="H1289" s="419"/>
      <c r="I1289" s="411">
        <f t="shared" si="102"/>
        <v>160644</v>
      </c>
      <c r="J1289" s="428">
        <f t="shared" ref="J1289:J1352" si="103">IF(D1289="MDU-KD",1,0)</f>
        <v>0</v>
      </c>
      <c r="K1289" s="384">
        <f t="shared" ref="K1289:K1352" si="104">IF(D1289="HDW",1,0)</f>
        <v>0</v>
      </c>
      <c r="L1289" s="384">
        <f>IF(J1289=1,SUM($J$6:J1289),0)</f>
        <v>0</v>
      </c>
      <c r="M1289" s="384">
        <f>IF(K1289=1,SUM($K$6:K1289),0)</f>
        <v>0</v>
      </c>
      <c r="N1289" s="430">
        <f t="shared" ref="N1289:N1352" si="105">IF(L1289=0,M1289,L1289)</f>
        <v>0</v>
      </c>
      <c r="O1289" s="384">
        <f t="shared" ref="O1289:O1352" si="106">IF(E1289=0,0,IF(LEFT(C1289,11)="Tiang Beton",1,0))</f>
        <v>0</v>
      </c>
      <c r="P1289" s="384">
        <f>IF(O1289=1,SUM($O$6:O1289),0)</f>
        <v>0</v>
      </c>
    </row>
    <row r="1290" spans="1:16" ht="90">
      <c r="A1290" s="403"/>
      <c r="B1290" s="413">
        <v>48</v>
      </c>
      <c r="C1290" s="414" t="s">
        <v>1308</v>
      </c>
      <c r="D1290" s="415" t="s">
        <v>24</v>
      </c>
      <c r="E1290" s="416" t="s">
        <v>903</v>
      </c>
      <c r="F1290" s="418">
        <v>118338</v>
      </c>
      <c r="G1290" s="418">
        <v>118338</v>
      </c>
      <c r="H1290" s="419"/>
      <c r="I1290" s="411">
        <f t="shared" si="102"/>
        <v>118338</v>
      </c>
      <c r="J1290" s="428">
        <f t="shared" si="103"/>
        <v>0</v>
      </c>
      <c r="K1290" s="384">
        <f t="shared" si="104"/>
        <v>0</v>
      </c>
      <c r="L1290" s="384">
        <f>IF(J1290=1,SUM($J$6:J1290),0)</f>
        <v>0</v>
      </c>
      <c r="M1290" s="384">
        <f>IF(K1290=1,SUM($K$6:K1290),0)</f>
        <v>0</v>
      </c>
      <c r="N1290" s="430">
        <f t="shared" si="105"/>
        <v>0</v>
      </c>
      <c r="O1290" s="384">
        <f t="shared" si="106"/>
        <v>0</v>
      </c>
      <c r="P1290" s="384">
        <f>IF(O1290=1,SUM($O$6:O1290),0)</f>
        <v>0</v>
      </c>
    </row>
    <row r="1291" spans="1:16" ht="90">
      <c r="A1291" s="403"/>
      <c r="B1291" s="413">
        <v>49</v>
      </c>
      <c r="C1291" s="414" t="s">
        <v>1309</v>
      </c>
      <c r="D1291" s="415" t="s">
        <v>24</v>
      </c>
      <c r="E1291" s="416" t="s">
        <v>903</v>
      </c>
      <c r="F1291" s="418">
        <v>100254</v>
      </c>
      <c r="G1291" s="418">
        <v>100254</v>
      </c>
      <c r="H1291" s="419"/>
      <c r="I1291" s="411">
        <f t="shared" si="102"/>
        <v>100254</v>
      </c>
      <c r="J1291" s="428">
        <f t="shared" si="103"/>
        <v>0</v>
      </c>
      <c r="K1291" s="384">
        <f t="shared" si="104"/>
        <v>0</v>
      </c>
      <c r="L1291" s="384">
        <f>IF(J1291=1,SUM($J$6:J1291),0)</f>
        <v>0</v>
      </c>
      <c r="M1291" s="384">
        <f>IF(K1291=1,SUM($K$6:K1291),0)</f>
        <v>0</v>
      </c>
      <c r="N1291" s="430">
        <f t="shared" si="105"/>
        <v>0</v>
      </c>
      <c r="O1291" s="384">
        <f t="shared" si="106"/>
        <v>0</v>
      </c>
      <c r="P1291" s="384">
        <f>IF(O1291=1,SUM($O$6:O1291),0)</f>
        <v>0</v>
      </c>
    </row>
    <row r="1292" spans="1:16" ht="105">
      <c r="A1292" s="403"/>
      <c r="B1292" s="413">
        <v>50</v>
      </c>
      <c r="C1292" s="414" t="s">
        <v>1310</v>
      </c>
      <c r="D1292" s="415" t="s">
        <v>24</v>
      </c>
      <c r="E1292" s="416" t="s">
        <v>903</v>
      </c>
      <c r="F1292" s="418">
        <v>90080.1724552058</v>
      </c>
      <c r="G1292" s="418">
        <v>90080.1724552058</v>
      </c>
      <c r="H1292" s="419"/>
      <c r="I1292" s="411">
        <f t="shared" si="102"/>
        <v>90080.1724552058</v>
      </c>
      <c r="J1292" s="428">
        <f t="shared" si="103"/>
        <v>0</v>
      </c>
      <c r="K1292" s="384">
        <f t="shared" si="104"/>
        <v>0</v>
      </c>
      <c r="L1292" s="384">
        <f>IF(J1292=1,SUM($J$6:J1292),0)</f>
        <v>0</v>
      </c>
      <c r="M1292" s="384">
        <f>IF(K1292=1,SUM($K$6:K1292),0)</f>
        <v>0</v>
      </c>
      <c r="N1292" s="430">
        <f t="shared" si="105"/>
        <v>0</v>
      </c>
      <c r="O1292" s="384">
        <f t="shared" si="106"/>
        <v>0</v>
      </c>
      <c r="P1292" s="384">
        <f>IF(O1292=1,SUM($O$6:O1292),0)</f>
        <v>0</v>
      </c>
    </row>
    <row r="1293" spans="1:16" ht="105">
      <c r="A1293" s="403"/>
      <c r="B1293" s="413">
        <v>51</v>
      </c>
      <c r="C1293" s="414" t="s">
        <v>1311</v>
      </c>
      <c r="D1293" s="415" t="s">
        <v>24</v>
      </c>
      <c r="E1293" s="416" t="s">
        <v>903</v>
      </c>
      <c r="F1293" s="418">
        <v>82817.569758203899</v>
      </c>
      <c r="G1293" s="418">
        <v>82817.569758203899</v>
      </c>
      <c r="H1293" s="419"/>
      <c r="I1293" s="411">
        <f t="shared" si="102"/>
        <v>82817.569758203899</v>
      </c>
      <c r="J1293" s="428">
        <f t="shared" si="103"/>
        <v>0</v>
      </c>
      <c r="K1293" s="384">
        <f t="shared" si="104"/>
        <v>0</v>
      </c>
      <c r="L1293" s="384">
        <f>IF(J1293=1,SUM($J$6:J1293),0)</f>
        <v>0</v>
      </c>
      <c r="M1293" s="384">
        <f>IF(K1293=1,SUM($K$6:K1293),0)</f>
        <v>0</v>
      </c>
      <c r="N1293" s="430">
        <f t="shared" si="105"/>
        <v>0</v>
      </c>
      <c r="O1293" s="384">
        <f t="shared" si="106"/>
        <v>0</v>
      </c>
      <c r="P1293" s="384">
        <f>IF(O1293=1,SUM($O$6:O1293),0)</f>
        <v>0</v>
      </c>
    </row>
    <row r="1294" spans="1:16" ht="90">
      <c r="A1294" s="403"/>
      <c r="B1294" s="413">
        <v>52</v>
      </c>
      <c r="C1294" s="414" t="s">
        <v>1312</v>
      </c>
      <c r="D1294" s="415" t="s">
        <v>24</v>
      </c>
      <c r="E1294" s="416" t="s">
        <v>903</v>
      </c>
      <c r="F1294" s="418">
        <v>76032</v>
      </c>
      <c r="G1294" s="418">
        <v>76032</v>
      </c>
      <c r="H1294" s="419"/>
      <c r="I1294" s="411">
        <f t="shared" si="102"/>
        <v>76032</v>
      </c>
      <c r="J1294" s="428">
        <f t="shared" si="103"/>
        <v>0</v>
      </c>
      <c r="K1294" s="384">
        <f t="shared" si="104"/>
        <v>0</v>
      </c>
      <c r="L1294" s="384">
        <f>IF(J1294=1,SUM($J$6:J1294),0)</f>
        <v>0</v>
      </c>
      <c r="M1294" s="384">
        <f>IF(K1294=1,SUM($K$6:K1294),0)</f>
        <v>0</v>
      </c>
      <c r="N1294" s="430">
        <f t="shared" si="105"/>
        <v>0</v>
      </c>
      <c r="O1294" s="384">
        <f t="shared" si="106"/>
        <v>0</v>
      </c>
      <c r="P1294" s="384">
        <f>IF(O1294=1,SUM($O$6:O1294),0)</f>
        <v>0</v>
      </c>
    </row>
    <row r="1295" spans="1:16" ht="90">
      <c r="A1295" s="403"/>
      <c r="B1295" s="413">
        <v>53</v>
      </c>
      <c r="C1295" s="414" t="s">
        <v>1313</v>
      </c>
      <c r="D1295" s="415" t="s">
        <v>24</v>
      </c>
      <c r="E1295" s="416" t="s">
        <v>903</v>
      </c>
      <c r="F1295" s="418">
        <v>75900</v>
      </c>
      <c r="G1295" s="418">
        <v>75900</v>
      </c>
      <c r="H1295" s="419"/>
      <c r="I1295" s="411">
        <f t="shared" si="102"/>
        <v>75900</v>
      </c>
      <c r="J1295" s="428">
        <f t="shared" si="103"/>
        <v>0</v>
      </c>
      <c r="K1295" s="384">
        <f t="shared" si="104"/>
        <v>0</v>
      </c>
      <c r="L1295" s="384">
        <f>IF(J1295=1,SUM($J$6:J1295),0)</f>
        <v>0</v>
      </c>
      <c r="M1295" s="384">
        <f>IF(K1295=1,SUM($K$6:K1295),0)</f>
        <v>0</v>
      </c>
      <c r="N1295" s="430">
        <f t="shared" si="105"/>
        <v>0</v>
      </c>
      <c r="O1295" s="384">
        <f t="shared" si="106"/>
        <v>0</v>
      </c>
      <c r="P1295" s="384">
        <f>IF(O1295=1,SUM($O$6:O1295),0)</f>
        <v>0</v>
      </c>
    </row>
    <row r="1296" spans="1:16" ht="90">
      <c r="A1296" s="403"/>
      <c r="B1296" s="413">
        <v>54</v>
      </c>
      <c r="C1296" s="414" t="s">
        <v>1314</v>
      </c>
      <c r="D1296" s="415" t="s">
        <v>24</v>
      </c>
      <c r="E1296" s="416" t="s">
        <v>903</v>
      </c>
      <c r="F1296" s="418">
        <v>67188</v>
      </c>
      <c r="G1296" s="418">
        <v>67188</v>
      </c>
      <c r="H1296" s="419"/>
      <c r="I1296" s="411">
        <f t="shared" si="102"/>
        <v>67188</v>
      </c>
      <c r="J1296" s="428">
        <f t="shared" si="103"/>
        <v>0</v>
      </c>
      <c r="K1296" s="384">
        <f t="shared" si="104"/>
        <v>0</v>
      </c>
      <c r="L1296" s="384">
        <f>IF(J1296=1,SUM($J$6:J1296),0)</f>
        <v>0</v>
      </c>
      <c r="M1296" s="384">
        <f>IF(K1296=1,SUM($K$6:K1296),0)</f>
        <v>0</v>
      </c>
      <c r="N1296" s="430">
        <f t="shared" si="105"/>
        <v>0</v>
      </c>
      <c r="O1296" s="384">
        <f t="shared" si="106"/>
        <v>0</v>
      </c>
      <c r="P1296" s="384">
        <f>IF(O1296=1,SUM($O$6:O1296),0)</f>
        <v>0</v>
      </c>
    </row>
    <row r="1297" spans="1:16" ht="90">
      <c r="A1297" s="403"/>
      <c r="B1297" s="413">
        <v>55</v>
      </c>
      <c r="C1297" s="414" t="s">
        <v>1315</v>
      </c>
      <c r="D1297" s="415" t="s">
        <v>24</v>
      </c>
      <c r="E1297" s="416" t="s">
        <v>903</v>
      </c>
      <c r="F1297" s="418">
        <v>397284.97886456602</v>
      </c>
      <c r="G1297" s="418">
        <v>397284.97886456602</v>
      </c>
      <c r="H1297" s="419"/>
      <c r="I1297" s="411">
        <f t="shared" si="102"/>
        <v>397284.97886456602</v>
      </c>
      <c r="J1297" s="428">
        <f t="shared" si="103"/>
        <v>0</v>
      </c>
      <c r="K1297" s="384">
        <f t="shared" si="104"/>
        <v>0</v>
      </c>
      <c r="L1297" s="384">
        <f>IF(J1297=1,SUM($J$6:J1297),0)</f>
        <v>0</v>
      </c>
      <c r="M1297" s="384">
        <f>IF(K1297=1,SUM($K$6:K1297),0)</f>
        <v>0</v>
      </c>
      <c r="N1297" s="430">
        <f t="shared" si="105"/>
        <v>0</v>
      </c>
      <c r="O1297" s="384">
        <f t="shared" si="106"/>
        <v>0</v>
      </c>
      <c r="P1297" s="384">
        <f>IF(O1297=1,SUM($O$6:O1297),0)</f>
        <v>0</v>
      </c>
    </row>
    <row r="1298" spans="1:16">
      <c r="A1298" s="403"/>
      <c r="B1298" s="413"/>
      <c r="C1298" s="414"/>
      <c r="D1298" s="415" t="s">
        <v>122</v>
      </c>
      <c r="E1298" s="416"/>
      <c r="F1298" s="418">
        <v>0</v>
      </c>
      <c r="G1298" s="418">
        <v>0</v>
      </c>
      <c r="H1298" s="419"/>
      <c r="I1298" s="411">
        <f t="shared" si="102"/>
        <v>0</v>
      </c>
      <c r="J1298" s="428">
        <f t="shared" si="103"/>
        <v>0</v>
      </c>
      <c r="K1298" s="384">
        <f t="shared" si="104"/>
        <v>0</v>
      </c>
      <c r="L1298" s="384">
        <f>IF(J1298=1,SUM($J$6:J1298),0)</f>
        <v>0</v>
      </c>
      <c r="M1298" s="384">
        <f>IF(K1298=1,SUM($K$6:K1298),0)</f>
        <v>0</v>
      </c>
      <c r="N1298" s="430">
        <f t="shared" si="105"/>
        <v>0</v>
      </c>
      <c r="O1298" s="384">
        <f t="shared" si="106"/>
        <v>0</v>
      </c>
      <c r="P1298" s="384">
        <f>IF(O1298=1,SUM($O$6:O1298),0)</f>
        <v>0</v>
      </c>
    </row>
    <row r="1299" spans="1:16" ht="30">
      <c r="A1299" s="403"/>
      <c r="B1299" s="413" t="s">
        <v>705</v>
      </c>
      <c r="C1299" s="414" t="s">
        <v>959</v>
      </c>
      <c r="D1299" s="415" t="s">
        <v>122</v>
      </c>
      <c r="E1299" s="416"/>
      <c r="F1299" s="418">
        <v>0</v>
      </c>
      <c r="G1299" s="418">
        <v>0</v>
      </c>
      <c r="H1299" s="419"/>
      <c r="I1299" s="411">
        <f t="shared" si="102"/>
        <v>0</v>
      </c>
      <c r="J1299" s="428">
        <f t="shared" si="103"/>
        <v>0</v>
      </c>
      <c r="K1299" s="384">
        <f t="shared" si="104"/>
        <v>0</v>
      </c>
      <c r="L1299" s="384">
        <f>IF(J1299=1,SUM($J$6:J1299),0)</f>
        <v>0</v>
      </c>
      <c r="M1299" s="384">
        <f>IF(K1299=1,SUM($K$6:K1299),0)</f>
        <v>0</v>
      </c>
      <c r="N1299" s="430">
        <f t="shared" si="105"/>
        <v>0</v>
      </c>
      <c r="O1299" s="384">
        <f t="shared" si="106"/>
        <v>0</v>
      </c>
      <c r="P1299" s="384">
        <f>IF(O1299=1,SUM($O$6:O1299),0)</f>
        <v>0</v>
      </c>
    </row>
    <row r="1300" spans="1:16" ht="105">
      <c r="A1300" s="403"/>
      <c r="B1300" s="413">
        <v>1</v>
      </c>
      <c r="C1300" s="414" t="s">
        <v>1316</v>
      </c>
      <c r="D1300" s="415" t="s">
        <v>24</v>
      </c>
      <c r="E1300" s="416" t="s">
        <v>903</v>
      </c>
      <c r="F1300" s="418">
        <v>171300</v>
      </c>
      <c r="G1300" s="418">
        <v>171300</v>
      </c>
      <c r="H1300" s="419"/>
      <c r="I1300" s="411">
        <f t="shared" si="102"/>
        <v>171300</v>
      </c>
      <c r="J1300" s="428">
        <f t="shared" si="103"/>
        <v>0</v>
      </c>
      <c r="K1300" s="384">
        <f t="shared" si="104"/>
        <v>0</v>
      </c>
      <c r="L1300" s="384">
        <f>IF(J1300=1,SUM($J$6:J1300),0)</f>
        <v>0</v>
      </c>
      <c r="M1300" s="384">
        <f>IF(K1300=1,SUM($K$6:K1300),0)</f>
        <v>0</v>
      </c>
      <c r="N1300" s="430">
        <f t="shared" si="105"/>
        <v>0</v>
      </c>
      <c r="O1300" s="384">
        <f t="shared" si="106"/>
        <v>0</v>
      </c>
      <c r="P1300" s="384">
        <f>IF(O1300=1,SUM($O$6:O1300),0)</f>
        <v>0</v>
      </c>
    </row>
    <row r="1301" spans="1:16" ht="105">
      <c r="A1301" s="403"/>
      <c r="B1301" s="413">
        <v>2</v>
      </c>
      <c r="C1301" s="414" t="s">
        <v>1317</v>
      </c>
      <c r="D1301" s="415" t="s">
        <v>24</v>
      </c>
      <c r="E1301" s="416" t="s">
        <v>903</v>
      </c>
      <c r="F1301" s="418">
        <v>144000</v>
      </c>
      <c r="G1301" s="418">
        <v>144000</v>
      </c>
      <c r="H1301" s="419"/>
      <c r="I1301" s="411">
        <f t="shared" si="102"/>
        <v>144000</v>
      </c>
      <c r="J1301" s="428">
        <f t="shared" si="103"/>
        <v>0</v>
      </c>
      <c r="K1301" s="384">
        <f t="shared" si="104"/>
        <v>0</v>
      </c>
      <c r="L1301" s="384">
        <f>IF(J1301=1,SUM($J$6:J1301),0)</f>
        <v>0</v>
      </c>
      <c r="M1301" s="384">
        <f>IF(K1301=1,SUM($K$6:K1301),0)</f>
        <v>0</v>
      </c>
      <c r="N1301" s="430">
        <f t="shared" si="105"/>
        <v>0</v>
      </c>
      <c r="O1301" s="384">
        <f t="shared" si="106"/>
        <v>0</v>
      </c>
      <c r="P1301" s="384">
        <f>IF(O1301=1,SUM($O$6:O1301),0)</f>
        <v>0</v>
      </c>
    </row>
    <row r="1302" spans="1:16" ht="105">
      <c r="A1302" s="403"/>
      <c r="B1302" s="413">
        <v>3</v>
      </c>
      <c r="C1302" s="414" t="s">
        <v>1318</v>
      </c>
      <c r="D1302" s="415" t="s">
        <v>24</v>
      </c>
      <c r="E1302" s="416" t="s">
        <v>903</v>
      </c>
      <c r="F1302" s="418">
        <v>132480</v>
      </c>
      <c r="G1302" s="418">
        <v>132480</v>
      </c>
      <c r="H1302" s="419"/>
      <c r="I1302" s="411">
        <f t="shared" si="102"/>
        <v>132480</v>
      </c>
      <c r="J1302" s="428">
        <f t="shared" si="103"/>
        <v>0</v>
      </c>
      <c r="K1302" s="384">
        <f t="shared" si="104"/>
        <v>0</v>
      </c>
      <c r="L1302" s="384">
        <f>IF(J1302=1,SUM($J$6:J1302),0)</f>
        <v>0</v>
      </c>
      <c r="M1302" s="384">
        <f>IF(K1302=1,SUM($K$6:K1302),0)</f>
        <v>0</v>
      </c>
      <c r="N1302" s="430">
        <f t="shared" si="105"/>
        <v>0</v>
      </c>
      <c r="O1302" s="384">
        <f t="shared" si="106"/>
        <v>0</v>
      </c>
      <c r="P1302" s="384">
        <f>IF(O1302=1,SUM($O$6:O1302),0)</f>
        <v>0</v>
      </c>
    </row>
    <row r="1303" spans="1:16" ht="90">
      <c r="A1303" s="403"/>
      <c r="B1303" s="413">
        <v>4</v>
      </c>
      <c r="C1303" s="414" t="s">
        <v>1319</v>
      </c>
      <c r="D1303" s="415" t="s">
        <v>24</v>
      </c>
      <c r="E1303" s="416" t="s">
        <v>903</v>
      </c>
      <c r="F1303" s="418">
        <v>98580</v>
      </c>
      <c r="G1303" s="418">
        <v>98580</v>
      </c>
      <c r="H1303" s="419"/>
      <c r="I1303" s="411">
        <f t="shared" si="102"/>
        <v>98580</v>
      </c>
      <c r="J1303" s="428">
        <f t="shared" si="103"/>
        <v>0</v>
      </c>
      <c r="K1303" s="384">
        <f t="shared" si="104"/>
        <v>0</v>
      </c>
      <c r="L1303" s="384">
        <f>IF(J1303=1,SUM($J$6:J1303),0)</f>
        <v>0</v>
      </c>
      <c r="M1303" s="384">
        <f>IF(K1303=1,SUM($K$6:K1303),0)</f>
        <v>0</v>
      </c>
      <c r="N1303" s="430">
        <f t="shared" si="105"/>
        <v>0</v>
      </c>
      <c r="O1303" s="384">
        <f t="shared" si="106"/>
        <v>0</v>
      </c>
      <c r="P1303" s="384">
        <f>IF(O1303=1,SUM($O$6:O1303),0)</f>
        <v>0</v>
      </c>
    </row>
    <row r="1304" spans="1:16" ht="90">
      <c r="A1304" s="403"/>
      <c r="B1304" s="413">
        <v>5</v>
      </c>
      <c r="C1304" s="414" t="s">
        <v>1320</v>
      </c>
      <c r="D1304" s="415" t="s">
        <v>24</v>
      </c>
      <c r="E1304" s="416" t="s">
        <v>903</v>
      </c>
      <c r="F1304" s="418">
        <v>67020</v>
      </c>
      <c r="G1304" s="418">
        <v>67020</v>
      </c>
      <c r="H1304" s="419"/>
      <c r="I1304" s="411">
        <f t="shared" si="102"/>
        <v>67020</v>
      </c>
      <c r="J1304" s="428">
        <f t="shared" si="103"/>
        <v>0</v>
      </c>
      <c r="K1304" s="384">
        <f t="shared" si="104"/>
        <v>0</v>
      </c>
      <c r="L1304" s="384">
        <f>IF(J1304=1,SUM($J$6:J1304),0)</f>
        <v>0</v>
      </c>
      <c r="M1304" s="384">
        <f>IF(K1304=1,SUM($K$6:K1304),0)</f>
        <v>0</v>
      </c>
      <c r="N1304" s="430">
        <f t="shared" si="105"/>
        <v>0</v>
      </c>
      <c r="O1304" s="384">
        <f t="shared" si="106"/>
        <v>0</v>
      </c>
      <c r="P1304" s="384">
        <f>IF(O1304=1,SUM($O$6:O1304),0)</f>
        <v>0</v>
      </c>
    </row>
    <row r="1305" spans="1:16" ht="105">
      <c r="A1305" s="403"/>
      <c r="B1305" s="413">
        <v>6</v>
      </c>
      <c r="C1305" s="414" t="s">
        <v>1321</v>
      </c>
      <c r="D1305" s="415" t="s">
        <v>24</v>
      </c>
      <c r="E1305" s="416" t="s">
        <v>903</v>
      </c>
      <c r="F1305" s="418">
        <v>134100</v>
      </c>
      <c r="G1305" s="418">
        <v>134100</v>
      </c>
      <c r="H1305" s="419"/>
      <c r="I1305" s="411">
        <f t="shared" si="102"/>
        <v>134100</v>
      </c>
      <c r="J1305" s="428">
        <f t="shared" si="103"/>
        <v>0</v>
      </c>
      <c r="K1305" s="384">
        <f t="shared" si="104"/>
        <v>0</v>
      </c>
      <c r="L1305" s="384">
        <f>IF(J1305=1,SUM($J$6:J1305),0)</f>
        <v>0</v>
      </c>
      <c r="M1305" s="384">
        <f>IF(K1305=1,SUM($K$6:K1305),0)</f>
        <v>0</v>
      </c>
      <c r="N1305" s="430">
        <f t="shared" si="105"/>
        <v>0</v>
      </c>
      <c r="O1305" s="384">
        <f t="shared" si="106"/>
        <v>0</v>
      </c>
      <c r="P1305" s="384">
        <f>IF(O1305=1,SUM($O$6:O1305),0)</f>
        <v>0</v>
      </c>
    </row>
    <row r="1306" spans="1:16" ht="105">
      <c r="A1306" s="403"/>
      <c r="B1306" s="413">
        <v>7</v>
      </c>
      <c r="C1306" s="414" t="s">
        <v>1322</v>
      </c>
      <c r="D1306" s="415" t="s">
        <v>24</v>
      </c>
      <c r="E1306" s="416" t="s">
        <v>903</v>
      </c>
      <c r="F1306" s="418">
        <v>107400</v>
      </c>
      <c r="G1306" s="418">
        <v>107400</v>
      </c>
      <c r="H1306" s="419"/>
      <c r="I1306" s="411">
        <f t="shared" si="102"/>
        <v>107400</v>
      </c>
      <c r="J1306" s="428">
        <f t="shared" si="103"/>
        <v>0</v>
      </c>
      <c r="K1306" s="384">
        <f t="shared" si="104"/>
        <v>0</v>
      </c>
      <c r="L1306" s="384">
        <f>IF(J1306=1,SUM($J$6:J1306),0)</f>
        <v>0</v>
      </c>
      <c r="M1306" s="384">
        <f>IF(K1306=1,SUM($K$6:K1306),0)</f>
        <v>0</v>
      </c>
      <c r="N1306" s="430">
        <f t="shared" si="105"/>
        <v>0</v>
      </c>
      <c r="O1306" s="384">
        <f t="shared" si="106"/>
        <v>0</v>
      </c>
      <c r="P1306" s="384">
        <f>IF(O1306=1,SUM($O$6:O1306),0)</f>
        <v>0</v>
      </c>
    </row>
    <row r="1307" spans="1:16">
      <c r="A1307" s="403"/>
      <c r="B1307" s="413"/>
      <c r="C1307" s="414"/>
      <c r="D1307" s="415" t="s">
        <v>122</v>
      </c>
      <c r="E1307" s="416"/>
      <c r="F1307" s="418">
        <v>0</v>
      </c>
      <c r="G1307" s="418">
        <v>0</v>
      </c>
      <c r="H1307" s="419"/>
      <c r="I1307" s="411">
        <f t="shared" si="102"/>
        <v>0</v>
      </c>
      <c r="J1307" s="428">
        <f t="shared" si="103"/>
        <v>0</v>
      </c>
      <c r="K1307" s="384">
        <f t="shared" si="104"/>
        <v>0</v>
      </c>
      <c r="L1307" s="384">
        <f>IF(J1307=1,SUM($J$6:J1307),0)</f>
        <v>0</v>
      </c>
      <c r="M1307" s="384">
        <f>IF(K1307=1,SUM($K$6:K1307),0)</f>
        <v>0</v>
      </c>
      <c r="N1307" s="430">
        <f t="shared" si="105"/>
        <v>0</v>
      </c>
      <c r="O1307" s="384">
        <f t="shared" si="106"/>
        <v>0</v>
      </c>
      <c r="P1307" s="384">
        <f>IF(O1307=1,SUM($O$6:O1307),0)</f>
        <v>0</v>
      </c>
    </row>
    <row r="1308" spans="1:16" ht="30">
      <c r="A1308" s="403"/>
      <c r="B1308" s="413" t="s">
        <v>705</v>
      </c>
      <c r="C1308" s="414" t="s">
        <v>901</v>
      </c>
      <c r="D1308" s="415" t="s">
        <v>122</v>
      </c>
      <c r="E1308" s="416"/>
      <c r="F1308" s="418">
        <v>0</v>
      </c>
      <c r="G1308" s="418">
        <v>0</v>
      </c>
      <c r="H1308" s="419"/>
      <c r="I1308" s="411">
        <f t="shared" si="102"/>
        <v>0</v>
      </c>
      <c r="J1308" s="428">
        <f t="shared" si="103"/>
        <v>0</v>
      </c>
      <c r="K1308" s="384">
        <f t="shared" si="104"/>
        <v>0</v>
      </c>
      <c r="L1308" s="384">
        <f>IF(J1308=1,SUM($J$6:J1308),0)</f>
        <v>0</v>
      </c>
      <c r="M1308" s="384">
        <f>IF(K1308=1,SUM($K$6:K1308),0)</f>
        <v>0</v>
      </c>
      <c r="N1308" s="430">
        <f t="shared" si="105"/>
        <v>0</v>
      </c>
      <c r="O1308" s="384">
        <f t="shared" si="106"/>
        <v>0</v>
      </c>
      <c r="P1308" s="384">
        <f>IF(O1308=1,SUM($O$6:O1308),0)</f>
        <v>0</v>
      </c>
    </row>
    <row r="1309" spans="1:16" ht="135">
      <c r="A1309" s="403"/>
      <c r="B1309" s="413">
        <v>1</v>
      </c>
      <c r="C1309" s="414" t="s">
        <v>1323</v>
      </c>
      <c r="D1309" s="415" t="s">
        <v>24</v>
      </c>
      <c r="E1309" s="416" t="s">
        <v>968</v>
      </c>
      <c r="F1309" s="418">
        <v>5708400</v>
      </c>
      <c r="G1309" s="418">
        <v>5708400</v>
      </c>
      <c r="H1309" s="419"/>
      <c r="I1309" s="411">
        <f t="shared" si="102"/>
        <v>5708400</v>
      </c>
      <c r="J1309" s="428">
        <f t="shared" si="103"/>
        <v>0</v>
      </c>
      <c r="K1309" s="384">
        <f t="shared" si="104"/>
        <v>0</v>
      </c>
      <c r="L1309" s="384">
        <f>IF(J1309=1,SUM($J$6:J1309),0)</f>
        <v>0</v>
      </c>
      <c r="M1309" s="384">
        <f>IF(K1309=1,SUM($K$6:K1309),0)</f>
        <v>0</v>
      </c>
      <c r="N1309" s="430">
        <f t="shared" si="105"/>
        <v>0</v>
      </c>
      <c r="O1309" s="384">
        <f t="shared" si="106"/>
        <v>0</v>
      </c>
      <c r="P1309" s="384">
        <f>IF(O1309=1,SUM($O$6:O1309),0)</f>
        <v>0</v>
      </c>
    </row>
    <row r="1310" spans="1:16" ht="135">
      <c r="A1310" s="403"/>
      <c r="B1310" s="413">
        <v>2</v>
      </c>
      <c r="C1310" s="414" t="s">
        <v>1324</v>
      </c>
      <c r="D1310" s="415" t="s">
        <v>24</v>
      </c>
      <c r="E1310" s="416" t="s">
        <v>968</v>
      </c>
      <c r="F1310" s="418">
        <v>5708400</v>
      </c>
      <c r="G1310" s="418">
        <v>5708400</v>
      </c>
      <c r="H1310" s="419"/>
      <c r="I1310" s="411">
        <f t="shared" si="102"/>
        <v>5708400</v>
      </c>
      <c r="J1310" s="428">
        <f t="shared" si="103"/>
        <v>0</v>
      </c>
      <c r="K1310" s="384">
        <f t="shared" si="104"/>
        <v>0</v>
      </c>
      <c r="L1310" s="384">
        <f>IF(J1310=1,SUM($J$6:J1310),0)</f>
        <v>0</v>
      </c>
      <c r="M1310" s="384">
        <f>IF(K1310=1,SUM($K$6:K1310),0)</f>
        <v>0</v>
      </c>
      <c r="N1310" s="430">
        <f t="shared" si="105"/>
        <v>0</v>
      </c>
      <c r="O1310" s="384">
        <f t="shared" si="106"/>
        <v>0</v>
      </c>
      <c r="P1310" s="384">
        <f>IF(O1310=1,SUM($O$6:O1310),0)</f>
        <v>0</v>
      </c>
    </row>
    <row r="1311" spans="1:16" ht="135">
      <c r="A1311" s="403"/>
      <c r="B1311" s="413">
        <v>3</v>
      </c>
      <c r="C1311" s="414" t="s">
        <v>1325</v>
      </c>
      <c r="D1311" s="415" t="s">
        <v>24</v>
      </c>
      <c r="E1311" s="416" t="s">
        <v>968</v>
      </c>
      <c r="F1311" s="418">
        <v>4455600</v>
      </c>
      <c r="G1311" s="418">
        <v>4455600</v>
      </c>
      <c r="H1311" s="419"/>
      <c r="I1311" s="411">
        <f t="shared" si="102"/>
        <v>4455600</v>
      </c>
      <c r="J1311" s="428">
        <f t="shared" si="103"/>
        <v>0</v>
      </c>
      <c r="K1311" s="384">
        <f t="shared" si="104"/>
        <v>0</v>
      </c>
      <c r="L1311" s="384">
        <f>IF(J1311=1,SUM($J$6:J1311),0)</f>
        <v>0</v>
      </c>
      <c r="M1311" s="384">
        <f>IF(K1311=1,SUM($K$6:K1311),0)</f>
        <v>0</v>
      </c>
      <c r="N1311" s="430">
        <f t="shared" si="105"/>
        <v>0</v>
      </c>
      <c r="O1311" s="384">
        <f t="shared" si="106"/>
        <v>0</v>
      </c>
      <c r="P1311" s="384">
        <f>IF(O1311=1,SUM($O$6:O1311),0)</f>
        <v>0</v>
      </c>
    </row>
    <row r="1312" spans="1:16" ht="120">
      <c r="A1312" s="403"/>
      <c r="B1312" s="413">
        <v>4</v>
      </c>
      <c r="C1312" s="414" t="s">
        <v>1326</v>
      </c>
      <c r="D1312" s="415" t="s">
        <v>24</v>
      </c>
      <c r="E1312" s="416" t="s">
        <v>968</v>
      </c>
      <c r="F1312" s="418">
        <v>4220400</v>
      </c>
      <c r="G1312" s="418">
        <v>4220400</v>
      </c>
      <c r="H1312" s="419"/>
      <c r="I1312" s="411">
        <f t="shared" si="102"/>
        <v>4220400</v>
      </c>
      <c r="J1312" s="428">
        <f t="shared" si="103"/>
        <v>0</v>
      </c>
      <c r="K1312" s="384">
        <f t="shared" si="104"/>
        <v>0</v>
      </c>
      <c r="L1312" s="384">
        <f>IF(J1312=1,SUM($J$6:J1312),0)</f>
        <v>0</v>
      </c>
      <c r="M1312" s="384">
        <f>IF(K1312=1,SUM($K$6:K1312),0)</f>
        <v>0</v>
      </c>
      <c r="N1312" s="430">
        <f t="shared" si="105"/>
        <v>0</v>
      </c>
      <c r="O1312" s="384">
        <f t="shared" si="106"/>
        <v>0</v>
      </c>
      <c r="P1312" s="384">
        <f>IF(O1312=1,SUM($O$6:O1312),0)</f>
        <v>0</v>
      </c>
    </row>
    <row r="1313" spans="1:16" ht="120">
      <c r="A1313" s="403"/>
      <c r="B1313" s="413">
        <v>5</v>
      </c>
      <c r="C1313" s="414" t="s">
        <v>1327</v>
      </c>
      <c r="D1313" s="415" t="s">
        <v>24</v>
      </c>
      <c r="E1313" s="416" t="s">
        <v>968</v>
      </c>
      <c r="F1313" s="418">
        <v>3601200</v>
      </c>
      <c r="G1313" s="418">
        <v>3601200</v>
      </c>
      <c r="H1313" s="419"/>
      <c r="I1313" s="411">
        <f t="shared" si="102"/>
        <v>3601200</v>
      </c>
      <c r="J1313" s="428">
        <f t="shared" si="103"/>
        <v>0</v>
      </c>
      <c r="K1313" s="384">
        <f t="shared" si="104"/>
        <v>0</v>
      </c>
      <c r="L1313" s="384">
        <f>IF(J1313=1,SUM($J$6:J1313),0)</f>
        <v>0</v>
      </c>
      <c r="M1313" s="384">
        <f>IF(K1313=1,SUM($K$6:K1313),0)</f>
        <v>0</v>
      </c>
      <c r="N1313" s="430">
        <f t="shared" si="105"/>
        <v>0</v>
      </c>
      <c r="O1313" s="384">
        <f t="shared" si="106"/>
        <v>0</v>
      </c>
      <c r="P1313" s="384">
        <f>IF(O1313=1,SUM($O$6:O1313),0)</f>
        <v>0</v>
      </c>
    </row>
    <row r="1314" spans="1:16" ht="120">
      <c r="A1314" s="403"/>
      <c r="B1314" s="413">
        <v>6</v>
      </c>
      <c r="C1314" s="414" t="s">
        <v>1328</v>
      </c>
      <c r="D1314" s="415" t="s">
        <v>24</v>
      </c>
      <c r="E1314" s="416" t="s">
        <v>968</v>
      </c>
      <c r="F1314" s="418">
        <v>3490800</v>
      </c>
      <c r="G1314" s="418">
        <v>3490800</v>
      </c>
      <c r="H1314" s="419"/>
      <c r="I1314" s="411">
        <f t="shared" si="102"/>
        <v>3490800</v>
      </c>
      <c r="J1314" s="428">
        <f t="shared" si="103"/>
        <v>0</v>
      </c>
      <c r="K1314" s="384">
        <f t="shared" si="104"/>
        <v>0</v>
      </c>
      <c r="L1314" s="384">
        <f>IF(J1314=1,SUM($J$6:J1314),0)</f>
        <v>0</v>
      </c>
      <c r="M1314" s="384">
        <f>IF(K1314=1,SUM($K$6:K1314),0)</f>
        <v>0</v>
      </c>
      <c r="N1314" s="430">
        <f t="shared" si="105"/>
        <v>0</v>
      </c>
      <c r="O1314" s="384">
        <f t="shared" si="106"/>
        <v>0</v>
      </c>
      <c r="P1314" s="384">
        <f>IF(O1314=1,SUM($O$6:O1314),0)</f>
        <v>0</v>
      </c>
    </row>
    <row r="1315" spans="1:16" ht="120">
      <c r="A1315" s="403"/>
      <c r="B1315" s="413">
        <v>7</v>
      </c>
      <c r="C1315" s="414" t="s">
        <v>1329</v>
      </c>
      <c r="D1315" s="415" t="s">
        <v>24</v>
      </c>
      <c r="E1315" s="416" t="s">
        <v>968</v>
      </c>
      <c r="F1315" s="418">
        <v>3487200</v>
      </c>
      <c r="G1315" s="418">
        <v>3487200</v>
      </c>
      <c r="H1315" s="419"/>
      <c r="I1315" s="411">
        <f>IF($I$5=$G$4,G1315,(IF($I$5=$F$4,F1315,0)))</f>
        <v>3487200</v>
      </c>
      <c r="J1315" s="428">
        <f t="shared" si="103"/>
        <v>0</v>
      </c>
      <c r="K1315" s="384">
        <f t="shared" si="104"/>
        <v>0</v>
      </c>
      <c r="L1315" s="384">
        <f>IF(J1315=1,SUM($J$6:J1315),0)</f>
        <v>0</v>
      </c>
      <c r="M1315" s="384">
        <f>IF(K1315=1,SUM($K$6:K1315),0)</f>
        <v>0</v>
      </c>
      <c r="N1315" s="430">
        <f t="shared" si="105"/>
        <v>0</v>
      </c>
      <c r="O1315" s="384">
        <f t="shared" si="106"/>
        <v>0</v>
      </c>
      <c r="P1315" s="384">
        <f>IF(O1315=1,SUM($O$6:O1315),0)</f>
        <v>0</v>
      </c>
    </row>
    <row r="1316" spans="1:16" ht="120">
      <c r="A1316" s="403"/>
      <c r="B1316" s="413">
        <v>8</v>
      </c>
      <c r="C1316" s="414" t="s">
        <v>1330</v>
      </c>
      <c r="D1316" s="415" t="s">
        <v>24</v>
      </c>
      <c r="E1316" s="416" t="s">
        <v>968</v>
      </c>
      <c r="F1316" s="418">
        <v>2964000</v>
      </c>
      <c r="G1316" s="418">
        <v>2964000</v>
      </c>
      <c r="H1316" s="444"/>
      <c r="I1316" s="411">
        <f t="shared" ref="I1316:I1381" si="107">IF($I$5=$G$4,G1316,(IF($I$5=$F$4,F1316,0)))</f>
        <v>2964000</v>
      </c>
      <c r="J1316" s="428">
        <f t="shared" si="103"/>
        <v>0</v>
      </c>
      <c r="K1316" s="384">
        <f t="shared" si="104"/>
        <v>0</v>
      </c>
      <c r="L1316" s="384">
        <f>IF(J1316=1,SUM($J$6:J1316),0)</f>
        <v>0</v>
      </c>
      <c r="M1316" s="384">
        <f>IF(K1316=1,SUM($K$6:K1316),0)</f>
        <v>0</v>
      </c>
      <c r="N1316" s="430">
        <f t="shared" si="105"/>
        <v>0</v>
      </c>
      <c r="O1316" s="384">
        <f t="shared" si="106"/>
        <v>0</v>
      </c>
      <c r="P1316" s="384">
        <f>IF(O1316=1,SUM($O$6:O1316),0)</f>
        <v>0</v>
      </c>
    </row>
    <row r="1317" spans="1:16" ht="120">
      <c r="A1317" s="403"/>
      <c r="B1317" s="413">
        <v>9</v>
      </c>
      <c r="C1317" s="414" t="s">
        <v>1331</v>
      </c>
      <c r="D1317" s="415" t="s">
        <v>24</v>
      </c>
      <c r="E1317" s="416" t="s">
        <v>968</v>
      </c>
      <c r="F1317" s="418">
        <v>3312000</v>
      </c>
      <c r="G1317" s="418">
        <v>3312000</v>
      </c>
      <c r="H1317" s="444"/>
      <c r="I1317" s="411">
        <f t="shared" si="107"/>
        <v>3312000</v>
      </c>
      <c r="J1317" s="428">
        <f t="shared" si="103"/>
        <v>0</v>
      </c>
      <c r="K1317" s="384">
        <f t="shared" si="104"/>
        <v>0</v>
      </c>
      <c r="L1317" s="384">
        <f>IF(J1317=1,SUM($J$6:J1317),0)</f>
        <v>0</v>
      </c>
      <c r="M1317" s="384">
        <f>IF(K1317=1,SUM($K$6:K1317),0)</f>
        <v>0</v>
      </c>
      <c r="N1317" s="430">
        <f t="shared" si="105"/>
        <v>0</v>
      </c>
      <c r="O1317" s="384">
        <f t="shared" si="106"/>
        <v>0</v>
      </c>
      <c r="P1317" s="384">
        <f>IF(O1317=1,SUM($O$6:O1317),0)</f>
        <v>0</v>
      </c>
    </row>
    <row r="1318" spans="1:16" ht="120">
      <c r="A1318" s="403"/>
      <c r="B1318" s="413">
        <v>10</v>
      </c>
      <c r="C1318" s="414" t="s">
        <v>1332</v>
      </c>
      <c r="D1318" s="415" t="s">
        <v>24</v>
      </c>
      <c r="E1318" s="416" t="s">
        <v>968</v>
      </c>
      <c r="F1318" s="418">
        <v>3217200</v>
      </c>
      <c r="G1318" s="418">
        <v>3217200</v>
      </c>
      <c r="H1318" s="419"/>
      <c r="I1318" s="411">
        <f t="shared" si="107"/>
        <v>3217200</v>
      </c>
      <c r="J1318" s="428">
        <f t="shared" si="103"/>
        <v>0</v>
      </c>
      <c r="K1318" s="384">
        <f t="shared" si="104"/>
        <v>0</v>
      </c>
      <c r="L1318" s="384">
        <f>IF(J1318=1,SUM($J$6:J1318),0)</f>
        <v>0</v>
      </c>
      <c r="M1318" s="384">
        <f>IF(K1318=1,SUM($K$6:K1318),0)</f>
        <v>0</v>
      </c>
      <c r="N1318" s="430">
        <f t="shared" si="105"/>
        <v>0</v>
      </c>
      <c r="O1318" s="384">
        <f t="shared" si="106"/>
        <v>0</v>
      </c>
      <c r="P1318" s="384">
        <f>IF(O1318=1,SUM($O$6:O1318),0)</f>
        <v>0</v>
      </c>
    </row>
    <row r="1319" spans="1:16" ht="120">
      <c r="A1319" s="403"/>
      <c r="B1319" s="413">
        <v>11</v>
      </c>
      <c r="C1319" s="414" t="s">
        <v>1333</v>
      </c>
      <c r="D1319" s="415" t="s">
        <v>24</v>
      </c>
      <c r="E1319" s="416" t="s">
        <v>968</v>
      </c>
      <c r="F1319" s="418">
        <v>2668800</v>
      </c>
      <c r="G1319" s="418">
        <v>2668800</v>
      </c>
      <c r="H1319" s="419"/>
      <c r="I1319" s="411">
        <f t="shared" si="107"/>
        <v>2668800</v>
      </c>
      <c r="J1319" s="428">
        <f t="shared" si="103"/>
        <v>0</v>
      </c>
      <c r="K1319" s="384">
        <f t="shared" si="104"/>
        <v>0</v>
      </c>
      <c r="L1319" s="384">
        <f>IF(J1319=1,SUM($J$6:J1319),0)</f>
        <v>0</v>
      </c>
      <c r="M1319" s="384">
        <f>IF(K1319=1,SUM($K$6:K1319),0)</f>
        <v>0</v>
      </c>
      <c r="N1319" s="430">
        <f t="shared" si="105"/>
        <v>0</v>
      </c>
      <c r="O1319" s="384">
        <f t="shared" si="106"/>
        <v>0</v>
      </c>
      <c r="P1319" s="384">
        <f>IF(O1319=1,SUM($O$6:O1319),0)</f>
        <v>0</v>
      </c>
    </row>
    <row r="1320" spans="1:16" ht="120">
      <c r="A1320" s="403"/>
      <c r="B1320" s="413">
        <v>12</v>
      </c>
      <c r="C1320" s="414" t="s">
        <v>1334</v>
      </c>
      <c r="D1320" s="415" t="s">
        <v>24</v>
      </c>
      <c r="E1320" s="416" t="s">
        <v>968</v>
      </c>
      <c r="F1320" s="418">
        <v>2668800</v>
      </c>
      <c r="G1320" s="418">
        <v>2668800</v>
      </c>
      <c r="H1320" s="419"/>
      <c r="I1320" s="411">
        <f t="shared" si="107"/>
        <v>2668800</v>
      </c>
      <c r="J1320" s="428">
        <f t="shared" si="103"/>
        <v>0</v>
      </c>
      <c r="K1320" s="384">
        <f t="shared" si="104"/>
        <v>0</v>
      </c>
      <c r="L1320" s="384">
        <f>IF(J1320=1,SUM($J$6:J1320),0)</f>
        <v>0</v>
      </c>
      <c r="M1320" s="384">
        <f>IF(K1320=1,SUM($K$6:K1320),0)</f>
        <v>0</v>
      </c>
      <c r="N1320" s="430">
        <f t="shared" si="105"/>
        <v>0</v>
      </c>
      <c r="O1320" s="384">
        <f t="shared" si="106"/>
        <v>0</v>
      </c>
      <c r="P1320" s="384">
        <f>IF(O1320=1,SUM($O$6:O1320),0)</f>
        <v>0</v>
      </c>
    </row>
    <row r="1321" spans="1:16" ht="120">
      <c r="A1321" s="403"/>
      <c r="B1321" s="413">
        <v>13</v>
      </c>
      <c r="C1321" s="414" t="s">
        <v>1335</v>
      </c>
      <c r="D1321" s="415" t="s">
        <v>24</v>
      </c>
      <c r="E1321" s="416" t="s">
        <v>968</v>
      </c>
      <c r="F1321" s="418">
        <v>2367600</v>
      </c>
      <c r="G1321" s="418">
        <v>2367600</v>
      </c>
      <c r="H1321" s="419"/>
      <c r="I1321" s="411">
        <f t="shared" si="107"/>
        <v>2367600</v>
      </c>
      <c r="J1321" s="428">
        <f t="shared" si="103"/>
        <v>0</v>
      </c>
      <c r="K1321" s="384">
        <f t="shared" si="104"/>
        <v>0</v>
      </c>
      <c r="L1321" s="384">
        <f>IF(J1321=1,SUM($J$6:J1321),0)</f>
        <v>0</v>
      </c>
      <c r="M1321" s="384">
        <f>IF(K1321=1,SUM($K$6:K1321),0)</f>
        <v>0</v>
      </c>
      <c r="N1321" s="430">
        <f t="shared" si="105"/>
        <v>0</v>
      </c>
      <c r="O1321" s="384">
        <f t="shared" si="106"/>
        <v>0</v>
      </c>
      <c r="P1321" s="384">
        <f>IF(O1321=1,SUM($O$6:O1321),0)</f>
        <v>0</v>
      </c>
    </row>
    <row r="1322" spans="1:16" ht="120">
      <c r="A1322" s="403"/>
      <c r="B1322" s="413">
        <v>14</v>
      </c>
      <c r="C1322" s="414" t="s">
        <v>1336</v>
      </c>
      <c r="D1322" s="415" t="s">
        <v>24</v>
      </c>
      <c r="E1322" s="416" t="s">
        <v>968</v>
      </c>
      <c r="F1322" s="418">
        <v>1790400</v>
      </c>
      <c r="G1322" s="418">
        <v>1790400</v>
      </c>
      <c r="H1322" s="419"/>
      <c r="I1322" s="411">
        <f t="shared" si="107"/>
        <v>1790400</v>
      </c>
      <c r="J1322" s="428">
        <f t="shared" si="103"/>
        <v>0</v>
      </c>
      <c r="K1322" s="384">
        <f t="shared" si="104"/>
        <v>0</v>
      </c>
      <c r="L1322" s="384">
        <f>IF(J1322=1,SUM($J$6:J1322),0)</f>
        <v>0</v>
      </c>
      <c r="M1322" s="384">
        <f>IF(K1322=1,SUM($K$6:K1322),0)</f>
        <v>0</v>
      </c>
      <c r="N1322" s="430">
        <f t="shared" si="105"/>
        <v>0</v>
      </c>
      <c r="O1322" s="384">
        <f t="shared" si="106"/>
        <v>0</v>
      </c>
      <c r="P1322" s="384">
        <f>IF(O1322=1,SUM($O$6:O1322),0)</f>
        <v>0</v>
      </c>
    </row>
    <row r="1323" spans="1:16" ht="120">
      <c r="A1323" s="403"/>
      <c r="B1323" s="413">
        <v>15</v>
      </c>
      <c r="C1323" s="414" t="s">
        <v>1337</v>
      </c>
      <c r="D1323" s="415" t="s">
        <v>24</v>
      </c>
      <c r="E1323" s="416" t="s">
        <v>968</v>
      </c>
      <c r="F1323" s="418">
        <v>4682400</v>
      </c>
      <c r="G1323" s="418">
        <v>4682400</v>
      </c>
      <c r="H1323" s="419"/>
      <c r="I1323" s="411">
        <f t="shared" si="107"/>
        <v>4682400</v>
      </c>
      <c r="J1323" s="428">
        <f t="shared" si="103"/>
        <v>0</v>
      </c>
      <c r="K1323" s="384">
        <f t="shared" si="104"/>
        <v>0</v>
      </c>
      <c r="L1323" s="384">
        <f>IF(J1323=1,SUM($J$6:J1323),0)</f>
        <v>0</v>
      </c>
      <c r="M1323" s="384">
        <f>IF(K1323=1,SUM($K$6:K1323),0)</f>
        <v>0</v>
      </c>
      <c r="N1323" s="430">
        <f t="shared" si="105"/>
        <v>0</v>
      </c>
      <c r="O1323" s="384">
        <f t="shared" si="106"/>
        <v>0</v>
      </c>
      <c r="P1323" s="384">
        <f>IF(O1323=1,SUM($O$6:O1323),0)</f>
        <v>0</v>
      </c>
    </row>
    <row r="1324" spans="1:16" ht="120">
      <c r="A1324" s="403"/>
      <c r="B1324" s="413">
        <v>16</v>
      </c>
      <c r="C1324" s="414" t="s">
        <v>1338</v>
      </c>
      <c r="D1324" s="415" t="s">
        <v>24</v>
      </c>
      <c r="E1324" s="416" t="s">
        <v>968</v>
      </c>
      <c r="F1324" s="418">
        <v>3691200</v>
      </c>
      <c r="G1324" s="418">
        <v>3691200</v>
      </c>
      <c r="H1324" s="419"/>
      <c r="I1324" s="411">
        <f t="shared" si="107"/>
        <v>3691200</v>
      </c>
      <c r="J1324" s="428">
        <f t="shared" si="103"/>
        <v>0</v>
      </c>
      <c r="K1324" s="384">
        <f t="shared" si="104"/>
        <v>0</v>
      </c>
      <c r="L1324" s="384">
        <f>IF(J1324=1,SUM($J$6:J1324),0)</f>
        <v>0</v>
      </c>
      <c r="M1324" s="384">
        <f>IF(K1324=1,SUM($K$6:K1324),0)</f>
        <v>0</v>
      </c>
      <c r="N1324" s="430">
        <f t="shared" si="105"/>
        <v>0</v>
      </c>
      <c r="O1324" s="384">
        <f t="shared" si="106"/>
        <v>0</v>
      </c>
      <c r="P1324" s="384">
        <f>IF(O1324=1,SUM($O$6:O1324),0)</f>
        <v>0</v>
      </c>
    </row>
    <row r="1325" spans="1:16" ht="105">
      <c r="A1325" s="403"/>
      <c r="B1325" s="413">
        <v>17</v>
      </c>
      <c r="C1325" s="414" t="s">
        <v>1339</v>
      </c>
      <c r="D1325" s="415" t="s">
        <v>24</v>
      </c>
      <c r="E1325" s="416" t="s">
        <v>968</v>
      </c>
      <c r="F1325" s="418">
        <v>3139200</v>
      </c>
      <c r="G1325" s="418">
        <v>3139200</v>
      </c>
      <c r="H1325" s="419"/>
      <c r="I1325" s="411">
        <f t="shared" si="107"/>
        <v>3139200</v>
      </c>
      <c r="J1325" s="428">
        <f t="shared" si="103"/>
        <v>0</v>
      </c>
      <c r="K1325" s="384">
        <f t="shared" si="104"/>
        <v>0</v>
      </c>
      <c r="L1325" s="384">
        <f>IF(J1325=1,SUM($J$6:J1325),0)</f>
        <v>0</v>
      </c>
      <c r="M1325" s="384">
        <f>IF(K1325=1,SUM($K$6:K1325),0)</f>
        <v>0</v>
      </c>
      <c r="N1325" s="430">
        <f t="shared" si="105"/>
        <v>0</v>
      </c>
      <c r="O1325" s="384">
        <f t="shared" si="106"/>
        <v>0</v>
      </c>
      <c r="P1325" s="384">
        <f>IF(O1325=1,SUM($O$6:O1325),0)</f>
        <v>0</v>
      </c>
    </row>
    <row r="1326" spans="1:16" ht="105">
      <c r="A1326" s="403"/>
      <c r="B1326" s="413">
        <v>18</v>
      </c>
      <c r="C1326" s="414" t="s">
        <v>1340</v>
      </c>
      <c r="D1326" s="415" t="s">
        <v>24</v>
      </c>
      <c r="E1326" s="416" t="s">
        <v>968</v>
      </c>
      <c r="F1326" s="418">
        <v>2384400</v>
      </c>
      <c r="G1326" s="418">
        <v>2384400</v>
      </c>
      <c r="H1326" s="419"/>
      <c r="I1326" s="411">
        <f t="shared" si="107"/>
        <v>2384400</v>
      </c>
      <c r="J1326" s="428">
        <f t="shared" si="103"/>
        <v>0</v>
      </c>
      <c r="K1326" s="384">
        <f t="shared" si="104"/>
        <v>0</v>
      </c>
      <c r="L1326" s="384">
        <f>IF(J1326=1,SUM($J$6:J1326),0)</f>
        <v>0</v>
      </c>
      <c r="M1326" s="384">
        <f>IF(K1326=1,SUM($K$6:K1326),0)</f>
        <v>0</v>
      </c>
      <c r="N1326" s="430">
        <f t="shared" si="105"/>
        <v>0</v>
      </c>
      <c r="O1326" s="384">
        <f t="shared" si="106"/>
        <v>0</v>
      </c>
      <c r="P1326" s="384">
        <f>IF(O1326=1,SUM($O$6:O1326),0)</f>
        <v>0</v>
      </c>
    </row>
    <row r="1327" spans="1:16" ht="120">
      <c r="A1327" s="403"/>
      <c r="B1327" s="413">
        <v>19</v>
      </c>
      <c r="C1327" s="414" t="s">
        <v>1341</v>
      </c>
      <c r="D1327" s="415" t="s">
        <v>24</v>
      </c>
      <c r="E1327" s="416" t="s">
        <v>968</v>
      </c>
      <c r="F1327" s="418">
        <v>3271200</v>
      </c>
      <c r="G1327" s="418">
        <v>3271200</v>
      </c>
      <c r="H1327" s="419"/>
      <c r="I1327" s="411">
        <f t="shared" si="107"/>
        <v>3271200</v>
      </c>
      <c r="J1327" s="428">
        <f t="shared" si="103"/>
        <v>0</v>
      </c>
      <c r="K1327" s="384">
        <f t="shared" si="104"/>
        <v>0</v>
      </c>
      <c r="L1327" s="384">
        <f>IF(J1327=1,SUM($J$6:J1327),0)</f>
        <v>0</v>
      </c>
      <c r="M1327" s="384">
        <f>IF(K1327=1,SUM($K$6:K1327),0)</f>
        <v>0</v>
      </c>
      <c r="N1327" s="430">
        <f t="shared" si="105"/>
        <v>0</v>
      </c>
      <c r="O1327" s="384">
        <f t="shared" si="106"/>
        <v>0</v>
      </c>
      <c r="P1327" s="384">
        <f>IF(O1327=1,SUM($O$6:O1327),0)</f>
        <v>0</v>
      </c>
    </row>
    <row r="1328" spans="1:16" ht="120">
      <c r="A1328" s="403"/>
      <c r="B1328" s="413">
        <v>20</v>
      </c>
      <c r="C1328" s="414" t="s">
        <v>1342</v>
      </c>
      <c r="D1328" s="415" t="s">
        <v>24</v>
      </c>
      <c r="E1328" s="416" t="s">
        <v>968</v>
      </c>
      <c r="F1328" s="418">
        <v>2920800</v>
      </c>
      <c r="G1328" s="418">
        <v>2920800</v>
      </c>
      <c r="H1328" s="419"/>
      <c r="I1328" s="411">
        <f t="shared" si="107"/>
        <v>2920800</v>
      </c>
      <c r="J1328" s="428">
        <f t="shared" si="103"/>
        <v>0</v>
      </c>
      <c r="K1328" s="384">
        <f t="shared" si="104"/>
        <v>0</v>
      </c>
      <c r="L1328" s="384">
        <f>IF(J1328=1,SUM($J$6:J1328),0)</f>
        <v>0</v>
      </c>
      <c r="M1328" s="384">
        <f>IF(K1328=1,SUM($K$6:K1328),0)</f>
        <v>0</v>
      </c>
      <c r="N1328" s="430">
        <f t="shared" si="105"/>
        <v>0</v>
      </c>
      <c r="O1328" s="384">
        <f t="shared" si="106"/>
        <v>0</v>
      </c>
      <c r="P1328" s="384">
        <f>IF(O1328=1,SUM($O$6:O1328),0)</f>
        <v>0</v>
      </c>
    </row>
    <row r="1329" spans="1:16" ht="105">
      <c r="A1329" s="403"/>
      <c r="B1329" s="413">
        <v>21</v>
      </c>
      <c r="C1329" s="414" t="s">
        <v>1343</v>
      </c>
      <c r="D1329" s="415" t="s">
        <v>24</v>
      </c>
      <c r="E1329" s="416" t="s">
        <v>968</v>
      </c>
      <c r="F1329" s="418">
        <v>2151600</v>
      </c>
      <c r="G1329" s="418">
        <v>2151600</v>
      </c>
      <c r="H1329" s="419"/>
      <c r="I1329" s="411">
        <f t="shared" si="107"/>
        <v>2151600</v>
      </c>
      <c r="J1329" s="428">
        <f t="shared" si="103"/>
        <v>0</v>
      </c>
      <c r="K1329" s="384">
        <f t="shared" si="104"/>
        <v>0</v>
      </c>
      <c r="L1329" s="384">
        <f>IF(J1329=1,SUM($J$6:J1329),0)</f>
        <v>0</v>
      </c>
      <c r="M1329" s="384">
        <f>IF(K1329=1,SUM($K$6:K1329),0)</f>
        <v>0</v>
      </c>
      <c r="N1329" s="430">
        <f t="shared" si="105"/>
        <v>0</v>
      </c>
      <c r="O1329" s="384">
        <f t="shared" si="106"/>
        <v>0</v>
      </c>
      <c r="P1329" s="384">
        <f>IF(O1329=1,SUM($O$6:O1329),0)</f>
        <v>0</v>
      </c>
    </row>
    <row r="1330" spans="1:16" ht="105">
      <c r="A1330" s="403"/>
      <c r="B1330" s="413">
        <v>22</v>
      </c>
      <c r="C1330" s="414" t="s">
        <v>1344</v>
      </c>
      <c r="D1330" s="415" t="s">
        <v>24</v>
      </c>
      <c r="E1330" s="416" t="s">
        <v>968</v>
      </c>
      <c r="F1330" s="418">
        <v>1822800</v>
      </c>
      <c r="G1330" s="418">
        <v>1822800</v>
      </c>
      <c r="H1330" s="419"/>
      <c r="I1330" s="411">
        <f t="shared" si="107"/>
        <v>1822800</v>
      </c>
      <c r="J1330" s="428">
        <f t="shared" si="103"/>
        <v>0</v>
      </c>
      <c r="K1330" s="384">
        <f t="shared" si="104"/>
        <v>0</v>
      </c>
      <c r="L1330" s="384">
        <f>IF(J1330=1,SUM($J$6:J1330),0)</f>
        <v>0</v>
      </c>
      <c r="M1330" s="384">
        <f>IF(K1330=1,SUM($K$6:K1330),0)</f>
        <v>0</v>
      </c>
      <c r="N1330" s="430">
        <f t="shared" si="105"/>
        <v>0</v>
      </c>
      <c r="O1330" s="384">
        <f t="shared" si="106"/>
        <v>0</v>
      </c>
      <c r="P1330" s="384">
        <f>IF(O1330=1,SUM($O$6:O1330),0)</f>
        <v>0</v>
      </c>
    </row>
    <row r="1331" spans="1:16" ht="120">
      <c r="A1331" s="403"/>
      <c r="B1331" s="413">
        <v>23</v>
      </c>
      <c r="C1331" s="414" t="s">
        <v>1345</v>
      </c>
      <c r="D1331" s="415" t="s">
        <v>24</v>
      </c>
      <c r="E1331" s="416" t="s">
        <v>968</v>
      </c>
      <c r="F1331" s="418">
        <v>1637821.31736738</v>
      </c>
      <c r="G1331" s="418">
        <v>1637821.31736738</v>
      </c>
      <c r="H1331" s="419"/>
      <c r="I1331" s="411">
        <f t="shared" si="107"/>
        <v>1637821.31736738</v>
      </c>
      <c r="J1331" s="428">
        <f t="shared" si="103"/>
        <v>0</v>
      </c>
      <c r="K1331" s="384">
        <f t="shared" si="104"/>
        <v>0</v>
      </c>
      <c r="L1331" s="384">
        <f>IF(J1331=1,SUM($J$6:J1331),0)</f>
        <v>0</v>
      </c>
      <c r="M1331" s="384">
        <f>IF(K1331=1,SUM($K$6:K1331),0)</f>
        <v>0</v>
      </c>
      <c r="N1331" s="430">
        <f t="shared" si="105"/>
        <v>0</v>
      </c>
      <c r="O1331" s="384">
        <f t="shared" si="106"/>
        <v>0</v>
      </c>
      <c r="P1331" s="384">
        <f>IF(O1331=1,SUM($O$6:O1331),0)</f>
        <v>0</v>
      </c>
    </row>
    <row r="1332" spans="1:16" ht="120">
      <c r="A1332" s="403"/>
      <c r="B1332" s="413">
        <v>24</v>
      </c>
      <c r="C1332" s="414" t="s">
        <v>1346</v>
      </c>
      <c r="D1332" s="415" t="s">
        <v>24</v>
      </c>
      <c r="E1332" s="416" t="s">
        <v>968</v>
      </c>
      <c r="F1332" s="418">
        <v>1505773.9956037099</v>
      </c>
      <c r="G1332" s="418">
        <v>1505773.9956037099</v>
      </c>
      <c r="H1332" s="419"/>
      <c r="I1332" s="411">
        <f t="shared" si="107"/>
        <v>1505773.9956037099</v>
      </c>
      <c r="J1332" s="428">
        <f t="shared" si="103"/>
        <v>0</v>
      </c>
      <c r="K1332" s="384">
        <f t="shared" si="104"/>
        <v>0</v>
      </c>
      <c r="L1332" s="384">
        <f>IF(J1332=1,SUM($J$6:J1332),0)</f>
        <v>0</v>
      </c>
      <c r="M1332" s="384">
        <f>IF(K1332=1,SUM($K$6:K1332),0)</f>
        <v>0</v>
      </c>
      <c r="N1332" s="430">
        <f t="shared" si="105"/>
        <v>0</v>
      </c>
      <c r="O1332" s="384">
        <f t="shared" si="106"/>
        <v>0</v>
      </c>
      <c r="P1332" s="384">
        <f>IF(O1332=1,SUM($O$6:O1332),0)</f>
        <v>0</v>
      </c>
    </row>
    <row r="1333" spans="1:16" ht="105">
      <c r="A1333" s="403"/>
      <c r="B1333" s="413">
        <v>25</v>
      </c>
      <c r="C1333" s="414" t="s">
        <v>1347</v>
      </c>
      <c r="D1333" s="415" t="s">
        <v>24</v>
      </c>
      <c r="E1333" s="416" t="s">
        <v>968</v>
      </c>
      <c r="F1333" s="418">
        <v>1382400</v>
      </c>
      <c r="G1333" s="418">
        <v>1382400</v>
      </c>
      <c r="H1333" s="419"/>
      <c r="I1333" s="411">
        <f t="shared" si="107"/>
        <v>1382400</v>
      </c>
      <c r="J1333" s="428">
        <f t="shared" si="103"/>
        <v>0</v>
      </c>
      <c r="K1333" s="384">
        <f t="shared" si="104"/>
        <v>0</v>
      </c>
      <c r="L1333" s="384">
        <f>IF(J1333=1,SUM($J$6:J1333),0)</f>
        <v>0</v>
      </c>
      <c r="M1333" s="384">
        <f>IF(K1333=1,SUM($K$6:K1333),0)</f>
        <v>0</v>
      </c>
      <c r="N1333" s="430">
        <f t="shared" si="105"/>
        <v>0</v>
      </c>
      <c r="O1333" s="384">
        <f t="shared" si="106"/>
        <v>0</v>
      </c>
      <c r="P1333" s="384">
        <f>IF(O1333=1,SUM($O$6:O1333),0)</f>
        <v>0</v>
      </c>
    </row>
    <row r="1334" spans="1:16" ht="105">
      <c r="A1334" s="403"/>
      <c r="B1334" s="413">
        <v>26</v>
      </c>
      <c r="C1334" s="414" t="s">
        <v>1348</v>
      </c>
      <c r="D1334" s="415" t="s">
        <v>24</v>
      </c>
      <c r="E1334" s="416" t="s">
        <v>968</v>
      </c>
      <c r="F1334" s="418">
        <v>1380000</v>
      </c>
      <c r="G1334" s="418">
        <v>1380000</v>
      </c>
      <c r="H1334" s="419"/>
      <c r="I1334" s="411">
        <f t="shared" si="107"/>
        <v>1380000</v>
      </c>
      <c r="J1334" s="428">
        <f t="shared" si="103"/>
        <v>0</v>
      </c>
      <c r="K1334" s="384">
        <f t="shared" si="104"/>
        <v>0</v>
      </c>
      <c r="L1334" s="384">
        <f>IF(J1334=1,SUM($J$6:J1334),0)</f>
        <v>0</v>
      </c>
      <c r="M1334" s="384">
        <f>IF(K1334=1,SUM($K$6:K1334),0)</f>
        <v>0</v>
      </c>
      <c r="N1334" s="430">
        <f t="shared" si="105"/>
        <v>0</v>
      </c>
      <c r="O1334" s="384">
        <f t="shared" si="106"/>
        <v>0</v>
      </c>
      <c r="P1334" s="384">
        <f>IF(O1334=1,SUM($O$6:O1334),0)</f>
        <v>0</v>
      </c>
    </row>
    <row r="1335" spans="1:16" ht="105">
      <c r="A1335" s="403"/>
      <c r="B1335" s="413">
        <v>27</v>
      </c>
      <c r="C1335" s="414" t="s">
        <v>1349</v>
      </c>
      <c r="D1335" s="415" t="s">
        <v>24</v>
      </c>
      <c r="E1335" s="416" t="s">
        <v>968</v>
      </c>
      <c r="F1335" s="418">
        <v>1221600</v>
      </c>
      <c r="G1335" s="418">
        <v>1221600</v>
      </c>
      <c r="H1335" s="419"/>
      <c r="I1335" s="411">
        <f t="shared" si="107"/>
        <v>1221600</v>
      </c>
      <c r="J1335" s="428">
        <f t="shared" si="103"/>
        <v>0</v>
      </c>
      <c r="K1335" s="384">
        <f t="shared" si="104"/>
        <v>0</v>
      </c>
      <c r="L1335" s="384">
        <f>IF(J1335=1,SUM($J$6:J1335),0)</f>
        <v>0</v>
      </c>
      <c r="M1335" s="384">
        <f>IF(K1335=1,SUM($K$6:K1335),0)</f>
        <v>0</v>
      </c>
      <c r="N1335" s="430">
        <f t="shared" si="105"/>
        <v>0</v>
      </c>
      <c r="O1335" s="384">
        <f t="shared" si="106"/>
        <v>0</v>
      </c>
      <c r="P1335" s="384">
        <f>IF(O1335=1,SUM($O$6:O1335),0)</f>
        <v>0</v>
      </c>
    </row>
    <row r="1336" spans="1:16" ht="135">
      <c r="A1336" s="403"/>
      <c r="B1336" s="413">
        <v>28</v>
      </c>
      <c r="C1336" s="414" t="s">
        <v>1350</v>
      </c>
      <c r="D1336" s="415" t="s">
        <v>24</v>
      </c>
      <c r="E1336" s="416" t="s">
        <v>968</v>
      </c>
      <c r="F1336" s="418">
        <v>6279240</v>
      </c>
      <c r="G1336" s="418">
        <v>6279240</v>
      </c>
      <c r="H1336" s="419"/>
      <c r="I1336" s="411">
        <f t="shared" si="107"/>
        <v>6279240</v>
      </c>
      <c r="J1336" s="428">
        <f t="shared" si="103"/>
        <v>0</v>
      </c>
      <c r="K1336" s="384">
        <f t="shared" si="104"/>
        <v>0</v>
      </c>
      <c r="L1336" s="384">
        <f>IF(J1336=1,SUM($J$6:J1336),0)</f>
        <v>0</v>
      </c>
      <c r="M1336" s="384">
        <f>IF(K1336=1,SUM($K$6:K1336),0)</f>
        <v>0</v>
      </c>
      <c r="N1336" s="430">
        <f t="shared" si="105"/>
        <v>0</v>
      </c>
      <c r="O1336" s="384">
        <f t="shared" si="106"/>
        <v>0</v>
      </c>
      <c r="P1336" s="384">
        <f>IF(O1336=1,SUM($O$6:O1336),0)</f>
        <v>0</v>
      </c>
    </row>
    <row r="1337" spans="1:16" ht="135">
      <c r="A1337" s="403"/>
      <c r="B1337" s="413">
        <v>29</v>
      </c>
      <c r="C1337" s="414" t="s">
        <v>1351</v>
      </c>
      <c r="D1337" s="415" t="s">
        <v>24</v>
      </c>
      <c r="E1337" s="416" t="s">
        <v>968</v>
      </c>
      <c r="F1337" s="418">
        <v>6279240</v>
      </c>
      <c r="G1337" s="418">
        <v>6279240</v>
      </c>
      <c r="H1337" s="444"/>
      <c r="I1337" s="411">
        <f t="shared" si="107"/>
        <v>6279240</v>
      </c>
      <c r="J1337" s="428">
        <f t="shared" si="103"/>
        <v>0</v>
      </c>
      <c r="K1337" s="384">
        <f t="shared" si="104"/>
        <v>0</v>
      </c>
      <c r="L1337" s="384">
        <f>IF(J1337=1,SUM($J$6:J1337),0)</f>
        <v>0</v>
      </c>
      <c r="M1337" s="384">
        <f>IF(K1337=1,SUM($K$6:K1337),0)</f>
        <v>0</v>
      </c>
      <c r="N1337" s="430">
        <f t="shared" si="105"/>
        <v>0</v>
      </c>
      <c r="O1337" s="384">
        <f t="shared" si="106"/>
        <v>0</v>
      </c>
      <c r="P1337" s="384">
        <f>IF(O1337=1,SUM($O$6:O1337),0)</f>
        <v>0</v>
      </c>
    </row>
    <row r="1338" spans="1:16" ht="135">
      <c r="A1338" s="403"/>
      <c r="B1338" s="413">
        <v>30</v>
      </c>
      <c r="C1338" s="414" t="s">
        <v>1352</v>
      </c>
      <c r="D1338" s="415" t="s">
        <v>24</v>
      </c>
      <c r="E1338" s="416" t="s">
        <v>968</v>
      </c>
      <c r="F1338" s="418">
        <v>4901160</v>
      </c>
      <c r="G1338" s="418">
        <v>4901160</v>
      </c>
      <c r="H1338" s="444"/>
      <c r="I1338" s="411">
        <f t="shared" si="107"/>
        <v>4901160</v>
      </c>
      <c r="J1338" s="428">
        <f t="shared" si="103"/>
        <v>0</v>
      </c>
      <c r="K1338" s="384">
        <f t="shared" si="104"/>
        <v>0</v>
      </c>
      <c r="L1338" s="384">
        <f>IF(J1338=1,SUM($J$6:J1338),0)</f>
        <v>0</v>
      </c>
      <c r="M1338" s="384">
        <f>IF(K1338=1,SUM($K$6:K1338),0)</f>
        <v>0</v>
      </c>
      <c r="N1338" s="430">
        <f t="shared" si="105"/>
        <v>0</v>
      </c>
      <c r="O1338" s="384">
        <f t="shared" si="106"/>
        <v>0</v>
      </c>
      <c r="P1338" s="384">
        <f>IF(O1338=1,SUM($O$6:O1338),0)</f>
        <v>0</v>
      </c>
    </row>
    <row r="1339" spans="1:16" ht="120">
      <c r="A1339" s="403"/>
      <c r="B1339" s="413">
        <v>31</v>
      </c>
      <c r="C1339" s="414" t="s">
        <v>1353</v>
      </c>
      <c r="D1339" s="415" t="s">
        <v>24</v>
      </c>
      <c r="E1339" s="416" t="s">
        <v>968</v>
      </c>
      <c r="F1339" s="418">
        <v>4642440</v>
      </c>
      <c r="G1339" s="418">
        <v>4642440</v>
      </c>
      <c r="H1339" s="444"/>
      <c r="I1339" s="411">
        <f t="shared" si="107"/>
        <v>4642440</v>
      </c>
      <c r="J1339" s="428">
        <f t="shared" si="103"/>
        <v>0</v>
      </c>
      <c r="K1339" s="384">
        <f t="shared" si="104"/>
        <v>0</v>
      </c>
      <c r="L1339" s="384">
        <f>IF(J1339=1,SUM($J$6:J1339),0)</f>
        <v>0</v>
      </c>
      <c r="M1339" s="384">
        <f>IF(K1339=1,SUM($K$6:K1339),0)</f>
        <v>0</v>
      </c>
      <c r="N1339" s="430">
        <f t="shared" si="105"/>
        <v>0</v>
      </c>
      <c r="O1339" s="384">
        <f t="shared" si="106"/>
        <v>0</v>
      </c>
      <c r="P1339" s="384">
        <f>IF(O1339=1,SUM($O$6:O1339),0)</f>
        <v>0</v>
      </c>
    </row>
    <row r="1340" spans="1:16" ht="120">
      <c r="A1340" s="403"/>
      <c r="B1340" s="413">
        <v>32</v>
      </c>
      <c r="C1340" s="414" t="s">
        <v>1354</v>
      </c>
      <c r="D1340" s="415" t="s">
        <v>24</v>
      </c>
      <c r="E1340" s="416" t="s">
        <v>968</v>
      </c>
      <c r="F1340" s="418">
        <v>3961320</v>
      </c>
      <c r="G1340" s="418">
        <v>3961320</v>
      </c>
      <c r="H1340" s="444"/>
      <c r="I1340" s="411">
        <f t="shared" si="107"/>
        <v>3961320</v>
      </c>
      <c r="J1340" s="428">
        <f t="shared" si="103"/>
        <v>0</v>
      </c>
      <c r="K1340" s="384">
        <f t="shared" si="104"/>
        <v>0</v>
      </c>
      <c r="L1340" s="384">
        <f>IF(J1340=1,SUM($J$6:J1340),0)</f>
        <v>0</v>
      </c>
      <c r="M1340" s="384">
        <f>IF(K1340=1,SUM($K$6:K1340),0)</f>
        <v>0</v>
      </c>
      <c r="N1340" s="430">
        <f t="shared" si="105"/>
        <v>0</v>
      </c>
      <c r="O1340" s="384">
        <f t="shared" si="106"/>
        <v>0</v>
      </c>
      <c r="P1340" s="384">
        <f>IF(O1340=1,SUM($O$6:O1340),0)</f>
        <v>0</v>
      </c>
    </row>
    <row r="1341" spans="1:16" ht="120">
      <c r="A1341" s="403"/>
      <c r="B1341" s="413">
        <v>33</v>
      </c>
      <c r="C1341" s="414" t="s">
        <v>1355</v>
      </c>
      <c r="D1341" s="415" t="s">
        <v>24</v>
      </c>
      <c r="E1341" s="416" t="s">
        <v>968</v>
      </c>
      <c r="F1341" s="418">
        <v>3839880</v>
      </c>
      <c r="G1341" s="418">
        <v>3839880</v>
      </c>
      <c r="H1341" s="444"/>
      <c r="I1341" s="411">
        <f t="shared" si="107"/>
        <v>3839880</v>
      </c>
      <c r="J1341" s="428">
        <f t="shared" si="103"/>
        <v>0</v>
      </c>
      <c r="K1341" s="384">
        <f t="shared" si="104"/>
        <v>0</v>
      </c>
      <c r="L1341" s="384">
        <f>IF(J1341=1,SUM($J$6:J1341),0)</f>
        <v>0</v>
      </c>
      <c r="M1341" s="384">
        <f>IF(K1341=1,SUM($K$6:K1341),0)</f>
        <v>0</v>
      </c>
      <c r="N1341" s="430">
        <f t="shared" si="105"/>
        <v>0</v>
      </c>
      <c r="O1341" s="384">
        <f t="shared" si="106"/>
        <v>0</v>
      </c>
      <c r="P1341" s="384">
        <f>IF(O1341=1,SUM($O$6:O1341),0)</f>
        <v>0</v>
      </c>
    </row>
    <row r="1342" spans="1:16" ht="120">
      <c r="A1342" s="403"/>
      <c r="B1342" s="413">
        <v>34</v>
      </c>
      <c r="C1342" s="414" t="s">
        <v>1356</v>
      </c>
      <c r="D1342" s="415" t="s">
        <v>24</v>
      </c>
      <c r="E1342" s="416" t="s">
        <v>968</v>
      </c>
      <c r="F1342" s="418">
        <v>3835920</v>
      </c>
      <c r="G1342" s="418">
        <v>3835920</v>
      </c>
      <c r="H1342" s="444"/>
      <c r="I1342" s="411">
        <f t="shared" si="107"/>
        <v>3835920</v>
      </c>
      <c r="J1342" s="428">
        <f t="shared" si="103"/>
        <v>0</v>
      </c>
      <c r="K1342" s="384">
        <f t="shared" si="104"/>
        <v>0</v>
      </c>
      <c r="L1342" s="384">
        <f>IF(J1342=1,SUM($J$6:J1342),0)</f>
        <v>0</v>
      </c>
      <c r="M1342" s="384">
        <f>IF(K1342=1,SUM($K$6:K1342),0)</f>
        <v>0</v>
      </c>
      <c r="N1342" s="430">
        <f t="shared" si="105"/>
        <v>0</v>
      </c>
      <c r="O1342" s="384">
        <f t="shared" si="106"/>
        <v>0</v>
      </c>
      <c r="P1342" s="384">
        <f>IF(O1342=1,SUM($O$6:O1342),0)</f>
        <v>0</v>
      </c>
    </row>
    <row r="1343" spans="1:16" ht="120">
      <c r="A1343" s="403"/>
      <c r="B1343" s="413">
        <v>35</v>
      </c>
      <c r="C1343" s="414" t="s">
        <v>1357</v>
      </c>
      <c r="D1343" s="415" t="s">
        <v>24</v>
      </c>
      <c r="E1343" s="416" t="s">
        <v>968</v>
      </c>
      <c r="F1343" s="418">
        <v>3260400</v>
      </c>
      <c r="G1343" s="418">
        <v>3260400</v>
      </c>
      <c r="H1343" s="444"/>
      <c r="I1343" s="411">
        <f t="shared" si="107"/>
        <v>3260400</v>
      </c>
      <c r="J1343" s="428">
        <f t="shared" si="103"/>
        <v>0</v>
      </c>
      <c r="K1343" s="384">
        <f t="shared" si="104"/>
        <v>0</v>
      </c>
      <c r="L1343" s="384">
        <f>IF(J1343=1,SUM($J$6:J1343),0)</f>
        <v>0</v>
      </c>
      <c r="M1343" s="384">
        <f>IF(K1343=1,SUM($K$6:K1343),0)</f>
        <v>0</v>
      </c>
      <c r="N1343" s="430">
        <f t="shared" si="105"/>
        <v>0</v>
      </c>
      <c r="O1343" s="384">
        <f t="shared" si="106"/>
        <v>0</v>
      </c>
      <c r="P1343" s="384">
        <f>IF(O1343=1,SUM($O$6:O1343),0)</f>
        <v>0</v>
      </c>
    </row>
    <row r="1344" spans="1:16" ht="120">
      <c r="A1344" s="403"/>
      <c r="B1344" s="413">
        <v>36</v>
      </c>
      <c r="C1344" s="414" t="s">
        <v>1358</v>
      </c>
      <c r="D1344" s="415" t="s">
        <v>24</v>
      </c>
      <c r="E1344" s="416" t="s">
        <v>968</v>
      </c>
      <c r="F1344" s="418">
        <v>3643200</v>
      </c>
      <c r="G1344" s="418">
        <v>3643200</v>
      </c>
      <c r="H1344" s="444"/>
      <c r="I1344" s="411">
        <f t="shared" si="107"/>
        <v>3643200</v>
      </c>
      <c r="J1344" s="428">
        <f t="shared" si="103"/>
        <v>0</v>
      </c>
      <c r="K1344" s="384">
        <f t="shared" si="104"/>
        <v>0</v>
      </c>
      <c r="L1344" s="384">
        <f>IF(J1344=1,SUM($J$6:J1344),0)</f>
        <v>0</v>
      </c>
      <c r="M1344" s="384">
        <f>IF(K1344=1,SUM($K$6:K1344),0)</f>
        <v>0</v>
      </c>
      <c r="N1344" s="430">
        <f t="shared" si="105"/>
        <v>0</v>
      </c>
      <c r="O1344" s="384">
        <f t="shared" si="106"/>
        <v>0</v>
      </c>
      <c r="P1344" s="384">
        <f>IF(O1344=1,SUM($O$6:O1344),0)</f>
        <v>0</v>
      </c>
    </row>
    <row r="1345" spans="1:16" ht="120">
      <c r="A1345" s="403"/>
      <c r="B1345" s="413">
        <v>37</v>
      </c>
      <c r="C1345" s="414" t="s">
        <v>1359</v>
      </c>
      <c r="D1345" s="415" t="s">
        <v>24</v>
      </c>
      <c r="E1345" s="416" t="s">
        <v>968</v>
      </c>
      <c r="F1345" s="418">
        <v>3538920</v>
      </c>
      <c r="G1345" s="418">
        <v>3538920</v>
      </c>
      <c r="H1345" s="444"/>
      <c r="I1345" s="411">
        <f t="shared" si="107"/>
        <v>3538920</v>
      </c>
      <c r="J1345" s="428">
        <f t="shared" si="103"/>
        <v>0</v>
      </c>
      <c r="K1345" s="384">
        <f t="shared" si="104"/>
        <v>0</v>
      </c>
      <c r="L1345" s="384">
        <f>IF(J1345=1,SUM($J$6:J1345),0)</f>
        <v>0</v>
      </c>
      <c r="M1345" s="384">
        <f>IF(K1345=1,SUM($K$6:K1345),0)</f>
        <v>0</v>
      </c>
      <c r="N1345" s="430">
        <f t="shared" si="105"/>
        <v>0</v>
      </c>
      <c r="O1345" s="384">
        <f t="shared" si="106"/>
        <v>0</v>
      </c>
      <c r="P1345" s="384">
        <f>IF(O1345=1,SUM($O$6:O1345),0)</f>
        <v>0</v>
      </c>
    </row>
    <row r="1346" spans="1:16" ht="120">
      <c r="A1346" s="403"/>
      <c r="B1346" s="413">
        <v>38</v>
      </c>
      <c r="C1346" s="414" t="s">
        <v>1360</v>
      </c>
      <c r="D1346" s="415" t="s">
        <v>24</v>
      </c>
      <c r="E1346" s="416" t="s">
        <v>968</v>
      </c>
      <c r="F1346" s="418">
        <v>2935680</v>
      </c>
      <c r="G1346" s="418">
        <v>2935680</v>
      </c>
      <c r="H1346" s="444"/>
      <c r="I1346" s="411">
        <f t="shared" si="107"/>
        <v>2935680</v>
      </c>
      <c r="J1346" s="428">
        <f t="shared" si="103"/>
        <v>0</v>
      </c>
      <c r="K1346" s="384">
        <f t="shared" si="104"/>
        <v>0</v>
      </c>
      <c r="L1346" s="384">
        <f>IF(J1346=1,SUM($J$6:J1346),0)</f>
        <v>0</v>
      </c>
      <c r="M1346" s="384">
        <f>IF(K1346=1,SUM($K$6:K1346),0)</f>
        <v>0</v>
      </c>
      <c r="N1346" s="430">
        <f t="shared" si="105"/>
        <v>0</v>
      </c>
      <c r="O1346" s="384">
        <f t="shared" si="106"/>
        <v>0</v>
      </c>
      <c r="P1346" s="384">
        <f>IF(O1346=1,SUM($O$6:O1346),0)</f>
        <v>0</v>
      </c>
    </row>
    <row r="1347" spans="1:16" ht="120">
      <c r="A1347" s="403"/>
      <c r="B1347" s="413">
        <v>39</v>
      </c>
      <c r="C1347" s="414" t="s">
        <v>1361</v>
      </c>
      <c r="D1347" s="415" t="s">
        <v>24</v>
      </c>
      <c r="E1347" s="416" t="s">
        <v>968</v>
      </c>
      <c r="F1347" s="418">
        <v>2935680</v>
      </c>
      <c r="G1347" s="418">
        <v>2935680</v>
      </c>
      <c r="H1347" s="444"/>
      <c r="I1347" s="411">
        <f t="shared" si="107"/>
        <v>2935680</v>
      </c>
      <c r="J1347" s="428">
        <f t="shared" si="103"/>
        <v>0</v>
      </c>
      <c r="K1347" s="384">
        <f t="shared" si="104"/>
        <v>0</v>
      </c>
      <c r="L1347" s="384">
        <f>IF(J1347=1,SUM($J$6:J1347),0)</f>
        <v>0</v>
      </c>
      <c r="M1347" s="384">
        <f>IF(K1347=1,SUM($K$6:K1347),0)</f>
        <v>0</v>
      </c>
      <c r="N1347" s="430">
        <f t="shared" si="105"/>
        <v>0</v>
      </c>
      <c r="O1347" s="384">
        <f t="shared" si="106"/>
        <v>0</v>
      </c>
      <c r="P1347" s="384">
        <f>IF(O1347=1,SUM($O$6:O1347),0)</f>
        <v>0</v>
      </c>
    </row>
    <row r="1348" spans="1:16" ht="120">
      <c r="A1348" s="403"/>
      <c r="B1348" s="413">
        <v>40</v>
      </c>
      <c r="C1348" s="414" t="s">
        <v>1362</v>
      </c>
      <c r="D1348" s="415" t="s">
        <v>24</v>
      </c>
      <c r="E1348" s="416" t="s">
        <v>968</v>
      </c>
      <c r="F1348" s="418">
        <v>2604360</v>
      </c>
      <c r="G1348" s="418">
        <v>2604360</v>
      </c>
      <c r="H1348" s="444"/>
      <c r="I1348" s="411">
        <f t="shared" si="107"/>
        <v>2604360</v>
      </c>
      <c r="J1348" s="428">
        <f t="shared" si="103"/>
        <v>0</v>
      </c>
      <c r="K1348" s="384">
        <f t="shared" si="104"/>
        <v>0</v>
      </c>
      <c r="L1348" s="384">
        <f>IF(J1348=1,SUM($J$6:J1348),0)</f>
        <v>0</v>
      </c>
      <c r="M1348" s="384">
        <f>IF(K1348=1,SUM($K$6:K1348),0)</f>
        <v>0</v>
      </c>
      <c r="N1348" s="430">
        <f t="shared" si="105"/>
        <v>0</v>
      </c>
      <c r="O1348" s="384">
        <f t="shared" si="106"/>
        <v>0</v>
      </c>
      <c r="P1348" s="384">
        <f>IF(O1348=1,SUM($O$6:O1348),0)</f>
        <v>0</v>
      </c>
    </row>
    <row r="1349" spans="1:16" ht="120">
      <c r="A1349" s="403"/>
      <c r="B1349" s="413">
        <v>41</v>
      </c>
      <c r="C1349" s="414" t="s">
        <v>1363</v>
      </c>
      <c r="D1349" s="415" t="s">
        <v>24</v>
      </c>
      <c r="E1349" s="416" t="s">
        <v>968</v>
      </c>
      <c r="F1349" s="418">
        <v>1969440</v>
      </c>
      <c r="G1349" s="418">
        <v>1969440</v>
      </c>
      <c r="H1349" s="444"/>
      <c r="I1349" s="411">
        <f t="shared" si="107"/>
        <v>1969440</v>
      </c>
      <c r="J1349" s="428">
        <f t="shared" si="103"/>
        <v>0</v>
      </c>
      <c r="K1349" s="384">
        <f t="shared" si="104"/>
        <v>0</v>
      </c>
      <c r="L1349" s="384">
        <f>IF(J1349=1,SUM($J$6:J1349),0)</f>
        <v>0</v>
      </c>
      <c r="M1349" s="384">
        <f>IF(K1349=1,SUM($K$6:K1349),0)</f>
        <v>0</v>
      </c>
      <c r="N1349" s="430">
        <f t="shared" si="105"/>
        <v>0</v>
      </c>
      <c r="O1349" s="384">
        <f t="shared" si="106"/>
        <v>0</v>
      </c>
      <c r="P1349" s="384">
        <f>IF(O1349=1,SUM($O$6:O1349),0)</f>
        <v>0</v>
      </c>
    </row>
    <row r="1350" spans="1:16" ht="120">
      <c r="A1350" s="403"/>
      <c r="B1350" s="413">
        <v>42</v>
      </c>
      <c r="C1350" s="414" t="s">
        <v>1364</v>
      </c>
      <c r="D1350" s="415" t="s">
        <v>24</v>
      </c>
      <c r="E1350" s="416" t="s">
        <v>968</v>
      </c>
      <c r="F1350" s="418">
        <v>5150640</v>
      </c>
      <c r="G1350" s="418">
        <v>5150640</v>
      </c>
      <c r="H1350" s="444"/>
      <c r="I1350" s="411">
        <f t="shared" si="107"/>
        <v>5150640</v>
      </c>
      <c r="J1350" s="428">
        <f t="shared" si="103"/>
        <v>0</v>
      </c>
      <c r="K1350" s="384">
        <f t="shared" si="104"/>
        <v>0</v>
      </c>
      <c r="L1350" s="384">
        <f>IF(J1350=1,SUM($J$6:J1350),0)</f>
        <v>0</v>
      </c>
      <c r="M1350" s="384">
        <f>IF(K1350=1,SUM($K$6:K1350),0)</f>
        <v>0</v>
      </c>
      <c r="N1350" s="430">
        <f t="shared" si="105"/>
        <v>0</v>
      </c>
      <c r="O1350" s="384">
        <f t="shared" si="106"/>
        <v>0</v>
      </c>
      <c r="P1350" s="384">
        <f>IF(O1350=1,SUM($O$6:O1350),0)</f>
        <v>0</v>
      </c>
    </row>
    <row r="1351" spans="1:16" ht="120">
      <c r="A1351" s="403"/>
      <c r="B1351" s="413">
        <v>43</v>
      </c>
      <c r="C1351" s="414" t="s">
        <v>1365</v>
      </c>
      <c r="D1351" s="415" t="s">
        <v>24</v>
      </c>
      <c r="E1351" s="416" t="s">
        <v>968</v>
      </c>
      <c r="F1351" s="418">
        <v>4060320</v>
      </c>
      <c r="G1351" s="418">
        <v>4060320</v>
      </c>
      <c r="H1351" s="444"/>
      <c r="I1351" s="411">
        <f t="shared" si="107"/>
        <v>4060320</v>
      </c>
      <c r="J1351" s="428">
        <f t="shared" si="103"/>
        <v>0</v>
      </c>
      <c r="K1351" s="384">
        <f t="shared" si="104"/>
        <v>0</v>
      </c>
      <c r="L1351" s="384">
        <f>IF(J1351=1,SUM($J$6:J1351),0)</f>
        <v>0</v>
      </c>
      <c r="M1351" s="384">
        <f>IF(K1351=1,SUM($K$6:K1351),0)</f>
        <v>0</v>
      </c>
      <c r="N1351" s="430">
        <f t="shared" si="105"/>
        <v>0</v>
      </c>
      <c r="O1351" s="384">
        <f t="shared" si="106"/>
        <v>0</v>
      </c>
      <c r="P1351" s="384">
        <f>IF(O1351=1,SUM($O$6:O1351),0)</f>
        <v>0</v>
      </c>
    </row>
    <row r="1352" spans="1:16" ht="105">
      <c r="A1352" s="403"/>
      <c r="B1352" s="413">
        <v>44</v>
      </c>
      <c r="C1352" s="414" t="s">
        <v>1366</v>
      </c>
      <c r="D1352" s="415" t="s">
        <v>24</v>
      </c>
      <c r="E1352" s="416" t="s">
        <v>968</v>
      </c>
      <c r="F1352" s="418">
        <v>3453120</v>
      </c>
      <c r="G1352" s="418">
        <v>3453120</v>
      </c>
      <c r="H1352" s="444"/>
      <c r="I1352" s="411">
        <f t="shared" si="107"/>
        <v>3453120</v>
      </c>
      <c r="J1352" s="428">
        <f t="shared" si="103"/>
        <v>0</v>
      </c>
      <c r="K1352" s="384">
        <f t="shared" si="104"/>
        <v>0</v>
      </c>
      <c r="L1352" s="384">
        <f>IF(J1352=1,SUM($J$6:J1352),0)</f>
        <v>0</v>
      </c>
      <c r="M1352" s="384">
        <f>IF(K1352=1,SUM($K$6:K1352),0)</f>
        <v>0</v>
      </c>
      <c r="N1352" s="430">
        <f t="shared" si="105"/>
        <v>0</v>
      </c>
      <c r="O1352" s="384">
        <f t="shared" si="106"/>
        <v>0</v>
      </c>
      <c r="P1352" s="384">
        <f>IF(O1352=1,SUM($O$6:O1352),0)</f>
        <v>0</v>
      </c>
    </row>
    <row r="1353" spans="1:16" ht="105">
      <c r="A1353" s="403"/>
      <c r="B1353" s="413">
        <v>45</v>
      </c>
      <c r="C1353" s="414" t="s">
        <v>1367</v>
      </c>
      <c r="D1353" s="415" t="s">
        <v>24</v>
      </c>
      <c r="E1353" s="416" t="s">
        <v>968</v>
      </c>
      <c r="F1353" s="418">
        <v>2622840</v>
      </c>
      <c r="G1353" s="418">
        <v>2622840</v>
      </c>
      <c r="H1353" s="419"/>
      <c r="I1353" s="411">
        <f t="shared" si="107"/>
        <v>2622840</v>
      </c>
      <c r="J1353" s="428">
        <f t="shared" ref="J1353:J1416" si="108">IF(D1353="MDU-KD",1,0)</f>
        <v>0</v>
      </c>
      <c r="K1353" s="384">
        <f t="shared" ref="K1353:K1416" si="109">IF(D1353="HDW",1,0)</f>
        <v>0</v>
      </c>
      <c r="L1353" s="384">
        <f>IF(J1353=1,SUM($J$6:J1353),0)</f>
        <v>0</v>
      </c>
      <c r="M1353" s="384">
        <f>IF(K1353=1,SUM($K$6:K1353),0)</f>
        <v>0</v>
      </c>
      <c r="N1353" s="430">
        <f t="shared" ref="N1353:N1416" si="110">IF(L1353=0,M1353,L1353)</f>
        <v>0</v>
      </c>
      <c r="O1353" s="384">
        <f t="shared" ref="O1353:O1416" si="111">IF(E1353=0,0,IF(LEFT(C1353,11)="Tiang Beton",1,0))</f>
        <v>0</v>
      </c>
      <c r="P1353" s="384">
        <f>IF(O1353=1,SUM($O$6:O1353),0)</f>
        <v>0</v>
      </c>
    </row>
    <row r="1354" spans="1:16" ht="120">
      <c r="A1354" s="403"/>
      <c r="B1354" s="413">
        <v>46</v>
      </c>
      <c r="C1354" s="414" t="s">
        <v>1368</v>
      </c>
      <c r="D1354" s="415" t="s">
        <v>24</v>
      </c>
      <c r="E1354" s="416" t="s">
        <v>968</v>
      </c>
      <c r="F1354" s="418">
        <v>3598320</v>
      </c>
      <c r="G1354" s="418">
        <v>3598320</v>
      </c>
      <c r="H1354" s="419"/>
      <c r="I1354" s="411">
        <f t="shared" si="107"/>
        <v>3598320</v>
      </c>
      <c r="J1354" s="428">
        <f t="shared" si="108"/>
        <v>0</v>
      </c>
      <c r="K1354" s="384">
        <f t="shared" si="109"/>
        <v>0</v>
      </c>
      <c r="L1354" s="384">
        <f>IF(J1354=1,SUM($J$6:J1354),0)</f>
        <v>0</v>
      </c>
      <c r="M1354" s="384">
        <f>IF(K1354=1,SUM($K$6:K1354),0)</f>
        <v>0</v>
      </c>
      <c r="N1354" s="430">
        <f t="shared" si="110"/>
        <v>0</v>
      </c>
      <c r="O1354" s="384">
        <f t="shared" si="111"/>
        <v>0</v>
      </c>
      <c r="P1354" s="384">
        <f>IF(O1354=1,SUM($O$6:O1354),0)</f>
        <v>0</v>
      </c>
    </row>
    <row r="1355" spans="1:16" ht="120">
      <c r="A1355" s="403"/>
      <c r="B1355" s="413">
        <v>47</v>
      </c>
      <c r="C1355" s="414" t="s">
        <v>1369</v>
      </c>
      <c r="D1355" s="415" t="s">
        <v>24</v>
      </c>
      <c r="E1355" s="416" t="s">
        <v>968</v>
      </c>
      <c r="F1355" s="418">
        <v>3212880</v>
      </c>
      <c r="G1355" s="418">
        <v>3212880</v>
      </c>
      <c r="H1355" s="419"/>
      <c r="I1355" s="411">
        <f t="shared" si="107"/>
        <v>3212880</v>
      </c>
      <c r="J1355" s="428">
        <f t="shared" si="108"/>
        <v>0</v>
      </c>
      <c r="K1355" s="384">
        <f t="shared" si="109"/>
        <v>0</v>
      </c>
      <c r="L1355" s="384">
        <f>IF(J1355=1,SUM($J$6:J1355),0)</f>
        <v>0</v>
      </c>
      <c r="M1355" s="384">
        <f>IF(K1355=1,SUM($K$6:K1355),0)</f>
        <v>0</v>
      </c>
      <c r="N1355" s="430">
        <f t="shared" si="110"/>
        <v>0</v>
      </c>
      <c r="O1355" s="384">
        <f t="shared" si="111"/>
        <v>0</v>
      </c>
      <c r="P1355" s="384">
        <f>IF(O1355=1,SUM($O$6:O1355),0)</f>
        <v>0</v>
      </c>
    </row>
    <row r="1356" spans="1:16" ht="105">
      <c r="A1356" s="403"/>
      <c r="B1356" s="413">
        <v>48</v>
      </c>
      <c r="C1356" s="414" t="s">
        <v>1370</v>
      </c>
      <c r="D1356" s="415" t="s">
        <v>24</v>
      </c>
      <c r="E1356" s="416" t="s">
        <v>968</v>
      </c>
      <c r="F1356" s="418">
        <v>2366760</v>
      </c>
      <c r="G1356" s="418">
        <v>2366760</v>
      </c>
      <c r="H1356" s="419"/>
      <c r="I1356" s="411">
        <f t="shared" si="107"/>
        <v>2366760</v>
      </c>
      <c r="J1356" s="428">
        <f t="shared" si="108"/>
        <v>0</v>
      </c>
      <c r="K1356" s="384">
        <f t="shared" si="109"/>
        <v>0</v>
      </c>
      <c r="L1356" s="384">
        <f>IF(J1356=1,SUM($J$6:J1356),0)</f>
        <v>0</v>
      </c>
      <c r="M1356" s="384">
        <f>IF(K1356=1,SUM($K$6:K1356),0)</f>
        <v>0</v>
      </c>
      <c r="N1356" s="430">
        <f t="shared" si="110"/>
        <v>0</v>
      </c>
      <c r="O1356" s="384">
        <f t="shared" si="111"/>
        <v>0</v>
      </c>
      <c r="P1356" s="384">
        <f>IF(O1356=1,SUM($O$6:O1356),0)</f>
        <v>0</v>
      </c>
    </row>
    <row r="1357" spans="1:16" ht="105">
      <c r="A1357" s="403"/>
      <c r="B1357" s="413">
        <v>49</v>
      </c>
      <c r="C1357" s="414" t="s">
        <v>1371</v>
      </c>
      <c r="D1357" s="415" t="s">
        <v>24</v>
      </c>
      <c r="E1357" s="416" t="s">
        <v>968</v>
      </c>
      <c r="F1357" s="418">
        <v>2005080</v>
      </c>
      <c r="G1357" s="418">
        <v>2005080</v>
      </c>
      <c r="H1357" s="419"/>
      <c r="I1357" s="411">
        <f t="shared" si="107"/>
        <v>2005080</v>
      </c>
      <c r="J1357" s="428">
        <f t="shared" si="108"/>
        <v>0</v>
      </c>
      <c r="K1357" s="384">
        <f t="shared" si="109"/>
        <v>0</v>
      </c>
      <c r="L1357" s="384">
        <f>IF(J1357=1,SUM($J$6:J1357),0)</f>
        <v>0</v>
      </c>
      <c r="M1357" s="384">
        <f>IF(K1357=1,SUM($K$6:K1357),0)</f>
        <v>0</v>
      </c>
      <c r="N1357" s="430">
        <f t="shared" si="110"/>
        <v>0</v>
      </c>
      <c r="O1357" s="384">
        <f t="shared" si="111"/>
        <v>0</v>
      </c>
      <c r="P1357" s="384">
        <f>IF(O1357=1,SUM($O$6:O1357),0)</f>
        <v>0</v>
      </c>
    </row>
    <row r="1358" spans="1:16" ht="120">
      <c r="A1358" s="403"/>
      <c r="B1358" s="413">
        <v>50</v>
      </c>
      <c r="C1358" s="414" t="s">
        <v>1372</v>
      </c>
      <c r="D1358" s="415" t="s">
        <v>24</v>
      </c>
      <c r="E1358" s="416" t="s">
        <v>968</v>
      </c>
      <c r="F1358" s="418">
        <v>1801603.44910412</v>
      </c>
      <c r="G1358" s="418">
        <v>1801603.44910412</v>
      </c>
      <c r="H1358" s="419"/>
      <c r="I1358" s="411">
        <f t="shared" si="107"/>
        <v>1801603.44910412</v>
      </c>
      <c r="J1358" s="428">
        <f t="shared" si="108"/>
        <v>0</v>
      </c>
      <c r="K1358" s="384">
        <f t="shared" si="109"/>
        <v>0</v>
      </c>
      <c r="L1358" s="384">
        <f>IF(J1358=1,SUM($J$6:J1358),0)</f>
        <v>0</v>
      </c>
      <c r="M1358" s="384">
        <f>IF(K1358=1,SUM($K$6:K1358),0)</f>
        <v>0</v>
      </c>
      <c r="N1358" s="430">
        <f t="shared" si="110"/>
        <v>0</v>
      </c>
      <c r="O1358" s="384">
        <f t="shared" si="111"/>
        <v>0</v>
      </c>
      <c r="P1358" s="384">
        <f>IF(O1358=1,SUM($O$6:O1358),0)</f>
        <v>0</v>
      </c>
    </row>
    <row r="1359" spans="1:16" ht="120">
      <c r="A1359" s="403"/>
      <c r="B1359" s="413">
        <v>51</v>
      </c>
      <c r="C1359" s="414" t="s">
        <v>1373</v>
      </c>
      <c r="D1359" s="415" t="s">
        <v>24</v>
      </c>
      <c r="E1359" s="416" t="s">
        <v>968</v>
      </c>
      <c r="F1359" s="418">
        <v>1656351.39516408</v>
      </c>
      <c r="G1359" s="418">
        <v>1656351.39516408</v>
      </c>
      <c r="H1359" s="419"/>
      <c r="I1359" s="411">
        <f t="shared" si="107"/>
        <v>1656351.39516408</v>
      </c>
      <c r="J1359" s="428">
        <f t="shared" si="108"/>
        <v>0</v>
      </c>
      <c r="K1359" s="384">
        <f t="shared" si="109"/>
        <v>0</v>
      </c>
      <c r="L1359" s="384">
        <f>IF(J1359=1,SUM($J$6:J1359),0)</f>
        <v>0</v>
      </c>
      <c r="M1359" s="384">
        <f>IF(K1359=1,SUM($K$6:K1359),0)</f>
        <v>0</v>
      </c>
      <c r="N1359" s="430">
        <f t="shared" si="110"/>
        <v>0</v>
      </c>
      <c r="O1359" s="384">
        <f t="shared" si="111"/>
        <v>0</v>
      </c>
      <c r="P1359" s="384">
        <f>IF(O1359=1,SUM($O$6:O1359),0)</f>
        <v>0</v>
      </c>
    </row>
    <row r="1360" spans="1:16" ht="105">
      <c r="A1360" s="403"/>
      <c r="B1360" s="413">
        <v>52</v>
      </c>
      <c r="C1360" s="414" t="s">
        <v>1374</v>
      </c>
      <c r="D1360" s="415" t="s">
        <v>24</v>
      </c>
      <c r="E1360" s="416" t="s">
        <v>968</v>
      </c>
      <c r="F1360" s="418">
        <v>1520640</v>
      </c>
      <c r="G1360" s="418">
        <v>1520640</v>
      </c>
      <c r="H1360" s="419"/>
      <c r="I1360" s="411">
        <f t="shared" si="107"/>
        <v>1520640</v>
      </c>
      <c r="J1360" s="428">
        <f t="shared" si="108"/>
        <v>0</v>
      </c>
      <c r="K1360" s="384">
        <f t="shared" si="109"/>
        <v>0</v>
      </c>
      <c r="L1360" s="384">
        <f>IF(J1360=1,SUM($J$6:J1360),0)</f>
        <v>0</v>
      </c>
      <c r="M1360" s="384">
        <f>IF(K1360=1,SUM($K$6:K1360),0)</f>
        <v>0</v>
      </c>
      <c r="N1360" s="430">
        <f t="shared" si="110"/>
        <v>0</v>
      </c>
      <c r="O1360" s="384">
        <f t="shared" si="111"/>
        <v>0</v>
      </c>
      <c r="P1360" s="384">
        <f>IF(O1360=1,SUM($O$6:O1360),0)</f>
        <v>0</v>
      </c>
    </row>
    <row r="1361" spans="1:16" ht="105">
      <c r="A1361" s="403"/>
      <c r="B1361" s="413">
        <v>53</v>
      </c>
      <c r="C1361" s="414" t="s">
        <v>1375</v>
      </c>
      <c r="D1361" s="415" t="s">
        <v>24</v>
      </c>
      <c r="E1361" s="416" t="s">
        <v>968</v>
      </c>
      <c r="F1361" s="418">
        <v>1518000</v>
      </c>
      <c r="G1361" s="418">
        <v>1518000</v>
      </c>
      <c r="H1361" s="419"/>
      <c r="I1361" s="411">
        <f t="shared" si="107"/>
        <v>1518000</v>
      </c>
      <c r="J1361" s="428">
        <f t="shared" si="108"/>
        <v>0</v>
      </c>
      <c r="K1361" s="384">
        <f t="shared" si="109"/>
        <v>0</v>
      </c>
      <c r="L1361" s="384">
        <f>IF(J1361=1,SUM($J$6:J1361),0)</f>
        <v>0</v>
      </c>
      <c r="M1361" s="384">
        <f>IF(K1361=1,SUM($K$6:K1361),0)</f>
        <v>0</v>
      </c>
      <c r="N1361" s="430">
        <f t="shared" si="110"/>
        <v>0</v>
      </c>
      <c r="O1361" s="384">
        <f t="shared" si="111"/>
        <v>0</v>
      </c>
      <c r="P1361" s="384">
        <f>IF(O1361=1,SUM($O$6:O1361),0)</f>
        <v>0</v>
      </c>
    </row>
    <row r="1362" spans="1:16" ht="105">
      <c r="A1362" s="403"/>
      <c r="B1362" s="413">
        <v>54</v>
      </c>
      <c r="C1362" s="414" t="s">
        <v>1376</v>
      </c>
      <c r="D1362" s="415" t="s">
        <v>24</v>
      </c>
      <c r="E1362" s="416" t="s">
        <v>968</v>
      </c>
      <c r="F1362" s="418">
        <v>1343760</v>
      </c>
      <c r="G1362" s="418">
        <v>1343760</v>
      </c>
      <c r="H1362" s="419"/>
      <c r="I1362" s="411">
        <f t="shared" si="107"/>
        <v>1343760</v>
      </c>
      <c r="J1362" s="428">
        <f t="shared" si="108"/>
        <v>0</v>
      </c>
      <c r="K1362" s="384">
        <f t="shared" si="109"/>
        <v>0</v>
      </c>
      <c r="L1362" s="384">
        <f>IF(J1362=1,SUM($J$6:J1362),0)</f>
        <v>0</v>
      </c>
      <c r="M1362" s="384">
        <f>IF(K1362=1,SUM($K$6:K1362),0)</f>
        <v>0</v>
      </c>
      <c r="N1362" s="430">
        <f t="shared" si="110"/>
        <v>0</v>
      </c>
      <c r="O1362" s="384">
        <f t="shared" si="111"/>
        <v>0</v>
      </c>
      <c r="P1362" s="384">
        <f>IF(O1362=1,SUM($O$6:O1362),0)</f>
        <v>0</v>
      </c>
    </row>
    <row r="1363" spans="1:16" ht="105">
      <c r="A1363" s="403"/>
      <c r="B1363" s="413">
        <v>55</v>
      </c>
      <c r="C1363" s="414" t="s">
        <v>1377</v>
      </c>
      <c r="D1363" s="415" t="s">
        <v>24</v>
      </c>
      <c r="E1363" s="416" t="s">
        <v>968</v>
      </c>
      <c r="F1363" s="418">
        <v>7945699.5772913303</v>
      </c>
      <c r="G1363" s="418">
        <v>7945699.5772913303</v>
      </c>
      <c r="H1363" s="419"/>
      <c r="I1363" s="411">
        <f t="shared" si="107"/>
        <v>7945699.5772913303</v>
      </c>
      <c r="J1363" s="428">
        <f t="shared" si="108"/>
        <v>0</v>
      </c>
      <c r="K1363" s="384">
        <f t="shared" si="109"/>
        <v>0</v>
      </c>
      <c r="L1363" s="384">
        <f>IF(J1363=1,SUM($J$6:J1363),0)</f>
        <v>0</v>
      </c>
      <c r="M1363" s="384">
        <f>IF(K1363=1,SUM($K$6:K1363),0)</f>
        <v>0</v>
      </c>
      <c r="N1363" s="430">
        <f t="shared" si="110"/>
        <v>0</v>
      </c>
      <c r="O1363" s="384">
        <f t="shared" si="111"/>
        <v>0</v>
      </c>
      <c r="P1363" s="384">
        <f>IF(O1363=1,SUM($O$6:O1363),0)</f>
        <v>0</v>
      </c>
    </row>
    <row r="1364" spans="1:16">
      <c r="A1364" s="403"/>
      <c r="B1364" s="413"/>
      <c r="C1364" s="414"/>
      <c r="D1364" s="415" t="s">
        <v>122</v>
      </c>
      <c r="E1364" s="416"/>
      <c r="F1364" s="418">
        <v>0</v>
      </c>
      <c r="G1364" s="418">
        <v>0</v>
      </c>
      <c r="H1364" s="419"/>
      <c r="I1364" s="411">
        <f t="shared" si="107"/>
        <v>0</v>
      </c>
      <c r="J1364" s="428">
        <f t="shared" si="108"/>
        <v>0</v>
      </c>
      <c r="K1364" s="384">
        <f t="shared" si="109"/>
        <v>0</v>
      </c>
      <c r="L1364" s="384">
        <f>IF(J1364=1,SUM($J$6:J1364),0)</f>
        <v>0</v>
      </c>
      <c r="M1364" s="384">
        <f>IF(K1364=1,SUM($K$6:K1364),0)</f>
        <v>0</v>
      </c>
      <c r="N1364" s="430">
        <f t="shared" si="110"/>
        <v>0</v>
      </c>
      <c r="O1364" s="384">
        <f t="shared" si="111"/>
        <v>0</v>
      </c>
      <c r="P1364" s="384">
        <f>IF(O1364=1,SUM($O$6:O1364),0)</f>
        <v>0</v>
      </c>
    </row>
    <row r="1365" spans="1:16" ht="30">
      <c r="A1365" s="403"/>
      <c r="B1365" s="413" t="s">
        <v>705</v>
      </c>
      <c r="C1365" s="414" t="s">
        <v>959</v>
      </c>
      <c r="D1365" s="415" t="s">
        <v>122</v>
      </c>
      <c r="E1365" s="416"/>
      <c r="F1365" s="418">
        <v>0</v>
      </c>
      <c r="G1365" s="418">
        <v>0</v>
      </c>
      <c r="H1365" s="419"/>
      <c r="I1365" s="411">
        <f t="shared" si="107"/>
        <v>0</v>
      </c>
      <c r="J1365" s="428">
        <f t="shared" si="108"/>
        <v>0</v>
      </c>
      <c r="K1365" s="384">
        <f t="shared" si="109"/>
        <v>0</v>
      </c>
      <c r="L1365" s="384">
        <f>IF(J1365=1,SUM($J$6:J1365),0)</f>
        <v>0</v>
      </c>
      <c r="M1365" s="384">
        <f>IF(K1365=1,SUM($K$6:K1365),0)</f>
        <v>0</v>
      </c>
      <c r="N1365" s="430">
        <f t="shared" si="110"/>
        <v>0</v>
      </c>
      <c r="O1365" s="384">
        <f t="shared" si="111"/>
        <v>0</v>
      </c>
      <c r="P1365" s="384">
        <f>IF(O1365=1,SUM($O$6:O1365),0)</f>
        <v>0</v>
      </c>
    </row>
    <row r="1366" spans="1:16" ht="120">
      <c r="A1366" s="403"/>
      <c r="B1366" s="413">
        <v>1</v>
      </c>
      <c r="C1366" s="414" t="s">
        <v>1378</v>
      </c>
      <c r="D1366" s="415" t="s">
        <v>24</v>
      </c>
      <c r="E1366" s="416" t="s">
        <v>968</v>
      </c>
      <c r="F1366" s="418">
        <v>3426000</v>
      </c>
      <c r="G1366" s="418">
        <v>3426000</v>
      </c>
      <c r="H1366" s="419"/>
      <c r="I1366" s="411">
        <f t="shared" si="107"/>
        <v>3426000</v>
      </c>
      <c r="J1366" s="428">
        <f t="shared" si="108"/>
        <v>0</v>
      </c>
      <c r="K1366" s="384">
        <f t="shared" si="109"/>
        <v>0</v>
      </c>
      <c r="L1366" s="384">
        <f>IF(J1366=1,SUM($J$6:J1366),0)</f>
        <v>0</v>
      </c>
      <c r="M1366" s="384">
        <f>IF(K1366=1,SUM($K$6:K1366),0)</f>
        <v>0</v>
      </c>
      <c r="N1366" s="430">
        <f t="shared" si="110"/>
        <v>0</v>
      </c>
      <c r="O1366" s="384">
        <f t="shared" si="111"/>
        <v>0</v>
      </c>
      <c r="P1366" s="384">
        <f>IF(O1366=1,SUM($O$6:O1366),0)</f>
        <v>0</v>
      </c>
    </row>
    <row r="1367" spans="1:16" ht="120">
      <c r="A1367" s="403"/>
      <c r="B1367" s="413">
        <v>2</v>
      </c>
      <c r="C1367" s="414" t="s">
        <v>1379</v>
      </c>
      <c r="D1367" s="415" t="s">
        <v>24</v>
      </c>
      <c r="E1367" s="416" t="s">
        <v>968</v>
      </c>
      <c r="F1367" s="418">
        <v>2880000</v>
      </c>
      <c r="G1367" s="418">
        <v>2880000</v>
      </c>
      <c r="H1367" s="419"/>
      <c r="I1367" s="411">
        <f t="shared" si="107"/>
        <v>2880000</v>
      </c>
      <c r="J1367" s="428">
        <f t="shared" si="108"/>
        <v>0</v>
      </c>
      <c r="K1367" s="384">
        <f t="shared" si="109"/>
        <v>0</v>
      </c>
      <c r="L1367" s="384">
        <f>IF(J1367=1,SUM($J$6:J1367),0)</f>
        <v>0</v>
      </c>
      <c r="M1367" s="384">
        <f>IF(K1367=1,SUM($K$6:K1367),0)</f>
        <v>0</v>
      </c>
      <c r="N1367" s="430">
        <f t="shared" si="110"/>
        <v>0</v>
      </c>
      <c r="O1367" s="384">
        <f t="shared" si="111"/>
        <v>0</v>
      </c>
      <c r="P1367" s="384">
        <f>IF(O1367=1,SUM($O$6:O1367),0)</f>
        <v>0</v>
      </c>
    </row>
    <row r="1368" spans="1:16" ht="120">
      <c r="A1368" s="403"/>
      <c r="B1368" s="413">
        <v>3</v>
      </c>
      <c r="C1368" s="414" t="s">
        <v>1380</v>
      </c>
      <c r="D1368" s="415" t="s">
        <v>24</v>
      </c>
      <c r="E1368" s="416" t="s">
        <v>968</v>
      </c>
      <c r="F1368" s="418">
        <v>2649600</v>
      </c>
      <c r="G1368" s="418">
        <v>2649600</v>
      </c>
      <c r="H1368" s="419"/>
      <c r="I1368" s="411">
        <f t="shared" si="107"/>
        <v>2649600</v>
      </c>
      <c r="J1368" s="428">
        <f t="shared" si="108"/>
        <v>0</v>
      </c>
      <c r="K1368" s="384">
        <f t="shared" si="109"/>
        <v>0</v>
      </c>
      <c r="L1368" s="384">
        <f>IF(J1368=1,SUM($J$6:J1368),0)</f>
        <v>0</v>
      </c>
      <c r="M1368" s="384">
        <f>IF(K1368=1,SUM($K$6:K1368),0)</f>
        <v>0</v>
      </c>
      <c r="N1368" s="430">
        <f t="shared" si="110"/>
        <v>0</v>
      </c>
      <c r="O1368" s="384">
        <f t="shared" si="111"/>
        <v>0</v>
      </c>
      <c r="P1368" s="384">
        <f>IF(O1368=1,SUM($O$6:O1368),0)</f>
        <v>0</v>
      </c>
    </row>
    <row r="1369" spans="1:16" ht="105">
      <c r="A1369" s="403"/>
      <c r="B1369" s="413">
        <v>4</v>
      </c>
      <c r="C1369" s="414" t="s">
        <v>1381</v>
      </c>
      <c r="D1369" s="415" t="s">
        <v>24</v>
      </c>
      <c r="E1369" s="416" t="s">
        <v>968</v>
      </c>
      <c r="F1369" s="418">
        <v>1971600</v>
      </c>
      <c r="G1369" s="418">
        <v>1971600</v>
      </c>
      <c r="H1369" s="419"/>
      <c r="I1369" s="411">
        <f t="shared" si="107"/>
        <v>1971600</v>
      </c>
      <c r="J1369" s="428">
        <f t="shared" si="108"/>
        <v>0</v>
      </c>
      <c r="K1369" s="384">
        <f t="shared" si="109"/>
        <v>0</v>
      </c>
      <c r="L1369" s="384">
        <f>IF(J1369=1,SUM($J$6:J1369),0)</f>
        <v>0</v>
      </c>
      <c r="M1369" s="384">
        <f>IF(K1369=1,SUM($K$6:K1369),0)</f>
        <v>0</v>
      </c>
      <c r="N1369" s="430">
        <f t="shared" si="110"/>
        <v>0</v>
      </c>
      <c r="O1369" s="384">
        <f t="shared" si="111"/>
        <v>0</v>
      </c>
      <c r="P1369" s="384">
        <f>IF(O1369=1,SUM($O$6:O1369),0)</f>
        <v>0</v>
      </c>
    </row>
    <row r="1370" spans="1:16" ht="105">
      <c r="A1370" s="403"/>
      <c r="B1370" s="413">
        <v>5</v>
      </c>
      <c r="C1370" s="414" t="s">
        <v>1382</v>
      </c>
      <c r="D1370" s="415" t="s">
        <v>24</v>
      </c>
      <c r="E1370" s="416" t="s">
        <v>968</v>
      </c>
      <c r="F1370" s="418">
        <v>1340400</v>
      </c>
      <c r="G1370" s="418">
        <v>1340400</v>
      </c>
      <c r="H1370" s="419"/>
      <c r="I1370" s="411">
        <f t="shared" si="107"/>
        <v>1340400</v>
      </c>
      <c r="J1370" s="428">
        <f t="shared" si="108"/>
        <v>0</v>
      </c>
      <c r="K1370" s="384">
        <f t="shared" si="109"/>
        <v>0</v>
      </c>
      <c r="L1370" s="384">
        <f>IF(J1370=1,SUM($J$6:J1370),0)</f>
        <v>0</v>
      </c>
      <c r="M1370" s="384">
        <f>IF(K1370=1,SUM($K$6:K1370),0)</f>
        <v>0</v>
      </c>
      <c r="N1370" s="430">
        <f t="shared" si="110"/>
        <v>0</v>
      </c>
      <c r="O1370" s="384">
        <f t="shared" si="111"/>
        <v>0</v>
      </c>
      <c r="P1370" s="384">
        <f>IF(O1370=1,SUM($O$6:O1370),0)</f>
        <v>0</v>
      </c>
    </row>
    <row r="1371" spans="1:16" ht="120">
      <c r="A1371" s="403"/>
      <c r="B1371" s="413">
        <v>6</v>
      </c>
      <c r="C1371" s="414" t="s">
        <v>1383</v>
      </c>
      <c r="D1371" s="415" t="s">
        <v>24</v>
      </c>
      <c r="E1371" s="416" t="s">
        <v>968</v>
      </c>
      <c r="F1371" s="418">
        <v>2682000</v>
      </c>
      <c r="G1371" s="418">
        <v>2682000</v>
      </c>
      <c r="H1371" s="419"/>
      <c r="I1371" s="411">
        <f t="shared" si="107"/>
        <v>2682000</v>
      </c>
      <c r="J1371" s="428">
        <f t="shared" si="108"/>
        <v>0</v>
      </c>
      <c r="K1371" s="384">
        <f t="shared" si="109"/>
        <v>0</v>
      </c>
      <c r="L1371" s="384">
        <f>IF(J1371=1,SUM($J$6:J1371),0)</f>
        <v>0</v>
      </c>
      <c r="M1371" s="384">
        <f>IF(K1371=1,SUM($K$6:K1371),0)</f>
        <v>0</v>
      </c>
      <c r="N1371" s="430">
        <f t="shared" si="110"/>
        <v>0</v>
      </c>
      <c r="O1371" s="384">
        <f t="shared" si="111"/>
        <v>0</v>
      </c>
      <c r="P1371" s="384">
        <f>IF(O1371=1,SUM($O$6:O1371),0)</f>
        <v>0</v>
      </c>
    </row>
    <row r="1372" spans="1:16" ht="120">
      <c r="A1372" s="403"/>
      <c r="B1372" s="413">
        <v>7</v>
      </c>
      <c r="C1372" s="414" t="s">
        <v>1384</v>
      </c>
      <c r="D1372" s="415" t="s">
        <v>24</v>
      </c>
      <c r="E1372" s="416" t="s">
        <v>968</v>
      </c>
      <c r="F1372" s="418">
        <v>2148000</v>
      </c>
      <c r="G1372" s="418">
        <v>2148000</v>
      </c>
      <c r="H1372" s="419"/>
      <c r="I1372" s="411">
        <f t="shared" si="107"/>
        <v>2148000</v>
      </c>
      <c r="J1372" s="428">
        <f t="shared" si="108"/>
        <v>0</v>
      </c>
      <c r="K1372" s="384">
        <f t="shared" si="109"/>
        <v>0</v>
      </c>
      <c r="L1372" s="384">
        <f>IF(J1372=1,SUM($J$6:J1372),0)</f>
        <v>0</v>
      </c>
      <c r="M1372" s="384">
        <f>IF(K1372=1,SUM($K$6:K1372),0)</f>
        <v>0</v>
      </c>
      <c r="N1372" s="430">
        <f t="shared" si="110"/>
        <v>0</v>
      </c>
      <c r="O1372" s="384">
        <f t="shared" si="111"/>
        <v>0</v>
      </c>
      <c r="P1372" s="384">
        <f>IF(O1372=1,SUM($O$6:O1372),0)</f>
        <v>0</v>
      </c>
    </row>
    <row r="1373" spans="1:16">
      <c r="A1373" s="403"/>
      <c r="B1373" s="413"/>
      <c r="C1373" s="414"/>
      <c r="D1373" s="415" t="s">
        <v>122</v>
      </c>
      <c r="E1373" s="416"/>
      <c r="F1373" s="418">
        <v>0</v>
      </c>
      <c r="G1373" s="418">
        <v>0</v>
      </c>
      <c r="H1373" s="419"/>
      <c r="I1373" s="411">
        <f t="shared" si="107"/>
        <v>0</v>
      </c>
      <c r="J1373" s="428">
        <f t="shared" si="108"/>
        <v>0</v>
      </c>
      <c r="K1373" s="384">
        <f t="shared" si="109"/>
        <v>0</v>
      </c>
      <c r="L1373" s="384">
        <f>IF(J1373=1,SUM($J$6:J1373),0)</f>
        <v>0</v>
      </c>
      <c r="M1373" s="384">
        <f>IF(K1373=1,SUM($K$6:K1373),0)</f>
        <v>0</v>
      </c>
      <c r="N1373" s="430">
        <f t="shared" si="110"/>
        <v>0</v>
      </c>
      <c r="O1373" s="384">
        <f t="shared" si="111"/>
        <v>0</v>
      </c>
      <c r="P1373" s="384">
        <f>IF(O1373=1,SUM($O$6:O1373),0)</f>
        <v>0</v>
      </c>
    </row>
    <row r="1374" spans="1:16" ht="45">
      <c r="A1374" s="403"/>
      <c r="B1374" s="413" t="s">
        <v>705</v>
      </c>
      <c r="C1374" s="414" t="s">
        <v>172</v>
      </c>
      <c r="D1374" s="415" t="s">
        <v>122</v>
      </c>
      <c r="E1374" s="416"/>
      <c r="F1374" s="418">
        <v>0</v>
      </c>
      <c r="G1374" s="418">
        <v>0</v>
      </c>
      <c r="H1374" s="444"/>
      <c r="I1374" s="411">
        <f t="shared" si="107"/>
        <v>0</v>
      </c>
      <c r="J1374" s="428">
        <f t="shared" si="108"/>
        <v>0</v>
      </c>
      <c r="K1374" s="384">
        <f t="shared" si="109"/>
        <v>0</v>
      </c>
      <c r="L1374" s="384">
        <f>IF(J1374=1,SUM($J$6:J1374),0)</f>
        <v>0</v>
      </c>
      <c r="M1374" s="384">
        <f>IF(K1374=1,SUM($K$6:K1374),0)</f>
        <v>0</v>
      </c>
      <c r="N1374" s="430">
        <f t="shared" si="110"/>
        <v>0</v>
      </c>
      <c r="O1374" s="384">
        <f t="shared" si="111"/>
        <v>0</v>
      </c>
      <c r="P1374" s="384">
        <f>IF(O1374=1,SUM($O$6:O1374),0)</f>
        <v>0</v>
      </c>
    </row>
    <row r="1375" spans="1:16" ht="90">
      <c r="A1375" s="403"/>
      <c r="B1375" s="413">
        <v>1</v>
      </c>
      <c r="C1375" s="414" t="s">
        <v>1385</v>
      </c>
      <c r="D1375" s="415" t="s">
        <v>24</v>
      </c>
      <c r="E1375" s="416" t="s">
        <v>53</v>
      </c>
      <c r="F1375" s="418">
        <v>213420</v>
      </c>
      <c r="G1375" s="418">
        <v>213420</v>
      </c>
      <c r="H1375" s="444"/>
      <c r="I1375" s="411">
        <f t="shared" si="107"/>
        <v>213420</v>
      </c>
      <c r="J1375" s="428">
        <f t="shared" si="108"/>
        <v>0</v>
      </c>
      <c r="K1375" s="384">
        <f t="shared" si="109"/>
        <v>0</v>
      </c>
      <c r="L1375" s="384">
        <f>IF(J1375=1,SUM($J$6:J1375),0)</f>
        <v>0</v>
      </c>
      <c r="M1375" s="384">
        <f>IF(K1375=1,SUM($K$6:K1375),0)</f>
        <v>0</v>
      </c>
      <c r="N1375" s="430">
        <f t="shared" si="110"/>
        <v>0</v>
      </c>
      <c r="O1375" s="384">
        <f t="shared" si="111"/>
        <v>0</v>
      </c>
      <c r="P1375" s="384">
        <f>IF(O1375=1,SUM($O$6:O1375),0)</f>
        <v>0</v>
      </c>
    </row>
    <row r="1376" spans="1:16" ht="90">
      <c r="A1376" s="403"/>
      <c r="B1376" s="413">
        <v>2</v>
      </c>
      <c r="C1376" s="414" t="s">
        <v>1386</v>
      </c>
      <c r="D1376" s="415" t="s">
        <v>24</v>
      </c>
      <c r="E1376" s="416" t="s">
        <v>53</v>
      </c>
      <c r="F1376" s="418">
        <v>207840</v>
      </c>
      <c r="G1376" s="418">
        <v>207840</v>
      </c>
      <c r="H1376" s="444"/>
      <c r="I1376" s="411">
        <f t="shared" si="107"/>
        <v>207840</v>
      </c>
      <c r="J1376" s="428">
        <f t="shared" si="108"/>
        <v>0</v>
      </c>
      <c r="K1376" s="384">
        <f t="shared" si="109"/>
        <v>0</v>
      </c>
      <c r="L1376" s="384">
        <f>IF(J1376=1,SUM($J$6:J1376),0)</f>
        <v>0</v>
      </c>
      <c r="M1376" s="384">
        <f>IF(K1376=1,SUM($K$6:K1376),0)</f>
        <v>0</v>
      </c>
      <c r="N1376" s="430">
        <f t="shared" si="110"/>
        <v>0</v>
      </c>
      <c r="O1376" s="384">
        <f t="shared" si="111"/>
        <v>0</v>
      </c>
      <c r="P1376" s="384">
        <f>IF(O1376=1,SUM($O$6:O1376),0)</f>
        <v>0</v>
      </c>
    </row>
    <row r="1377" spans="1:16" ht="90">
      <c r="A1377" s="403"/>
      <c r="B1377" s="413">
        <v>3</v>
      </c>
      <c r="C1377" s="414" t="s">
        <v>1387</v>
      </c>
      <c r="D1377" s="415" t="s">
        <v>24</v>
      </c>
      <c r="E1377" s="416" t="s">
        <v>53</v>
      </c>
      <c r="F1377" s="418">
        <v>342990</v>
      </c>
      <c r="G1377" s="418">
        <v>342990</v>
      </c>
      <c r="H1377" s="444"/>
      <c r="I1377" s="411">
        <f t="shared" si="107"/>
        <v>342990</v>
      </c>
      <c r="J1377" s="428">
        <f t="shared" si="108"/>
        <v>0</v>
      </c>
      <c r="K1377" s="384">
        <f t="shared" si="109"/>
        <v>0</v>
      </c>
      <c r="L1377" s="384">
        <f>IF(J1377=1,SUM($J$6:J1377),0)</f>
        <v>0</v>
      </c>
      <c r="M1377" s="384">
        <f>IF(K1377=1,SUM($K$6:K1377),0)</f>
        <v>0</v>
      </c>
      <c r="N1377" s="430">
        <f t="shared" si="110"/>
        <v>0</v>
      </c>
      <c r="O1377" s="384">
        <f t="shared" si="111"/>
        <v>0</v>
      </c>
      <c r="P1377" s="384">
        <f>IF(O1377=1,SUM($O$6:O1377),0)</f>
        <v>0</v>
      </c>
    </row>
    <row r="1378" spans="1:16" ht="90">
      <c r="A1378" s="403"/>
      <c r="B1378" s="413">
        <v>4</v>
      </c>
      <c r="C1378" s="414" t="s">
        <v>1388</v>
      </c>
      <c r="D1378" s="415" t="s">
        <v>24</v>
      </c>
      <c r="E1378" s="416" t="s">
        <v>53</v>
      </c>
      <c r="F1378" s="418">
        <v>709680</v>
      </c>
      <c r="G1378" s="418">
        <v>709680</v>
      </c>
      <c r="H1378" s="444"/>
      <c r="I1378" s="411">
        <f t="shared" si="107"/>
        <v>709680</v>
      </c>
      <c r="J1378" s="428">
        <f t="shared" si="108"/>
        <v>0</v>
      </c>
      <c r="K1378" s="384">
        <f t="shared" si="109"/>
        <v>0</v>
      </c>
      <c r="L1378" s="384">
        <f>IF(J1378=1,SUM($J$6:J1378),0)</f>
        <v>0</v>
      </c>
      <c r="M1378" s="384">
        <f>IF(K1378=1,SUM($K$6:K1378),0)</f>
        <v>0</v>
      </c>
      <c r="N1378" s="430">
        <f t="shared" si="110"/>
        <v>0</v>
      </c>
      <c r="O1378" s="384">
        <f t="shared" si="111"/>
        <v>0</v>
      </c>
      <c r="P1378" s="384">
        <f>IF(O1378=1,SUM($O$6:O1378),0)</f>
        <v>0</v>
      </c>
    </row>
    <row r="1379" spans="1:16" ht="90">
      <c r="A1379" s="403"/>
      <c r="B1379" s="413">
        <v>5</v>
      </c>
      <c r="C1379" s="414" t="s">
        <v>1389</v>
      </c>
      <c r="D1379" s="415" t="s">
        <v>24</v>
      </c>
      <c r="E1379" s="416" t="s">
        <v>53</v>
      </c>
      <c r="F1379" s="418">
        <v>1771980</v>
      </c>
      <c r="G1379" s="418">
        <v>1771980</v>
      </c>
      <c r="H1379" s="444"/>
      <c r="I1379" s="411">
        <f t="shared" si="107"/>
        <v>1771980</v>
      </c>
      <c r="J1379" s="428">
        <f t="shared" si="108"/>
        <v>0</v>
      </c>
      <c r="K1379" s="384">
        <f t="shared" si="109"/>
        <v>0</v>
      </c>
      <c r="L1379" s="384">
        <f>IF(J1379=1,SUM($J$6:J1379),0)</f>
        <v>0</v>
      </c>
      <c r="M1379" s="384">
        <f>IF(K1379=1,SUM($K$6:K1379),0)</f>
        <v>0</v>
      </c>
      <c r="N1379" s="430">
        <f t="shared" si="110"/>
        <v>0</v>
      </c>
      <c r="O1379" s="384">
        <f t="shared" si="111"/>
        <v>0</v>
      </c>
      <c r="P1379" s="384">
        <f>IF(O1379=1,SUM($O$6:O1379),0)</f>
        <v>0</v>
      </c>
    </row>
    <row r="1380" spans="1:16" ht="90">
      <c r="A1380" s="403"/>
      <c r="B1380" s="413">
        <v>6</v>
      </c>
      <c r="C1380" s="414" t="s">
        <v>1390</v>
      </c>
      <c r="D1380" s="415" t="s">
        <v>24</v>
      </c>
      <c r="E1380" s="416" t="s">
        <v>53</v>
      </c>
      <c r="F1380" s="418">
        <v>976440</v>
      </c>
      <c r="G1380" s="418">
        <v>976440</v>
      </c>
      <c r="H1380" s="444"/>
      <c r="I1380" s="411">
        <f t="shared" si="107"/>
        <v>976440</v>
      </c>
      <c r="J1380" s="428">
        <f t="shared" si="108"/>
        <v>0</v>
      </c>
      <c r="K1380" s="384">
        <f t="shared" si="109"/>
        <v>0</v>
      </c>
      <c r="L1380" s="384">
        <f>IF(J1380=1,SUM($J$6:J1380),0)</f>
        <v>0</v>
      </c>
      <c r="M1380" s="384">
        <f>IF(K1380=1,SUM($K$6:K1380),0)</f>
        <v>0</v>
      </c>
      <c r="N1380" s="430">
        <f t="shared" si="110"/>
        <v>0</v>
      </c>
      <c r="O1380" s="384">
        <f t="shared" si="111"/>
        <v>0</v>
      </c>
      <c r="P1380" s="384">
        <f>IF(O1380=1,SUM($O$6:O1380),0)</f>
        <v>0</v>
      </c>
    </row>
    <row r="1381" spans="1:16" ht="90">
      <c r="A1381" s="403"/>
      <c r="B1381" s="413">
        <v>7</v>
      </c>
      <c r="C1381" s="414" t="s">
        <v>1391</v>
      </c>
      <c r="D1381" s="415" t="s">
        <v>24</v>
      </c>
      <c r="E1381" s="416" t="s">
        <v>53</v>
      </c>
      <c r="F1381" s="418">
        <v>2211900</v>
      </c>
      <c r="G1381" s="418">
        <v>2211900</v>
      </c>
      <c r="H1381" s="444"/>
      <c r="I1381" s="411">
        <f t="shared" si="107"/>
        <v>2211900</v>
      </c>
      <c r="J1381" s="428">
        <f t="shared" si="108"/>
        <v>0</v>
      </c>
      <c r="K1381" s="384">
        <f t="shared" si="109"/>
        <v>0</v>
      </c>
      <c r="L1381" s="384">
        <f>IF(J1381=1,SUM($J$6:J1381),0)</f>
        <v>0</v>
      </c>
      <c r="M1381" s="384">
        <f>IF(K1381=1,SUM($K$6:K1381),0)</f>
        <v>0</v>
      </c>
      <c r="N1381" s="430">
        <f t="shared" si="110"/>
        <v>0</v>
      </c>
      <c r="O1381" s="384">
        <f t="shared" si="111"/>
        <v>0</v>
      </c>
      <c r="P1381" s="384">
        <f>IF(O1381=1,SUM($O$6:O1381),0)</f>
        <v>0</v>
      </c>
    </row>
    <row r="1382" spans="1:16" ht="90">
      <c r="A1382" s="403"/>
      <c r="B1382" s="413">
        <v>8</v>
      </c>
      <c r="C1382" s="414" t="s">
        <v>1392</v>
      </c>
      <c r="D1382" s="415" t="s">
        <v>24</v>
      </c>
      <c r="E1382" s="416" t="s">
        <v>53</v>
      </c>
      <c r="F1382" s="418">
        <v>2270640</v>
      </c>
      <c r="G1382" s="418">
        <v>2270640</v>
      </c>
      <c r="H1382" s="444"/>
      <c r="I1382" s="411">
        <f t="shared" ref="I1382:I1395" si="112">IF($I$5=$G$4,G1382,(IF($I$5=$F$4,F1382,0)))</f>
        <v>2270640</v>
      </c>
      <c r="J1382" s="428">
        <f t="shared" si="108"/>
        <v>0</v>
      </c>
      <c r="K1382" s="384">
        <f t="shared" si="109"/>
        <v>0</v>
      </c>
      <c r="L1382" s="384">
        <f>IF(J1382=1,SUM($J$6:J1382),0)</f>
        <v>0</v>
      </c>
      <c r="M1382" s="384">
        <f>IF(K1382=1,SUM($K$6:K1382),0)</f>
        <v>0</v>
      </c>
      <c r="N1382" s="430">
        <f t="shared" si="110"/>
        <v>0</v>
      </c>
      <c r="O1382" s="384">
        <f t="shared" si="111"/>
        <v>0</v>
      </c>
      <c r="P1382" s="384">
        <f>IF(O1382=1,SUM($O$6:O1382),0)</f>
        <v>0</v>
      </c>
    </row>
    <row r="1383" spans="1:16" ht="90">
      <c r="A1383" s="403"/>
      <c r="B1383" s="413">
        <v>9</v>
      </c>
      <c r="C1383" s="414" t="s">
        <v>1393</v>
      </c>
      <c r="D1383" s="415" t="s">
        <v>24</v>
      </c>
      <c r="E1383" s="416" t="s">
        <v>53</v>
      </c>
      <c r="F1383" s="418">
        <v>2476740</v>
      </c>
      <c r="G1383" s="418">
        <v>2476740</v>
      </c>
      <c r="H1383" s="444"/>
      <c r="I1383" s="411">
        <f t="shared" si="112"/>
        <v>2476740</v>
      </c>
      <c r="J1383" s="428">
        <f t="shared" si="108"/>
        <v>0</v>
      </c>
      <c r="K1383" s="384">
        <f t="shared" si="109"/>
        <v>0</v>
      </c>
      <c r="L1383" s="384">
        <f>IF(J1383=1,SUM($J$6:J1383),0)</f>
        <v>0</v>
      </c>
      <c r="M1383" s="384">
        <f>IF(K1383=1,SUM($K$6:K1383),0)</f>
        <v>0</v>
      </c>
      <c r="N1383" s="430">
        <f t="shared" si="110"/>
        <v>0</v>
      </c>
      <c r="O1383" s="384">
        <f t="shared" si="111"/>
        <v>0</v>
      </c>
      <c r="P1383" s="384">
        <f>IF(O1383=1,SUM($O$6:O1383),0)</f>
        <v>0</v>
      </c>
    </row>
    <row r="1384" spans="1:16">
      <c r="A1384" s="403"/>
      <c r="B1384" s="413"/>
      <c r="C1384" s="414" t="s">
        <v>122</v>
      </c>
      <c r="D1384" s="415" t="s">
        <v>122</v>
      </c>
      <c r="E1384" s="416"/>
      <c r="F1384" s="418">
        <v>0</v>
      </c>
      <c r="G1384" s="418">
        <v>0</v>
      </c>
      <c r="H1384" s="444"/>
      <c r="I1384" s="411">
        <f t="shared" si="112"/>
        <v>0</v>
      </c>
      <c r="J1384" s="428">
        <f t="shared" si="108"/>
        <v>0</v>
      </c>
      <c r="K1384" s="384">
        <f t="shared" si="109"/>
        <v>0</v>
      </c>
      <c r="L1384" s="384">
        <f>IF(J1384=1,SUM($J$6:J1384),0)</f>
        <v>0</v>
      </c>
      <c r="M1384" s="384">
        <f>IF(K1384=1,SUM($K$6:K1384),0)</f>
        <v>0</v>
      </c>
      <c r="N1384" s="430">
        <f t="shared" si="110"/>
        <v>0</v>
      </c>
      <c r="O1384" s="384">
        <f t="shared" si="111"/>
        <v>0</v>
      </c>
      <c r="P1384" s="384">
        <f>IF(O1384=1,SUM($O$6:O1384),0)</f>
        <v>0</v>
      </c>
    </row>
    <row r="1385" spans="1:16">
      <c r="A1385" s="403"/>
      <c r="B1385" s="413" t="s">
        <v>705</v>
      </c>
      <c r="C1385" s="414" t="s">
        <v>1042</v>
      </c>
      <c r="D1385" s="415" t="s">
        <v>122</v>
      </c>
      <c r="E1385" s="416"/>
      <c r="F1385" s="418">
        <v>0</v>
      </c>
      <c r="G1385" s="418">
        <v>0</v>
      </c>
      <c r="H1385" s="444"/>
      <c r="I1385" s="411">
        <f t="shared" si="112"/>
        <v>0</v>
      </c>
      <c r="J1385" s="428">
        <f t="shared" si="108"/>
        <v>0</v>
      </c>
      <c r="K1385" s="384">
        <f t="shared" si="109"/>
        <v>0</v>
      </c>
      <c r="L1385" s="384">
        <f>IF(J1385=1,SUM($J$6:J1385),0)</f>
        <v>0</v>
      </c>
      <c r="M1385" s="384">
        <f>IF(K1385=1,SUM($K$6:K1385),0)</f>
        <v>0</v>
      </c>
      <c r="N1385" s="430">
        <f t="shared" si="110"/>
        <v>0</v>
      </c>
      <c r="O1385" s="384">
        <f t="shared" si="111"/>
        <v>0</v>
      </c>
      <c r="P1385" s="384">
        <f>IF(O1385=1,SUM($O$6:O1385),0)</f>
        <v>0</v>
      </c>
    </row>
    <row r="1386" spans="1:16" ht="90">
      <c r="A1386" s="403"/>
      <c r="B1386" s="413">
        <v>1</v>
      </c>
      <c r="C1386" s="414" t="s">
        <v>1394</v>
      </c>
      <c r="D1386" s="415" t="s">
        <v>24</v>
      </c>
      <c r="E1386" s="416" t="s">
        <v>244</v>
      </c>
      <c r="F1386" s="418">
        <v>220260.49029487901</v>
      </c>
      <c r="G1386" s="418">
        <v>220260.49029487901</v>
      </c>
      <c r="H1386" s="444"/>
      <c r="I1386" s="411">
        <f t="shared" si="112"/>
        <v>220260.49029487901</v>
      </c>
      <c r="J1386" s="428">
        <f t="shared" si="108"/>
        <v>0</v>
      </c>
      <c r="K1386" s="384">
        <f t="shared" si="109"/>
        <v>0</v>
      </c>
      <c r="L1386" s="384">
        <f>IF(J1386=1,SUM($J$6:J1386),0)</f>
        <v>0</v>
      </c>
      <c r="M1386" s="384">
        <f>IF(K1386=1,SUM($K$6:K1386),0)</f>
        <v>0</v>
      </c>
      <c r="N1386" s="430">
        <f t="shared" si="110"/>
        <v>0</v>
      </c>
      <c r="O1386" s="384">
        <f t="shared" si="111"/>
        <v>0</v>
      </c>
      <c r="P1386" s="384">
        <f>IF(O1386=1,SUM($O$6:O1386),0)</f>
        <v>0</v>
      </c>
    </row>
    <row r="1387" spans="1:16" ht="90">
      <c r="A1387" s="403"/>
      <c r="B1387" s="413">
        <v>2</v>
      </c>
      <c r="C1387" s="414" t="s">
        <v>1395</v>
      </c>
      <c r="D1387" s="415" t="s">
        <v>24</v>
      </c>
      <c r="E1387" s="416" t="s">
        <v>244</v>
      </c>
      <c r="F1387" s="418">
        <v>220260.49029487901</v>
      </c>
      <c r="G1387" s="418">
        <v>220260.49029487901</v>
      </c>
      <c r="H1387" s="444"/>
      <c r="I1387" s="411">
        <f t="shared" si="112"/>
        <v>220260.49029487901</v>
      </c>
      <c r="J1387" s="428">
        <f t="shared" si="108"/>
        <v>0</v>
      </c>
      <c r="K1387" s="384">
        <f t="shared" si="109"/>
        <v>0</v>
      </c>
      <c r="L1387" s="384">
        <f>IF(J1387=1,SUM($J$6:J1387),0)</f>
        <v>0</v>
      </c>
      <c r="M1387" s="384">
        <f>IF(K1387=1,SUM($K$6:K1387),0)</f>
        <v>0</v>
      </c>
      <c r="N1387" s="430">
        <f t="shared" si="110"/>
        <v>0</v>
      </c>
      <c r="O1387" s="384">
        <f t="shared" si="111"/>
        <v>0</v>
      </c>
      <c r="P1387" s="384">
        <f>IF(O1387=1,SUM($O$6:O1387),0)</f>
        <v>0</v>
      </c>
    </row>
    <row r="1388" spans="1:16" ht="90">
      <c r="A1388" s="403"/>
      <c r="B1388" s="413">
        <v>3</v>
      </c>
      <c r="C1388" s="414" t="s">
        <v>1396</v>
      </c>
      <c r="D1388" s="415" t="s">
        <v>24</v>
      </c>
      <c r="E1388" s="416" t="s">
        <v>244</v>
      </c>
      <c r="F1388" s="418">
        <v>250977.08928158</v>
      </c>
      <c r="G1388" s="418">
        <v>250977.08928158</v>
      </c>
      <c r="H1388" s="444"/>
      <c r="I1388" s="411">
        <f t="shared" si="112"/>
        <v>250977.08928158</v>
      </c>
      <c r="J1388" s="428">
        <f t="shared" si="108"/>
        <v>0</v>
      </c>
      <c r="K1388" s="384">
        <f t="shared" si="109"/>
        <v>0</v>
      </c>
      <c r="L1388" s="384">
        <f>IF(J1388=1,SUM($J$6:J1388),0)</f>
        <v>0</v>
      </c>
      <c r="M1388" s="384">
        <f>IF(K1388=1,SUM($K$6:K1388),0)</f>
        <v>0</v>
      </c>
      <c r="N1388" s="430">
        <f t="shared" si="110"/>
        <v>0</v>
      </c>
      <c r="O1388" s="384">
        <f t="shared" si="111"/>
        <v>0</v>
      </c>
      <c r="P1388" s="384">
        <f>IF(O1388=1,SUM($O$6:O1388),0)</f>
        <v>0</v>
      </c>
    </row>
    <row r="1389" spans="1:16" ht="90">
      <c r="A1389" s="403"/>
      <c r="B1389" s="413">
        <v>4</v>
      </c>
      <c r="C1389" s="414" t="s">
        <v>1397</v>
      </c>
      <c r="D1389" s="415" t="s">
        <v>24</v>
      </c>
      <c r="E1389" s="416" t="s">
        <v>244</v>
      </c>
      <c r="F1389" s="418">
        <v>289200</v>
      </c>
      <c r="G1389" s="418">
        <v>289200</v>
      </c>
      <c r="H1389" s="444"/>
      <c r="I1389" s="411">
        <f t="shared" si="112"/>
        <v>289200</v>
      </c>
      <c r="J1389" s="428">
        <f t="shared" si="108"/>
        <v>0</v>
      </c>
      <c r="K1389" s="384">
        <f t="shared" si="109"/>
        <v>0</v>
      </c>
      <c r="L1389" s="384">
        <f>IF(J1389=1,SUM($J$6:J1389),0)</f>
        <v>0</v>
      </c>
      <c r="M1389" s="384">
        <f>IF(K1389=1,SUM($K$6:K1389),0)</f>
        <v>0</v>
      </c>
      <c r="N1389" s="430">
        <f t="shared" si="110"/>
        <v>0</v>
      </c>
      <c r="O1389" s="384">
        <f t="shared" si="111"/>
        <v>0</v>
      </c>
      <c r="P1389" s="384">
        <f>IF(O1389=1,SUM($O$6:O1389),0)</f>
        <v>0</v>
      </c>
    </row>
    <row r="1390" spans="1:16" ht="90">
      <c r="A1390" s="403"/>
      <c r="B1390" s="413">
        <v>5</v>
      </c>
      <c r="C1390" s="414" t="s">
        <v>1398</v>
      </c>
      <c r="D1390" s="415" t="s">
        <v>24</v>
      </c>
      <c r="E1390" s="416" t="s">
        <v>244</v>
      </c>
      <c r="F1390" s="418">
        <v>277947.76156258502</v>
      </c>
      <c r="G1390" s="418">
        <v>277947.76156258502</v>
      </c>
      <c r="H1390" s="444"/>
      <c r="I1390" s="411">
        <f t="shared" si="112"/>
        <v>277947.76156258502</v>
      </c>
      <c r="J1390" s="428">
        <f t="shared" si="108"/>
        <v>0</v>
      </c>
      <c r="K1390" s="384">
        <f t="shared" si="109"/>
        <v>0</v>
      </c>
      <c r="L1390" s="384">
        <f>IF(J1390=1,SUM($J$6:J1390),0)</f>
        <v>0</v>
      </c>
      <c r="M1390" s="384">
        <f>IF(K1390=1,SUM($K$6:K1390),0)</f>
        <v>0</v>
      </c>
      <c r="N1390" s="430">
        <f t="shared" si="110"/>
        <v>0</v>
      </c>
      <c r="O1390" s="384">
        <f t="shared" si="111"/>
        <v>0</v>
      </c>
      <c r="P1390" s="384">
        <f>IF(O1390=1,SUM($O$6:O1390),0)</f>
        <v>0</v>
      </c>
    </row>
    <row r="1391" spans="1:16" ht="90">
      <c r="A1391" s="403"/>
      <c r="B1391" s="413">
        <v>6</v>
      </c>
      <c r="C1391" s="414" t="s">
        <v>1399</v>
      </c>
      <c r="D1391" s="415" t="s">
        <v>24</v>
      </c>
      <c r="E1391" s="416" t="s">
        <v>244</v>
      </c>
      <c r="F1391" s="418">
        <v>309000</v>
      </c>
      <c r="G1391" s="418">
        <v>309000</v>
      </c>
      <c r="H1391" s="444"/>
      <c r="I1391" s="411">
        <f t="shared" si="112"/>
        <v>309000</v>
      </c>
      <c r="J1391" s="428">
        <f t="shared" si="108"/>
        <v>0</v>
      </c>
      <c r="K1391" s="384">
        <f t="shared" si="109"/>
        <v>0</v>
      </c>
      <c r="L1391" s="384">
        <f>IF(J1391=1,SUM($J$6:J1391),0)</f>
        <v>0</v>
      </c>
      <c r="M1391" s="384">
        <f>IF(K1391=1,SUM($K$6:K1391),0)</f>
        <v>0</v>
      </c>
      <c r="N1391" s="430">
        <f t="shared" si="110"/>
        <v>0</v>
      </c>
      <c r="O1391" s="384">
        <f t="shared" si="111"/>
        <v>0</v>
      </c>
      <c r="P1391" s="384">
        <f>IF(O1391=1,SUM($O$6:O1391),0)</f>
        <v>0</v>
      </c>
    </row>
    <row r="1392" spans="1:16" ht="90">
      <c r="A1392" s="403"/>
      <c r="B1392" s="413">
        <v>7</v>
      </c>
      <c r="C1392" s="414" t="s">
        <v>1400</v>
      </c>
      <c r="D1392" s="415" t="s">
        <v>24</v>
      </c>
      <c r="E1392" s="416" t="s">
        <v>244</v>
      </c>
      <c r="F1392" s="418">
        <v>277947.76156258502</v>
      </c>
      <c r="G1392" s="418">
        <v>277947.76156258502</v>
      </c>
      <c r="H1392" s="444"/>
      <c r="I1392" s="411">
        <f t="shared" si="112"/>
        <v>277947.76156258502</v>
      </c>
      <c r="J1392" s="428">
        <f t="shared" si="108"/>
        <v>0</v>
      </c>
      <c r="K1392" s="384">
        <f t="shared" si="109"/>
        <v>0</v>
      </c>
      <c r="L1392" s="384">
        <f>IF(J1392=1,SUM($J$6:J1392),0)</f>
        <v>0</v>
      </c>
      <c r="M1392" s="384">
        <f>IF(K1392=1,SUM($K$6:K1392),0)</f>
        <v>0</v>
      </c>
      <c r="N1392" s="430">
        <f t="shared" si="110"/>
        <v>0</v>
      </c>
      <c r="O1392" s="384">
        <f t="shared" si="111"/>
        <v>0</v>
      </c>
      <c r="P1392" s="384">
        <f>IF(O1392=1,SUM($O$6:O1392),0)</f>
        <v>0</v>
      </c>
    </row>
    <row r="1393" spans="1:16" ht="90">
      <c r="A1393" s="403"/>
      <c r="B1393" s="413">
        <v>8</v>
      </c>
      <c r="C1393" s="414" t="s">
        <v>1401</v>
      </c>
      <c r="D1393" s="415" t="s">
        <v>24</v>
      </c>
      <c r="E1393" s="416" t="s">
        <v>244</v>
      </c>
      <c r="F1393" s="418">
        <v>345600</v>
      </c>
      <c r="G1393" s="418">
        <v>345600</v>
      </c>
      <c r="H1393" s="444"/>
      <c r="I1393" s="411">
        <f t="shared" si="112"/>
        <v>345600</v>
      </c>
      <c r="J1393" s="428">
        <f t="shared" si="108"/>
        <v>0</v>
      </c>
      <c r="K1393" s="384">
        <f t="shared" si="109"/>
        <v>0</v>
      </c>
      <c r="L1393" s="384">
        <f>IF(J1393=1,SUM($J$6:J1393),0)</f>
        <v>0</v>
      </c>
      <c r="M1393" s="384">
        <f>IF(K1393=1,SUM($K$6:K1393),0)</f>
        <v>0</v>
      </c>
      <c r="N1393" s="430">
        <f t="shared" si="110"/>
        <v>0</v>
      </c>
      <c r="O1393" s="384">
        <f t="shared" si="111"/>
        <v>0</v>
      </c>
      <c r="P1393" s="384">
        <f>IF(O1393=1,SUM($O$6:O1393),0)</f>
        <v>0</v>
      </c>
    </row>
    <row r="1394" spans="1:16" ht="90">
      <c r="A1394" s="403"/>
      <c r="B1394" s="413">
        <v>9</v>
      </c>
      <c r="C1394" s="414" t="s">
        <v>1402</v>
      </c>
      <c r="D1394" s="415" t="s">
        <v>24</v>
      </c>
      <c r="E1394" s="416" t="s">
        <v>244</v>
      </c>
      <c r="F1394" s="418">
        <v>438273.42456634098</v>
      </c>
      <c r="G1394" s="418">
        <v>438273.42456634098</v>
      </c>
      <c r="H1394" s="444"/>
      <c r="I1394" s="411">
        <f t="shared" si="112"/>
        <v>438273.42456634098</v>
      </c>
      <c r="J1394" s="428">
        <f t="shared" si="108"/>
        <v>0</v>
      </c>
      <c r="K1394" s="384">
        <f t="shared" si="109"/>
        <v>0</v>
      </c>
      <c r="L1394" s="384">
        <f>IF(J1394=1,SUM($J$6:J1394),0)</f>
        <v>0</v>
      </c>
      <c r="M1394" s="384">
        <f>IF(K1394=1,SUM($K$6:K1394),0)</f>
        <v>0</v>
      </c>
      <c r="N1394" s="430">
        <f t="shared" si="110"/>
        <v>0</v>
      </c>
      <c r="O1394" s="384">
        <f t="shared" si="111"/>
        <v>0</v>
      </c>
      <c r="P1394" s="384">
        <f>IF(O1394=1,SUM($O$6:O1394),0)</f>
        <v>0</v>
      </c>
    </row>
    <row r="1395" spans="1:16" ht="90">
      <c r="A1395" s="403"/>
      <c r="B1395" s="413">
        <v>10</v>
      </c>
      <c r="C1395" s="414" t="s">
        <v>1403</v>
      </c>
      <c r="D1395" s="415" t="s">
        <v>24</v>
      </c>
      <c r="E1395" s="416" t="s">
        <v>244</v>
      </c>
      <c r="F1395" s="418">
        <v>384600</v>
      </c>
      <c r="G1395" s="418">
        <v>384600</v>
      </c>
      <c r="H1395" s="444"/>
      <c r="I1395" s="411">
        <f t="shared" si="112"/>
        <v>384600</v>
      </c>
      <c r="J1395" s="428">
        <f t="shared" si="108"/>
        <v>0</v>
      </c>
      <c r="K1395" s="384">
        <f t="shared" si="109"/>
        <v>0</v>
      </c>
      <c r="L1395" s="384">
        <f>IF(J1395=1,SUM($J$6:J1395),0)</f>
        <v>0</v>
      </c>
      <c r="M1395" s="384">
        <f>IF(K1395=1,SUM($K$6:K1395),0)</f>
        <v>0</v>
      </c>
      <c r="N1395" s="430">
        <f t="shared" si="110"/>
        <v>0</v>
      </c>
      <c r="O1395" s="384">
        <f t="shared" si="111"/>
        <v>0</v>
      </c>
      <c r="P1395" s="384">
        <f>IF(O1395=1,SUM($O$6:O1395),0)</f>
        <v>0</v>
      </c>
    </row>
    <row r="1396" spans="1:16" ht="90">
      <c r="A1396" s="403"/>
      <c r="B1396" s="413">
        <v>11</v>
      </c>
      <c r="C1396" s="414" t="s">
        <v>1404</v>
      </c>
      <c r="D1396" s="415" t="s">
        <v>24</v>
      </c>
      <c r="E1396" s="416" t="s">
        <v>244</v>
      </c>
      <c r="F1396" s="418">
        <v>466742.467529624</v>
      </c>
      <c r="G1396" s="418">
        <v>466742.467529624</v>
      </c>
      <c r="H1396" s="444"/>
      <c r="I1396" s="411">
        <f t="shared" ref="I1396:I1433" si="113">IF($I$5=$G$4,G1396,(IF($I$5=$F$4,F1396,0)))</f>
        <v>466742.467529624</v>
      </c>
      <c r="J1396" s="428">
        <f t="shared" si="108"/>
        <v>0</v>
      </c>
      <c r="K1396" s="384">
        <f t="shared" si="109"/>
        <v>0</v>
      </c>
      <c r="L1396" s="384">
        <f>IF(J1396=1,SUM($J$6:J1396),0)</f>
        <v>0</v>
      </c>
      <c r="M1396" s="384">
        <f>IF(K1396=1,SUM($K$6:K1396),0)</f>
        <v>0</v>
      </c>
      <c r="N1396" s="430">
        <f t="shared" si="110"/>
        <v>0</v>
      </c>
      <c r="O1396" s="384">
        <f t="shared" si="111"/>
        <v>0</v>
      </c>
      <c r="P1396" s="384">
        <f>IF(O1396=1,SUM($O$6:O1396),0)</f>
        <v>0</v>
      </c>
    </row>
    <row r="1397" spans="1:16" ht="90">
      <c r="A1397" s="403"/>
      <c r="B1397" s="413">
        <v>12</v>
      </c>
      <c r="C1397" s="414" t="s">
        <v>1405</v>
      </c>
      <c r="D1397" s="415" t="s">
        <v>24</v>
      </c>
      <c r="E1397" s="416" t="s">
        <v>244</v>
      </c>
      <c r="F1397" s="418">
        <v>466742.467529624</v>
      </c>
      <c r="G1397" s="418">
        <v>466742.467529624</v>
      </c>
      <c r="H1397" s="444"/>
      <c r="I1397" s="451">
        <f t="shared" si="113"/>
        <v>466742.467529624</v>
      </c>
      <c r="J1397" s="428">
        <f t="shared" si="108"/>
        <v>0</v>
      </c>
      <c r="K1397" s="384">
        <f t="shared" si="109"/>
        <v>0</v>
      </c>
      <c r="L1397" s="384">
        <f>IF(J1397=1,SUM($J$6:J1397),0)</f>
        <v>0</v>
      </c>
      <c r="M1397" s="384">
        <f>IF(K1397=1,SUM($K$6:K1397),0)</f>
        <v>0</v>
      </c>
      <c r="N1397" s="430">
        <f t="shared" si="110"/>
        <v>0</v>
      </c>
      <c r="O1397" s="384">
        <f t="shared" si="111"/>
        <v>0</v>
      </c>
      <c r="P1397" s="384">
        <f>IF(O1397=1,SUM($O$6:O1397),0)</f>
        <v>0</v>
      </c>
    </row>
    <row r="1398" spans="1:16" ht="90">
      <c r="A1398" s="403"/>
      <c r="B1398" s="413">
        <v>13</v>
      </c>
      <c r="C1398" s="414" t="s">
        <v>1406</v>
      </c>
      <c r="D1398" s="415" t="s">
        <v>24</v>
      </c>
      <c r="E1398" s="416" t="s">
        <v>244</v>
      </c>
      <c r="F1398" s="418">
        <v>513941.14402138401</v>
      </c>
      <c r="G1398" s="418">
        <v>513941.14402138401</v>
      </c>
      <c r="H1398" s="444"/>
      <c r="I1398" s="411">
        <f t="shared" si="113"/>
        <v>513941.14402138401</v>
      </c>
      <c r="J1398" s="428">
        <f t="shared" si="108"/>
        <v>0</v>
      </c>
      <c r="K1398" s="384">
        <f t="shared" si="109"/>
        <v>0</v>
      </c>
      <c r="L1398" s="384">
        <f>IF(J1398=1,SUM($J$6:J1398),0)</f>
        <v>0</v>
      </c>
      <c r="M1398" s="384">
        <f>IF(K1398=1,SUM($K$6:K1398),0)</f>
        <v>0</v>
      </c>
      <c r="N1398" s="430">
        <f t="shared" si="110"/>
        <v>0</v>
      </c>
      <c r="O1398" s="384">
        <f t="shared" si="111"/>
        <v>0</v>
      </c>
      <c r="P1398" s="384">
        <f>IF(O1398=1,SUM($O$6:O1398),0)</f>
        <v>0</v>
      </c>
    </row>
    <row r="1399" spans="1:16" ht="90">
      <c r="A1399" s="403"/>
      <c r="B1399" s="413">
        <v>14</v>
      </c>
      <c r="C1399" s="414" t="s">
        <v>1407</v>
      </c>
      <c r="D1399" s="415" t="s">
        <v>24</v>
      </c>
      <c r="E1399" s="416" t="s">
        <v>244</v>
      </c>
      <c r="F1399" s="418">
        <v>502200</v>
      </c>
      <c r="G1399" s="418">
        <v>502200</v>
      </c>
      <c r="H1399" s="444"/>
      <c r="I1399" s="411">
        <f t="shared" si="113"/>
        <v>502200</v>
      </c>
      <c r="J1399" s="428">
        <f t="shared" si="108"/>
        <v>0</v>
      </c>
      <c r="K1399" s="384">
        <f t="shared" si="109"/>
        <v>0</v>
      </c>
      <c r="L1399" s="384">
        <f>IF(J1399=1,SUM($J$6:J1399),0)</f>
        <v>0</v>
      </c>
      <c r="M1399" s="384">
        <f>IF(K1399=1,SUM($K$6:K1399),0)</f>
        <v>0</v>
      </c>
      <c r="N1399" s="430">
        <f t="shared" si="110"/>
        <v>0</v>
      </c>
      <c r="O1399" s="384">
        <f t="shared" si="111"/>
        <v>0</v>
      </c>
      <c r="P1399" s="384">
        <f>IF(O1399=1,SUM($O$6:O1399),0)</f>
        <v>0</v>
      </c>
    </row>
    <row r="1400" spans="1:16" ht="90">
      <c r="A1400" s="403"/>
      <c r="B1400" s="413">
        <v>15</v>
      </c>
      <c r="C1400" s="414" t="s">
        <v>1408</v>
      </c>
      <c r="D1400" s="415" t="s">
        <v>24</v>
      </c>
      <c r="E1400" s="416" t="s">
        <v>244</v>
      </c>
      <c r="F1400" s="418">
        <v>580618.63938275899</v>
      </c>
      <c r="G1400" s="418">
        <v>580618.63938275899</v>
      </c>
      <c r="H1400" s="444"/>
      <c r="I1400" s="411">
        <f t="shared" si="113"/>
        <v>580618.63938275899</v>
      </c>
      <c r="J1400" s="428">
        <f t="shared" si="108"/>
        <v>0</v>
      </c>
      <c r="K1400" s="384">
        <f t="shared" si="109"/>
        <v>0</v>
      </c>
      <c r="L1400" s="384">
        <f>IF(J1400=1,SUM($J$6:J1400),0)</f>
        <v>0</v>
      </c>
      <c r="M1400" s="384">
        <f>IF(K1400=1,SUM($K$6:K1400),0)</f>
        <v>0</v>
      </c>
      <c r="N1400" s="430">
        <f t="shared" si="110"/>
        <v>0</v>
      </c>
      <c r="O1400" s="384">
        <f t="shared" si="111"/>
        <v>0</v>
      </c>
      <c r="P1400" s="384">
        <f>IF(O1400=1,SUM($O$6:O1400),0)</f>
        <v>0</v>
      </c>
    </row>
    <row r="1401" spans="1:16" ht="90">
      <c r="A1401" s="403"/>
      <c r="B1401" s="413">
        <v>16</v>
      </c>
      <c r="C1401" s="414" t="s">
        <v>1409</v>
      </c>
      <c r="D1401" s="415" t="s">
        <v>24</v>
      </c>
      <c r="E1401" s="416" t="s">
        <v>244</v>
      </c>
      <c r="F1401" s="418">
        <v>522000</v>
      </c>
      <c r="G1401" s="418">
        <v>522000</v>
      </c>
      <c r="H1401" s="444"/>
      <c r="I1401" s="411">
        <f t="shared" si="113"/>
        <v>522000</v>
      </c>
      <c r="J1401" s="428">
        <f t="shared" si="108"/>
        <v>0</v>
      </c>
      <c r="K1401" s="384">
        <f t="shared" si="109"/>
        <v>0</v>
      </c>
      <c r="L1401" s="384">
        <f>IF(J1401=1,SUM($J$6:J1401),0)</f>
        <v>0</v>
      </c>
      <c r="M1401" s="384">
        <f>IF(K1401=1,SUM($K$6:K1401),0)</f>
        <v>0</v>
      </c>
      <c r="N1401" s="430">
        <f t="shared" si="110"/>
        <v>0</v>
      </c>
      <c r="O1401" s="384">
        <f t="shared" si="111"/>
        <v>0</v>
      </c>
      <c r="P1401" s="384">
        <f>IF(O1401=1,SUM($O$6:O1401),0)</f>
        <v>0</v>
      </c>
    </row>
    <row r="1402" spans="1:16" ht="90">
      <c r="A1402" s="403"/>
      <c r="B1402" s="413">
        <v>17</v>
      </c>
      <c r="C1402" s="414" t="s">
        <v>1410</v>
      </c>
      <c r="D1402" s="415" t="s">
        <v>24</v>
      </c>
      <c r="E1402" s="416" t="s">
        <v>244</v>
      </c>
      <c r="F1402" s="418">
        <v>768051.19018409098</v>
      </c>
      <c r="G1402" s="418">
        <v>768051.19018409098</v>
      </c>
      <c r="H1402" s="444"/>
      <c r="I1402" s="411">
        <f t="shared" si="113"/>
        <v>768051.19018409098</v>
      </c>
      <c r="J1402" s="428">
        <f t="shared" si="108"/>
        <v>0</v>
      </c>
      <c r="K1402" s="384">
        <f t="shared" si="109"/>
        <v>0</v>
      </c>
      <c r="L1402" s="384">
        <f>IF(J1402=1,SUM($J$6:J1402),0)</f>
        <v>0</v>
      </c>
      <c r="M1402" s="384">
        <f>IF(K1402=1,SUM($K$6:K1402),0)</f>
        <v>0</v>
      </c>
      <c r="N1402" s="430">
        <f t="shared" si="110"/>
        <v>0</v>
      </c>
      <c r="O1402" s="384">
        <f t="shared" si="111"/>
        <v>0</v>
      </c>
      <c r="P1402" s="384">
        <f>IF(O1402=1,SUM($O$6:O1402),0)</f>
        <v>0</v>
      </c>
    </row>
    <row r="1403" spans="1:16" ht="90">
      <c r="A1403" s="403"/>
      <c r="B1403" s="413">
        <v>18</v>
      </c>
      <c r="C1403" s="414" t="s">
        <v>1411</v>
      </c>
      <c r="D1403" s="415" t="s">
        <v>24</v>
      </c>
      <c r="E1403" s="416" t="s">
        <v>244</v>
      </c>
      <c r="F1403" s="418">
        <v>768051.19018409098</v>
      </c>
      <c r="G1403" s="418">
        <v>768051.19018409098</v>
      </c>
      <c r="H1403" s="444"/>
      <c r="I1403" s="411">
        <f t="shared" si="113"/>
        <v>768051.19018409098</v>
      </c>
      <c r="J1403" s="428">
        <f t="shared" si="108"/>
        <v>0</v>
      </c>
      <c r="K1403" s="384">
        <f t="shared" si="109"/>
        <v>0</v>
      </c>
      <c r="L1403" s="384">
        <f>IF(J1403=1,SUM($J$6:J1403),0)</f>
        <v>0</v>
      </c>
      <c r="M1403" s="384">
        <f>IF(K1403=1,SUM($K$6:K1403),0)</f>
        <v>0</v>
      </c>
      <c r="N1403" s="430">
        <f t="shared" si="110"/>
        <v>0</v>
      </c>
      <c r="O1403" s="384">
        <f t="shared" si="111"/>
        <v>0</v>
      </c>
      <c r="P1403" s="384">
        <f>IF(O1403=1,SUM($O$6:O1403),0)</f>
        <v>0</v>
      </c>
    </row>
    <row r="1404" spans="1:16" ht="90">
      <c r="A1404" s="403"/>
      <c r="B1404" s="413">
        <v>19</v>
      </c>
      <c r="C1404" s="414" t="s">
        <v>1412</v>
      </c>
      <c r="D1404" s="415" t="s">
        <v>24</v>
      </c>
      <c r="E1404" s="416" t="s">
        <v>244</v>
      </c>
      <c r="F1404" s="418">
        <v>755996.11696758098</v>
      </c>
      <c r="G1404" s="418">
        <v>755996.11696758098</v>
      </c>
      <c r="H1404" s="444"/>
      <c r="I1404" s="411">
        <f t="shared" si="113"/>
        <v>755996.11696758098</v>
      </c>
      <c r="J1404" s="428">
        <f t="shared" si="108"/>
        <v>0</v>
      </c>
      <c r="K1404" s="384">
        <f t="shared" si="109"/>
        <v>0</v>
      </c>
      <c r="L1404" s="384">
        <f>IF(J1404=1,SUM($J$6:J1404),0)</f>
        <v>0</v>
      </c>
      <c r="M1404" s="384">
        <f>IF(K1404=1,SUM($K$6:K1404),0)</f>
        <v>0</v>
      </c>
      <c r="N1404" s="430">
        <f t="shared" si="110"/>
        <v>0</v>
      </c>
      <c r="O1404" s="384">
        <f t="shared" si="111"/>
        <v>0</v>
      </c>
      <c r="P1404" s="384">
        <f>IF(O1404=1,SUM($O$6:O1404),0)</f>
        <v>0</v>
      </c>
    </row>
    <row r="1405" spans="1:16" ht="90">
      <c r="A1405" s="403"/>
      <c r="B1405" s="413">
        <v>20</v>
      </c>
      <c r="C1405" s="414" t="s">
        <v>1413</v>
      </c>
      <c r="D1405" s="415" t="s">
        <v>24</v>
      </c>
      <c r="E1405" s="416" t="s">
        <v>244</v>
      </c>
      <c r="F1405" s="418">
        <v>589800</v>
      </c>
      <c r="G1405" s="418">
        <v>589800</v>
      </c>
      <c r="H1405" s="444"/>
      <c r="I1405" s="417">
        <f t="shared" si="113"/>
        <v>589800</v>
      </c>
      <c r="J1405" s="428">
        <f t="shared" si="108"/>
        <v>0</v>
      </c>
      <c r="K1405" s="384">
        <f t="shared" si="109"/>
        <v>0</v>
      </c>
      <c r="L1405" s="384">
        <f>IF(J1405=1,SUM($J$6:J1405),0)</f>
        <v>0</v>
      </c>
      <c r="M1405" s="384">
        <f>IF(K1405=1,SUM($K$6:K1405),0)</f>
        <v>0</v>
      </c>
      <c r="N1405" s="430">
        <f t="shared" si="110"/>
        <v>0</v>
      </c>
      <c r="O1405" s="384">
        <f t="shared" si="111"/>
        <v>0</v>
      </c>
      <c r="P1405" s="384">
        <f>IF(O1405=1,SUM($O$6:O1405),0)</f>
        <v>0</v>
      </c>
    </row>
    <row r="1406" spans="1:16" ht="90">
      <c r="A1406" s="403"/>
      <c r="B1406" s="413">
        <v>21</v>
      </c>
      <c r="C1406" s="414" t="s">
        <v>1414</v>
      </c>
      <c r="D1406" s="415" t="s">
        <v>24</v>
      </c>
      <c r="E1406" s="416" t="s">
        <v>244</v>
      </c>
      <c r="F1406" s="418">
        <v>832055.45603276498</v>
      </c>
      <c r="G1406" s="418">
        <v>832055.45603276498</v>
      </c>
      <c r="H1406" s="444"/>
      <c r="I1406" s="417">
        <f t="shared" si="113"/>
        <v>832055.45603276498</v>
      </c>
      <c r="J1406" s="428">
        <f t="shared" si="108"/>
        <v>0</v>
      </c>
      <c r="K1406" s="384">
        <f t="shared" si="109"/>
        <v>0</v>
      </c>
      <c r="L1406" s="384">
        <f>IF(J1406=1,SUM($J$6:J1406),0)</f>
        <v>0</v>
      </c>
      <c r="M1406" s="384">
        <f>IF(K1406=1,SUM($K$6:K1406),0)</f>
        <v>0</v>
      </c>
      <c r="N1406" s="430">
        <f t="shared" si="110"/>
        <v>0</v>
      </c>
      <c r="O1406" s="384">
        <f t="shared" si="111"/>
        <v>0</v>
      </c>
      <c r="P1406" s="384">
        <f>IF(O1406=1,SUM($O$6:O1406),0)</f>
        <v>0</v>
      </c>
    </row>
    <row r="1407" spans="1:16" ht="90">
      <c r="A1407" s="403"/>
      <c r="B1407" s="413">
        <v>22</v>
      </c>
      <c r="C1407" s="414" t="s">
        <v>1415</v>
      </c>
      <c r="D1407" s="415" t="s">
        <v>24</v>
      </c>
      <c r="E1407" s="416" t="s">
        <v>244</v>
      </c>
      <c r="F1407" s="418">
        <v>636000</v>
      </c>
      <c r="G1407" s="418">
        <v>636000</v>
      </c>
      <c r="H1407" s="444"/>
      <c r="I1407" s="417">
        <f t="shared" si="113"/>
        <v>636000</v>
      </c>
      <c r="J1407" s="428">
        <f t="shared" si="108"/>
        <v>0</v>
      </c>
      <c r="K1407" s="384">
        <f t="shared" si="109"/>
        <v>0</v>
      </c>
      <c r="L1407" s="384">
        <f>IF(J1407=1,SUM($J$6:J1407),0)</f>
        <v>0</v>
      </c>
      <c r="M1407" s="384">
        <f>IF(K1407=1,SUM($K$6:K1407),0)</f>
        <v>0</v>
      </c>
      <c r="N1407" s="430">
        <f t="shared" si="110"/>
        <v>0</v>
      </c>
      <c r="O1407" s="384">
        <f t="shared" si="111"/>
        <v>0</v>
      </c>
      <c r="P1407" s="384">
        <f>IF(O1407=1,SUM($O$6:O1407),0)</f>
        <v>0</v>
      </c>
    </row>
    <row r="1408" spans="1:16" ht="90">
      <c r="A1408" s="403"/>
      <c r="B1408" s="413">
        <v>23</v>
      </c>
      <c r="C1408" s="414" t="s">
        <v>1416</v>
      </c>
      <c r="D1408" s="415" t="s">
        <v>24</v>
      </c>
      <c r="E1408" s="416" t="s">
        <v>244</v>
      </c>
      <c r="F1408" s="418">
        <v>842833.50878142403</v>
      </c>
      <c r="G1408" s="418">
        <v>842833.50878142403</v>
      </c>
      <c r="H1408" s="444"/>
      <c r="I1408" s="417">
        <f t="shared" si="113"/>
        <v>842833.50878142403</v>
      </c>
      <c r="J1408" s="428">
        <f t="shared" si="108"/>
        <v>0</v>
      </c>
      <c r="K1408" s="384">
        <f t="shared" si="109"/>
        <v>0</v>
      </c>
      <c r="L1408" s="384">
        <f>IF(J1408=1,SUM($J$6:J1408),0)</f>
        <v>0</v>
      </c>
      <c r="M1408" s="384">
        <f>IF(K1408=1,SUM($K$6:K1408),0)</f>
        <v>0</v>
      </c>
      <c r="N1408" s="430">
        <f t="shared" si="110"/>
        <v>0</v>
      </c>
      <c r="O1408" s="384">
        <f t="shared" si="111"/>
        <v>0</v>
      </c>
      <c r="P1408" s="384">
        <f>IF(O1408=1,SUM($O$6:O1408),0)</f>
        <v>0</v>
      </c>
    </row>
    <row r="1409" spans="1:16" ht="90">
      <c r="A1409" s="403"/>
      <c r="B1409" s="413">
        <v>24</v>
      </c>
      <c r="C1409" s="414" t="s">
        <v>1417</v>
      </c>
      <c r="D1409" s="415" t="s">
        <v>24</v>
      </c>
      <c r="E1409" s="416" t="s">
        <v>244</v>
      </c>
      <c r="F1409" s="418">
        <v>762000</v>
      </c>
      <c r="G1409" s="418">
        <v>762000</v>
      </c>
      <c r="H1409" s="444"/>
      <c r="I1409" s="417">
        <f t="shared" si="113"/>
        <v>762000</v>
      </c>
      <c r="J1409" s="428">
        <f t="shared" si="108"/>
        <v>0</v>
      </c>
      <c r="K1409" s="384">
        <f t="shared" si="109"/>
        <v>0</v>
      </c>
      <c r="L1409" s="384">
        <f>IF(J1409=1,SUM($J$6:J1409),0)</f>
        <v>0</v>
      </c>
      <c r="M1409" s="384">
        <f>IF(K1409=1,SUM($K$6:K1409),0)</f>
        <v>0</v>
      </c>
      <c r="N1409" s="430">
        <f t="shared" si="110"/>
        <v>0</v>
      </c>
      <c r="O1409" s="384">
        <f t="shared" si="111"/>
        <v>0</v>
      </c>
      <c r="P1409" s="384">
        <f>IF(O1409=1,SUM($O$6:O1409),0)</f>
        <v>0</v>
      </c>
    </row>
    <row r="1410" spans="1:16" ht="90">
      <c r="A1410" s="403"/>
      <c r="B1410" s="413">
        <v>25</v>
      </c>
      <c r="C1410" s="414" t="s">
        <v>1418</v>
      </c>
      <c r="D1410" s="415" t="s">
        <v>24</v>
      </c>
      <c r="E1410" s="416" t="s">
        <v>244</v>
      </c>
      <c r="F1410" s="418">
        <v>902019.15073140897</v>
      </c>
      <c r="G1410" s="418">
        <v>902019.15073140897</v>
      </c>
      <c r="H1410" s="444"/>
      <c r="I1410" s="417">
        <f t="shared" si="113"/>
        <v>902019.15073140897</v>
      </c>
      <c r="J1410" s="428">
        <f t="shared" si="108"/>
        <v>0</v>
      </c>
      <c r="K1410" s="384">
        <f t="shared" si="109"/>
        <v>0</v>
      </c>
      <c r="L1410" s="384">
        <f>IF(J1410=1,SUM($J$6:J1410),0)</f>
        <v>0</v>
      </c>
      <c r="M1410" s="384">
        <f>IF(K1410=1,SUM($K$6:K1410),0)</f>
        <v>0</v>
      </c>
      <c r="N1410" s="430">
        <f t="shared" si="110"/>
        <v>0</v>
      </c>
      <c r="O1410" s="384">
        <f t="shared" si="111"/>
        <v>0</v>
      </c>
      <c r="P1410" s="384">
        <f>IF(O1410=1,SUM($O$6:O1410),0)</f>
        <v>0</v>
      </c>
    </row>
    <row r="1411" spans="1:16" ht="90">
      <c r="A1411" s="403"/>
      <c r="B1411" s="413">
        <v>26</v>
      </c>
      <c r="C1411" s="414" t="s">
        <v>1419</v>
      </c>
      <c r="D1411" s="415" t="s">
        <v>24</v>
      </c>
      <c r="E1411" s="416" t="s">
        <v>244</v>
      </c>
      <c r="F1411" s="418">
        <v>902019.15073140897</v>
      </c>
      <c r="G1411" s="418">
        <v>902019.15073140897</v>
      </c>
      <c r="H1411" s="444"/>
      <c r="I1411" s="417">
        <f t="shared" si="113"/>
        <v>902019.15073140897</v>
      </c>
      <c r="J1411" s="428">
        <f t="shared" si="108"/>
        <v>0</v>
      </c>
      <c r="K1411" s="384">
        <f t="shared" si="109"/>
        <v>0</v>
      </c>
      <c r="L1411" s="384">
        <f>IF(J1411=1,SUM($J$6:J1411),0)</f>
        <v>0</v>
      </c>
      <c r="M1411" s="384">
        <f>IF(K1411=1,SUM($K$6:K1411),0)</f>
        <v>0</v>
      </c>
      <c r="N1411" s="430">
        <f t="shared" si="110"/>
        <v>0</v>
      </c>
      <c r="O1411" s="384">
        <f t="shared" si="111"/>
        <v>0</v>
      </c>
      <c r="P1411" s="384">
        <f>IF(O1411=1,SUM($O$6:O1411),0)</f>
        <v>0</v>
      </c>
    </row>
    <row r="1412" spans="1:16">
      <c r="A1412" s="403"/>
      <c r="B1412" s="413"/>
      <c r="C1412" s="414"/>
      <c r="D1412" s="415" t="s">
        <v>122</v>
      </c>
      <c r="E1412" s="416"/>
      <c r="F1412" s="418">
        <v>0</v>
      </c>
      <c r="G1412" s="418">
        <v>0</v>
      </c>
      <c r="H1412" s="452"/>
      <c r="I1412" s="417">
        <f t="shared" si="113"/>
        <v>0</v>
      </c>
      <c r="J1412" s="428">
        <f t="shared" si="108"/>
        <v>0</v>
      </c>
      <c r="K1412" s="384">
        <f t="shared" si="109"/>
        <v>0</v>
      </c>
      <c r="L1412" s="384">
        <f>IF(J1412=1,SUM($J$6:J1412),0)</f>
        <v>0</v>
      </c>
      <c r="M1412" s="384">
        <f>IF(K1412=1,SUM($K$6:K1412),0)</f>
        <v>0</v>
      </c>
      <c r="N1412" s="430">
        <f t="shared" si="110"/>
        <v>0</v>
      </c>
      <c r="O1412" s="384">
        <f t="shared" si="111"/>
        <v>0</v>
      </c>
      <c r="P1412" s="384">
        <f>IF(O1412=1,SUM($O$6:O1412),0)</f>
        <v>0</v>
      </c>
    </row>
    <row r="1413" spans="1:16" ht="30">
      <c r="A1413" s="403"/>
      <c r="B1413" s="413" t="s">
        <v>705</v>
      </c>
      <c r="C1413" s="414" t="s">
        <v>1069</v>
      </c>
      <c r="D1413" s="415" t="s">
        <v>122</v>
      </c>
      <c r="E1413" s="416"/>
      <c r="F1413" s="418">
        <v>0</v>
      </c>
      <c r="G1413" s="418">
        <v>0</v>
      </c>
      <c r="H1413" s="452"/>
      <c r="I1413" s="417">
        <f t="shared" si="113"/>
        <v>0</v>
      </c>
      <c r="J1413" s="428">
        <f t="shared" si="108"/>
        <v>0</v>
      </c>
      <c r="K1413" s="384">
        <f t="shared" si="109"/>
        <v>0</v>
      </c>
      <c r="L1413" s="384">
        <f>IF(J1413=1,SUM($J$6:J1413),0)</f>
        <v>0</v>
      </c>
      <c r="M1413" s="384">
        <f>IF(K1413=1,SUM($K$6:K1413),0)</f>
        <v>0</v>
      </c>
      <c r="N1413" s="430">
        <f t="shared" si="110"/>
        <v>0</v>
      </c>
      <c r="O1413" s="384">
        <f t="shared" si="111"/>
        <v>0</v>
      </c>
      <c r="P1413" s="384">
        <f>IF(O1413=1,SUM($O$6:O1413),0)</f>
        <v>0</v>
      </c>
    </row>
    <row r="1414" spans="1:16" ht="90">
      <c r="A1414" s="403"/>
      <c r="B1414" s="413">
        <v>1</v>
      </c>
      <c r="C1414" s="414" t="s">
        <v>1420</v>
      </c>
      <c r="D1414" s="415" t="s">
        <v>24</v>
      </c>
      <c r="E1414" s="416" t="s">
        <v>53</v>
      </c>
      <c r="F1414" s="418">
        <v>96180</v>
      </c>
      <c r="G1414" s="418">
        <v>96180</v>
      </c>
      <c r="H1414" s="452"/>
      <c r="I1414" s="417">
        <f t="shared" si="113"/>
        <v>96180</v>
      </c>
      <c r="J1414" s="428">
        <f t="shared" si="108"/>
        <v>0</v>
      </c>
      <c r="K1414" s="384">
        <f t="shared" si="109"/>
        <v>0</v>
      </c>
      <c r="L1414" s="384">
        <f>IF(J1414=1,SUM($J$6:J1414),0)</f>
        <v>0</v>
      </c>
      <c r="M1414" s="384">
        <f>IF(K1414=1,SUM($K$6:K1414),0)</f>
        <v>0</v>
      </c>
      <c r="N1414" s="430">
        <f t="shared" si="110"/>
        <v>0</v>
      </c>
      <c r="O1414" s="384">
        <f t="shared" si="111"/>
        <v>0</v>
      </c>
      <c r="P1414" s="384">
        <f>IF(O1414=1,SUM($O$6:O1414),0)</f>
        <v>0</v>
      </c>
    </row>
    <row r="1415" spans="1:16" ht="90">
      <c r="A1415" s="403"/>
      <c r="B1415" s="413">
        <v>2</v>
      </c>
      <c r="C1415" s="414" t="s">
        <v>1421</v>
      </c>
      <c r="D1415" s="415" t="s">
        <v>24</v>
      </c>
      <c r="E1415" s="416" t="s">
        <v>53</v>
      </c>
      <c r="F1415" s="418">
        <v>257820</v>
      </c>
      <c r="G1415" s="418">
        <v>257820</v>
      </c>
      <c r="H1415" s="452"/>
      <c r="I1415" s="417">
        <f t="shared" si="113"/>
        <v>257820</v>
      </c>
      <c r="J1415" s="428">
        <f t="shared" si="108"/>
        <v>0</v>
      </c>
      <c r="K1415" s="384">
        <f t="shared" si="109"/>
        <v>0</v>
      </c>
      <c r="L1415" s="384">
        <f>IF(J1415=1,SUM($J$6:J1415),0)</f>
        <v>0</v>
      </c>
      <c r="M1415" s="384">
        <f>IF(K1415=1,SUM($K$6:K1415),0)</f>
        <v>0</v>
      </c>
      <c r="N1415" s="430">
        <f t="shared" si="110"/>
        <v>0</v>
      </c>
      <c r="O1415" s="384">
        <f t="shared" si="111"/>
        <v>0</v>
      </c>
      <c r="P1415" s="384">
        <f>IF(O1415=1,SUM($O$6:O1415),0)</f>
        <v>0</v>
      </c>
    </row>
    <row r="1416" spans="1:16" ht="90">
      <c r="A1416" s="403"/>
      <c r="B1416" s="413">
        <v>3</v>
      </c>
      <c r="C1416" s="414" t="s">
        <v>1422</v>
      </c>
      <c r="D1416" s="415" t="s">
        <v>24</v>
      </c>
      <c r="E1416" s="416" t="s">
        <v>53</v>
      </c>
      <c r="F1416" s="418">
        <v>299160</v>
      </c>
      <c r="G1416" s="418">
        <v>299160</v>
      </c>
      <c r="H1416" s="452"/>
      <c r="I1416" s="417">
        <f t="shared" si="113"/>
        <v>299160</v>
      </c>
      <c r="J1416" s="428">
        <f t="shared" si="108"/>
        <v>0</v>
      </c>
      <c r="K1416" s="384">
        <f t="shared" si="109"/>
        <v>0</v>
      </c>
      <c r="L1416" s="384">
        <f>IF(J1416=1,SUM($J$6:J1416),0)</f>
        <v>0</v>
      </c>
      <c r="M1416" s="384">
        <f>IF(K1416=1,SUM($K$6:K1416),0)</f>
        <v>0</v>
      </c>
      <c r="N1416" s="430">
        <f t="shared" si="110"/>
        <v>0</v>
      </c>
      <c r="O1416" s="384">
        <f t="shared" si="111"/>
        <v>0</v>
      </c>
      <c r="P1416" s="384">
        <f>IF(O1416=1,SUM($O$6:O1416),0)</f>
        <v>0</v>
      </c>
    </row>
    <row r="1417" spans="1:16" ht="90">
      <c r="A1417" s="403"/>
      <c r="B1417" s="413">
        <v>4</v>
      </c>
      <c r="C1417" s="414" t="s">
        <v>1423</v>
      </c>
      <c r="D1417" s="415" t="s">
        <v>24</v>
      </c>
      <c r="E1417" s="416" t="s">
        <v>53</v>
      </c>
      <c r="F1417" s="418">
        <v>246960</v>
      </c>
      <c r="G1417" s="418">
        <v>246960</v>
      </c>
      <c r="H1417" s="452"/>
      <c r="I1417" s="417">
        <f t="shared" si="113"/>
        <v>246960</v>
      </c>
      <c r="J1417" s="428">
        <f t="shared" ref="J1417:J1454" si="114">IF(D1417="MDU-KD",1,0)</f>
        <v>0</v>
      </c>
      <c r="K1417" s="384">
        <f t="shared" ref="K1417:K1454" si="115">IF(D1417="HDW",1,0)</f>
        <v>0</v>
      </c>
      <c r="L1417" s="384">
        <f>IF(J1417=1,SUM($J$6:J1417),0)</f>
        <v>0</v>
      </c>
      <c r="M1417" s="384">
        <f>IF(K1417=1,SUM($K$6:K1417),0)</f>
        <v>0</v>
      </c>
      <c r="N1417" s="430">
        <f t="shared" ref="N1417:N1454" si="116">IF(L1417=0,M1417,L1417)</f>
        <v>0</v>
      </c>
      <c r="O1417" s="384">
        <f t="shared" ref="O1417:O1454" si="117">IF(E1417=0,0,IF(LEFT(C1417,11)="Tiang Beton",1,0))</f>
        <v>0</v>
      </c>
      <c r="P1417" s="384">
        <f>IF(O1417=1,SUM($O$6:O1417),0)</f>
        <v>0</v>
      </c>
    </row>
    <row r="1418" spans="1:16" ht="90">
      <c r="A1418" s="403"/>
      <c r="B1418" s="413">
        <v>5</v>
      </c>
      <c r="C1418" s="414" t="s">
        <v>1424</v>
      </c>
      <c r="D1418" s="415" t="s">
        <v>24</v>
      </c>
      <c r="E1418" s="416" t="s">
        <v>53</v>
      </c>
      <c r="F1418" s="418">
        <v>286461</v>
      </c>
      <c r="G1418" s="418">
        <v>286461</v>
      </c>
      <c r="H1418" s="452"/>
      <c r="I1418" s="417">
        <f t="shared" si="113"/>
        <v>286461</v>
      </c>
      <c r="J1418" s="428">
        <f t="shared" si="114"/>
        <v>0</v>
      </c>
      <c r="K1418" s="384">
        <f t="shared" si="115"/>
        <v>0</v>
      </c>
      <c r="L1418" s="384">
        <f>IF(J1418=1,SUM($J$6:J1418),0)</f>
        <v>0</v>
      </c>
      <c r="M1418" s="384">
        <f>IF(K1418=1,SUM($K$6:K1418),0)</f>
        <v>0</v>
      </c>
      <c r="N1418" s="430">
        <f t="shared" si="116"/>
        <v>0</v>
      </c>
      <c r="O1418" s="384">
        <f t="shared" si="117"/>
        <v>0</v>
      </c>
      <c r="P1418" s="384">
        <f>IF(O1418=1,SUM($O$6:O1418),0)</f>
        <v>0</v>
      </c>
    </row>
    <row r="1419" spans="1:16" ht="90">
      <c r="A1419" s="403"/>
      <c r="B1419" s="413">
        <v>6</v>
      </c>
      <c r="C1419" s="414" t="s">
        <v>1425</v>
      </c>
      <c r="D1419" s="415" t="s">
        <v>24</v>
      </c>
      <c r="E1419" s="416" t="s">
        <v>53</v>
      </c>
      <c r="F1419" s="418">
        <v>259308</v>
      </c>
      <c r="G1419" s="418">
        <v>259308</v>
      </c>
      <c r="H1419" s="452"/>
      <c r="I1419" s="417"/>
      <c r="J1419" s="428">
        <f t="shared" si="114"/>
        <v>0</v>
      </c>
      <c r="K1419" s="384">
        <f t="shared" si="115"/>
        <v>0</v>
      </c>
      <c r="L1419" s="384">
        <f>IF(J1419=1,SUM($J$6:J1419),0)</f>
        <v>0</v>
      </c>
      <c r="M1419" s="384">
        <f>IF(K1419=1,SUM($K$6:K1419),0)</f>
        <v>0</v>
      </c>
      <c r="N1419" s="430">
        <f t="shared" si="116"/>
        <v>0</v>
      </c>
      <c r="O1419" s="384">
        <f t="shared" si="117"/>
        <v>0</v>
      </c>
      <c r="P1419" s="384">
        <f>IF(O1419=1,SUM($O$6:O1419),0)</f>
        <v>0</v>
      </c>
    </row>
    <row r="1420" spans="1:16" ht="90">
      <c r="A1420" s="403"/>
      <c r="B1420" s="413">
        <v>7</v>
      </c>
      <c r="C1420" s="414" t="s">
        <v>1426</v>
      </c>
      <c r="D1420" s="415" t="s">
        <v>24</v>
      </c>
      <c r="E1420" s="416" t="s">
        <v>53</v>
      </c>
      <c r="F1420" s="418">
        <v>300784.05</v>
      </c>
      <c r="G1420" s="418">
        <v>300784.05</v>
      </c>
      <c r="H1420" s="452"/>
      <c r="I1420" s="417"/>
      <c r="J1420" s="428">
        <f t="shared" si="114"/>
        <v>0</v>
      </c>
      <c r="K1420" s="384">
        <f t="shared" si="115"/>
        <v>0</v>
      </c>
      <c r="L1420" s="384">
        <f>IF(J1420=1,SUM($J$6:J1420),0)</f>
        <v>0</v>
      </c>
      <c r="M1420" s="384">
        <f>IF(K1420=1,SUM($K$6:K1420),0)</f>
        <v>0</v>
      </c>
      <c r="N1420" s="430">
        <f t="shared" si="116"/>
        <v>0</v>
      </c>
      <c r="O1420" s="384">
        <f t="shared" si="117"/>
        <v>0</v>
      </c>
      <c r="P1420" s="384">
        <f>IF(O1420=1,SUM($O$6:O1420),0)</f>
        <v>0</v>
      </c>
    </row>
    <row r="1421" spans="1:16" ht="90">
      <c r="A1421" s="403"/>
      <c r="B1421" s="413">
        <v>8</v>
      </c>
      <c r="C1421" s="414" t="s">
        <v>1427</v>
      </c>
      <c r="D1421" s="415" t="s">
        <v>24</v>
      </c>
      <c r="E1421" s="416" t="s">
        <v>53</v>
      </c>
      <c r="F1421" s="418">
        <v>300600</v>
      </c>
      <c r="G1421" s="418">
        <v>300600</v>
      </c>
      <c r="H1421" s="452"/>
      <c r="I1421" s="417">
        <f t="shared" si="113"/>
        <v>300600</v>
      </c>
      <c r="J1421" s="428">
        <f t="shared" si="114"/>
        <v>0</v>
      </c>
      <c r="K1421" s="384">
        <f t="shared" si="115"/>
        <v>0</v>
      </c>
      <c r="L1421" s="384">
        <f>IF(J1421=1,SUM($J$6:J1421),0)</f>
        <v>0</v>
      </c>
      <c r="M1421" s="384">
        <f>IF(K1421=1,SUM($K$6:K1421),0)</f>
        <v>0</v>
      </c>
      <c r="N1421" s="430">
        <f t="shared" si="116"/>
        <v>0</v>
      </c>
      <c r="O1421" s="384">
        <f t="shared" si="117"/>
        <v>0</v>
      </c>
      <c r="P1421" s="384">
        <f>IF(O1421=1,SUM($O$6:O1421),0)</f>
        <v>0</v>
      </c>
    </row>
    <row r="1422" spans="1:16" ht="90">
      <c r="A1422" s="403"/>
      <c r="B1422" s="413">
        <v>9</v>
      </c>
      <c r="C1422" s="414" t="s">
        <v>1428</v>
      </c>
      <c r="D1422" s="415" t="s">
        <v>24</v>
      </c>
      <c r="E1422" s="416" t="s">
        <v>53</v>
      </c>
      <c r="F1422" s="418">
        <v>358140</v>
      </c>
      <c r="G1422" s="418">
        <v>358140</v>
      </c>
      <c r="H1422" s="452"/>
      <c r="I1422" s="417">
        <f t="shared" si="113"/>
        <v>358140</v>
      </c>
      <c r="J1422" s="428">
        <f t="shared" si="114"/>
        <v>0</v>
      </c>
      <c r="K1422" s="384">
        <f t="shared" si="115"/>
        <v>0</v>
      </c>
      <c r="L1422" s="384">
        <f>IF(J1422=1,SUM($J$6:J1422),0)</f>
        <v>0</v>
      </c>
      <c r="M1422" s="384">
        <f>IF(K1422=1,SUM($K$6:K1422),0)</f>
        <v>0</v>
      </c>
      <c r="N1422" s="430">
        <f t="shared" si="116"/>
        <v>0</v>
      </c>
      <c r="O1422" s="384">
        <f t="shared" si="117"/>
        <v>0</v>
      </c>
      <c r="P1422" s="384">
        <f>IF(O1422=1,SUM($O$6:O1422),0)</f>
        <v>0</v>
      </c>
    </row>
    <row r="1423" spans="1:16" ht="90">
      <c r="A1423" s="403"/>
      <c r="B1423" s="413">
        <v>10</v>
      </c>
      <c r="C1423" s="414" t="s">
        <v>1429</v>
      </c>
      <c r="D1423" s="415" t="s">
        <v>24</v>
      </c>
      <c r="E1423" s="416" t="s">
        <v>53</v>
      </c>
      <c r="F1423" s="418">
        <v>341777.99941898597</v>
      </c>
      <c r="G1423" s="418">
        <v>341777.99941898597</v>
      </c>
      <c r="H1423" s="452"/>
      <c r="I1423" s="417">
        <f t="shared" si="113"/>
        <v>341777.99941898597</v>
      </c>
      <c r="J1423" s="428">
        <f t="shared" si="114"/>
        <v>0</v>
      </c>
      <c r="K1423" s="384">
        <f t="shared" si="115"/>
        <v>0</v>
      </c>
      <c r="L1423" s="384">
        <f>IF(J1423=1,SUM($J$6:J1423),0)</f>
        <v>0</v>
      </c>
      <c r="M1423" s="384">
        <f>IF(K1423=1,SUM($K$6:K1423),0)</f>
        <v>0</v>
      </c>
      <c r="N1423" s="430">
        <f t="shared" si="116"/>
        <v>0</v>
      </c>
      <c r="O1423" s="384">
        <f t="shared" si="117"/>
        <v>0</v>
      </c>
      <c r="P1423" s="384">
        <f>IF(O1423=1,SUM($O$6:O1423),0)</f>
        <v>0</v>
      </c>
    </row>
    <row r="1424" spans="1:16" ht="90">
      <c r="A1424" s="403"/>
      <c r="B1424" s="413">
        <v>11</v>
      </c>
      <c r="C1424" s="414" t="s">
        <v>1430</v>
      </c>
      <c r="D1424" s="415" t="s">
        <v>24</v>
      </c>
      <c r="E1424" s="416" t="s">
        <v>53</v>
      </c>
      <c r="F1424" s="418">
        <v>395879.58401850698</v>
      </c>
      <c r="G1424" s="418">
        <v>395879.58401850698</v>
      </c>
      <c r="H1424" s="452"/>
      <c r="I1424" s="417">
        <f t="shared" si="113"/>
        <v>395879.58401850698</v>
      </c>
      <c r="J1424" s="428">
        <f t="shared" si="114"/>
        <v>0</v>
      </c>
      <c r="K1424" s="384">
        <f t="shared" si="115"/>
        <v>0</v>
      </c>
      <c r="L1424" s="384">
        <f>IF(J1424=1,SUM($J$6:J1424),0)</f>
        <v>0</v>
      </c>
      <c r="M1424" s="384">
        <f>IF(K1424=1,SUM($K$6:K1424),0)</f>
        <v>0</v>
      </c>
      <c r="N1424" s="430">
        <f t="shared" si="116"/>
        <v>0</v>
      </c>
      <c r="O1424" s="384">
        <f t="shared" si="117"/>
        <v>0</v>
      </c>
      <c r="P1424" s="384">
        <f>IF(O1424=1,SUM($O$6:O1424),0)</f>
        <v>0</v>
      </c>
    </row>
    <row r="1425" spans="1:16" ht="120">
      <c r="A1425" s="403"/>
      <c r="B1425" s="413">
        <v>12</v>
      </c>
      <c r="C1425" s="414" t="s">
        <v>1431</v>
      </c>
      <c r="D1425" s="415" t="s">
        <v>24</v>
      </c>
      <c r="E1425" s="416" t="s">
        <v>53</v>
      </c>
      <c r="F1425" s="418">
        <v>6240</v>
      </c>
      <c r="G1425" s="418">
        <v>6240</v>
      </c>
      <c r="H1425" s="452"/>
      <c r="I1425" s="417">
        <f t="shared" si="113"/>
        <v>6240</v>
      </c>
      <c r="J1425" s="428">
        <f t="shared" si="114"/>
        <v>0</v>
      </c>
      <c r="K1425" s="384">
        <f t="shared" si="115"/>
        <v>0</v>
      </c>
      <c r="L1425" s="384">
        <f>IF(J1425=1,SUM($J$6:J1425),0)</f>
        <v>0</v>
      </c>
      <c r="M1425" s="384">
        <f>IF(K1425=1,SUM($K$6:K1425),0)</f>
        <v>0</v>
      </c>
      <c r="N1425" s="430">
        <f t="shared" si="116"/>
        <v>0</v>
      </c>
      <c r="O1425" s="384">
        <f t="shared" si="117"/>
        <v>0</v>
      </c>
      <c r="P1425" s="384">
        <f>IF(O1425=1,SUM($O$6:O1425),0)</f>
        <v>0</v>
      </c>
    </row>
    <row r="1426" spans="1:16" ht="120">
      <c r="A1426" s="403"/>
      <c r="B1426" s="413">
        <v>13</v>
      </c>
      <c r="C1426" s="414" t="s">
        <v>1432</v>
      </c>
      <c r="D1426" s="415" t="s">
        <v>24</v>
      </c>
      <c r="E1426" s="416" t="s">
        <v>53</v>
      </c>
      <c r="F1426" s="418">
        <v>5760</v>
      </c>
      <c r="G1426" s="418">
        <v>5760</v>
      </c>
      <c r="H1426" s="452"/>
      <c r="I1426" s="417">
        <f t="shared" si="113"/>
        <v>5760</v>
      </c>
      <c r="J1426" s="428">
        <f t="shared" si="114"/>
        <v>0</v>
      </c>
      <c r="K1426" s="384">
        <f t="shared" si="115"/>
        <v>0</v>
      </c>
      <c r="L1426" s="384">
        <f>IF(J1426=1,SUM($J$6:J1426),0)</f>
        <v>0</v>
      </c>
      <c r="M1426" s="384">
        <f>IF(K1426=1,SUM($K$6:K1426),0)</f>
        <v>0</v>
      </c>
      <c r="N1426" s="430">
        <f t="shared" si="116"/>
        <v>0</v>
      </c>
      <c r="O1426" s="384">
        <f t="shared" si="117"/>
        <v>0</v>
      </c>
      <c r="P1426" s="384">
        <f>IF(O1426=1,SUM($O$6:O1426),0)</f>
        <v>0</v>
      </c>
    </row>
    <row r="1427" spans="1:16" ht="120">
      <c r="A1427" s="403"/>
      <c r="B1427" s="413">
        <v>14</v>
      </c>
      <c r="C1427" s="414" t="s">
        <v>1433</v>
      </c>
      <c r="D1427" s="415" t="s">
        <v>24</v>
      </c>
      <c r="E1427" s="416" t="s">
        <v>903</v>
      </c>
      <c r="F1427" s="418">
        <v>337284.97886456701</v>
      </c>
      <c r="G1427" s="418">
        <v>337284.97886456701</v>
      </c>
      <c r="H1427" s="452"/>
      <c r="I1427" s="417">
        <f t="shared" si="113"/>
        <v>337284.97886456701</v>
      </c>
      <c r="J1427" s="428">
        <f t="shared" si="114"/>
        <v>0</v>
      </c>
      <c r="K1427" s="384">
        <f t="shared" si="115"/>
        <v>0</v>
      </c>
      <c r="L1427" s="384">
        <f>IF(J1427=1,SUM($J$6:J1427),0)</f>
        <v>0</v>
      </c>
      <c r="M1427" s="384">
        <f>IF(K1427=1,SUM($K$6:K1427),0)</f>
        <v>0</v>
      </c>
      <c r="N1427" s="430">
        <f t="shared" si="116"/>
        <v>0</v>
      </c>
      <c r="O1427" s="384">
        <f t="shared" si="117"/>
        <v>0</v>
      </c>
      <c r="P1427" s="384">
        <f>IF(O1427=1,SUM($O$6:O1427),0)</f>
        <v>0</v>
      </c>
    </row>
    <row r="1428" spans="1:16" ht="120">
      <c r="A1428" s="403"/>
      <c r="B1428" s="413">
        <v>15</v>
      </c>
      <c r="C1428" s="414" t="s">
        <v>1434</v>
      </c>
      <c r="D1428" s="415" t="s">
        <v>24</v>
      </c>
      <c r="E1428" s="416" t="s">
        <v>903</v>
      </c>
      <c r="F1428" s="418">
        <v>269827.98309165298</v>
      </c>
      <c r="G1428" s="418">
        <v>269827.98309165298</v>
      </c>
      <c r="H1428" s="452"/>
      <c r="I1428" s="417">
        <f t="shared" si="113"/>
        <v>269827.98309165298</v>
      </c>
      <c r="J1428" s="428">
        <f t="shared" si="114"/>
        <v>0</v>
      </c>
      <c r="K1428" s="384">
        <f t="shared" si="115"/>
        <v>0</v>
      </c>
      <c r="L1428" s="384">
        <f>IF(J1428=1,SUM($J$6:J1428),0)</f>
        <v>0</v>
      </c>
      <c r="M1428" s="384">
        <f>IF(K1428=1,SUM($K$6:K1428),0)</f>
        <v>0</v>
      </c>
      <c r="N1428" s="430">
        <f t="shared" si="116"/>
        <v>0</v>
      </c>
      <c r="O1428" s="384">
        <f t="shared" si="117"/>
        <v>0</v>
      </c>
      <c r="P1428" s="384">
        <f>IF(O1428=1,SUM($O$6:O1428),0)</f>
        <v>0</v>
      </c>
    </row>
    <row r="1429" spans="1:16" ht="75">
      <c r="A1429" s="403"/>
      <c r="B1429" s="413">
        <v>16</v>
      </c>
      <c r="C1429" s="414" t="s">
        <v>1435</v>
      </c>
      <c r="D1429" s="415" t="s">
        <v>24</v>
      </c>
      <c r="E1429" s="416" t="s">
        <v>895</v>
      </c>
      <c r="F1429" s="418">
        <v>420</v>
      </c>
      <c r="G1429" s="418">
        <v>420</v>
      </c>
      <c r="H1429" s="452"/>
      <c r="I1429" s="417">
        <f t="shared" si="113"/>
        <v>420</v>
      </c>
      <c r="J1429" s="428">
        <f t="shared" si="114"/>
        <v>0</v>
      </c>
      <c r="K1429" s="384">
        <f t="shared" si="115"/>
        <v>0</v>
      </c>
      <c r="L1429" s="384">
        <f>IF(J1429=1,SUM($J$6:J1429),0)</f>
        <v>0</v>
      </c>
      <c r="M1429" s="384">
        <f>IF(K1429=1,SUM($K$6:K1429),0)</f>
        <v>0</v>
      </c>
      <c r="N1429" s="430">
        <f t="shared" si="116"/>
        <v>0</v>
      </c>
      <c r="O1429" s="384">
        <f t="shared" si="117"/>
        <v>0</v>
      </c>
      <c r="P1429" s="384">
        <f>IF(O1429=1,SUM($O$6:O1429),0)</f>
        <v>0</v>
      </c>
    </row>
    <row r="1430" spans="1:16" ht="75">
      <c r="A1430" s="403"/>
      <c r="B1430" s="413">
        <v>17</v>
      </c>
      <c r="C1430" s="414" t="s">
        <v>1436</v>
      </c>
      <c r="D1430" s="415" t="s">
        <v>24</v>
      </c>
      <c r="E1430" s="416" t="s">
        <v>895</v>
      </c>
      <c r="F1430" s="418">
        <v>720</v>
      </c>
      <c r="G1430" s="418">
        <v>720</v>
      </c>
      <c r="H1430" s="452"/>
      <c r="I1430" s="417">
        <f t="shared" si="113"/>
        <v>720</v>
      </c>
      <c r="J1430" s="428">
        <f t="shared" si="114"/>
        <v>0</v>
      </c>
      <c r="K1430" s="384">
        <f t="shared" si="115"/>
        <v>0</v>
      </c>
      <c r="L1430" s="384">
        <f>IF(J1430=1,SUM($J$6:J1430),0)</f>
        <v>0</v>
      </c>
      <c r="M1430" s="384">
        <f>IF(K1430=1,SUM($K$6:K1430),0)</f>
        <v>0</v>
      </c>
      <c r="N1430" s="430">
        <f t="shared" si="116"/>
        <v>0</v>
      </c>
      <c r="O1430" s="384">
        <f t="shared" si="117"/>
        <v>0</v>
      </c>
      <c r="P1430" s="384">
        <f>IF(O1430=1,SUM($O$6:O1430),0)</f>
        <v>0</v>
      </c>
    </row>
    <row r="1431" spans="1:16" ht="90">
      <c r="A1431" s="403"/>
      <c r="B1431" s="413">
        <v>18</v>
      </c>
      <c r="C1431" s="414" t="s">
        <v>1437</v>
      </c>
      <c r="D1431" s="415" t="s">
        <v>24</v>
      </c>
      <c r="E1431" s="416" t="s">
        <v>895</v>
      </c>
      <c r="F1431" s="418">
        <v>15300</v>
      </c>
      <c r="G1431" s="418">
        <v>15300</v>
      </c>
      <c r="H1431" s="452"/>
      <c r="I1431" s="417">
        <f t="shared" si="113"/>
        <v>15300</v>
      </c>
      <c r="J1431" s="428">
        <f t="shared" si="114"/>
        <v>0</v>
      </c>
      <c r="K1431" s="384">
        <f t="shared" si="115"/>
        <v>0</v>
      </c>
      <c r="L1431" s="384">
        <f>IF(J1431=1,SUM($J$6:J1431),0)</f>
        <v>0</v>
      </c>
      <c r="M1431" s="384">
        <f>IF(K1431=1,SUM($K$6:K1431),0)</f>
        <v>0</v>
      </c>
      <c r="N1431" s="430">
        <f t="shared" si="116"/>
        <v>0</v>
      </c>
      <c r="O1431" s="384">
        <f t="shared" si="117"/>
        <v>0</v>
      </c>
      <c r="P1431" s="384">
        <f>IF(O1431=1,SUM($O$6:O1431),0)</f>
        <v>0</v>
      </c>
    </row>
    <row r="1432" spans="1:16" ht="90">
      <c r="A1432" s="403"/>
      <c r="B1432" s="413">
        <v>19</v>
      </c>
      <c r="C1432" s="414" t="s">
        <v>1438</v>
      </c>
      <c r="D1432" s="415" t="s">
        <v>24</v>
      </c>
      <c r="E1432" s="416" t="s">
        <v>895</v>
      </c>
      <c r="F1432" s="418">
        <v>9120</v>
      </c>
      <c r="G1432" s="418">
        <v>9120</v>
      </c>
      <c r="H1432" s="452"/>
      <c r="I1432" s="417">
        <f t="shared" si="113"/>
        <v>9120</v>
      </c>
      <c r="J1432" s="428">
        <f t="shared" si="114"/>
        <v>0</v>
      </c>
      <c r="K1432" s="384">
        <f t="shared" si="115"/>
        <v>0</v>
      </c>
      <c r="L1432" s="384">
        <f>IF(J1432=1,SUM($J$6:J1432),0)</f>
        <v>0</v>
      </c>
      <c r="M1432" s="384">
        <f>IF(K1432=1,SUM($K$6:K1432),0)</f>
        <v>0</v>
      </c>
      <c r="N1432" s="430">
        <f t="shared" si="116"/>
        <v>0</v>
      </c>
      <c r="O1432" s="384">
        <f t="shared" si="117"/>
        <v>0</v>
      </c>
      <c r="P1432" s="384">
        <f>IF(O1432=1,SUM($O$6:O1432),0)</f>
        <v>0</v>
      </c>
    </row>
    <row r="1433" spans="1:16" ht="90">
      <c r="A1433" s="403"/>
      <c r="B1433" s="413">
        <v>20</v>
      </c>
      <c r="C1433" s="414" t="s">
        <v>1439</v>
      </c>
      <c r="D1433" s="415" t="s">
        <v>24</v>
      </c>
      <c r="E1433" s="416" t="s">
        <v>895</v>
      </c>
      <c r="F1433" s="453">
        <v>2740</v>
      </c>
      <c r="G1433" s="453">
        <v>2740</v>
      </c>
      <c r="H1433" s="452"/>
      <c r="I1433" s="417">
        <f t="shared" si="113"/>
        <v>2740</v>
      </c>
      <c r="J1433" s="428">
        <f t="shared" si="114"/>
        <v>0</v>
      </c>
      <c r="K1433" s="384">
        <f t="shared" si="115"/>
        <v>0</v>
      </c>
      <c r="L1433" s="384">
        <f>IF(J1433=1,SUM($J$6:J1433),0)</f>
        <v>0</v>
      </c>
      <c r="M1433" s="384">
        <f>IF(K1433=1,SUM($K$6:K1433),0)</f>
        <v>0</v>
      </c>
      <c r="N1433" s="430">
        <f t="shared" si="116"/>
        <v>0</v>
      </c>
      <c r="O1433" s="384">
        <f t="shared" si="117"/>
        <v>0</v>
      </c>
      <c r="P1433" s="384">
        <f>IF(O1433=1,SUM($O$6:O1433),0)</f>
        <v>0</v>
      </c>
    </row>
    <row r="1434" spans="1:16">
      <c r="A1434" s="403"/>
      <c r="B1434" s="413"/>
      <c r="C1434" s="414"/>
      <c r="D1434" s="415" t="s">
        <v>122</v>
      </c>
      <c r="E1434" s="416"/>
      <c r="F1434" s="418">
        <v>0</v>
      </c>
      <c r="G1434" s="418">
        <v>0</v>
      </c>
      <c r="H1434" s="454"/>
      <c r="I1434" s="411">
        <f t="shared" ref="I1434:I1439" si="118">IF($I$5=$G$4,G1434,(IF($I$5=$F$4,F1434,0)))</f>
        <v>0</v>
      </c>
      <c r="J1434" s="428">
        <f t="shared" si="114"/>
        <v>0</v>
      </c>
      <c r="K1434" s="384">
        <f t="shared" si="115"/>
        <v>0</v>
      </c>
      <c r="L1434" s="384">
        <f>IF(J1434=1,SUM($J$6:J1434),0)</f>
        <v>0</v>
      </c>
      <c r="M1434" s="384">
        <f>IF(K1434=1,SUM($K$6:K1434),0)</f>
        <v>0</v>
      </c>
      <c r="N1434" s="430">
        <f t="shared" si="116"/>
        <v>0</v>
      </c>
      <c r="O1434" s="384">
        <f t="shared" si="117"/>
        <v>0</v>
      </c>
      <c r="P1434" s="384">
        <f>IF(O1434=1,SUM($O$6:O1434),0)</f>
        <v>0</v>
      </c>
    </row>
    <row r="1435" spans="1:16" ht="45">
      <c r="A1435" s="403"/>
      <c r="B1435" s="413" t="s">
        <v>705</v>
      </c>
      <c r="C1435" s="414" t="s">
        <v>1086</v>
      </c>
      <c r="D1435" s="415" t="s">
        <v>122</v>
      </c>
      <c r="E1435" s="416"/>
      <c r="F1435" s="418">
        <v>0</v>
      </c>
      <c r="G1435" s="418">
        <v>0</v>
      </c>
      <c r="H1435" s="454"/>
      <c r="I1435" s="411">
        <f t="shared" si="118"/>
        <v>0</v>
      </c>
      <c r="J1435" s="428">
        <f t="shared" si="114"/>
        <v>0</v>
      </c>
      <c r="K1435" s="384">
        <f t="shared" si="115"/>
        <v>0</v>
      </c>
      <c r="L1435" s="384">
        <f>IF(J1435=1,SUM($J$6:J1435),0)</f>
        <v>0</v>
      </c>
      <c r="M1435" s="384">
        <f>IF(K1435=1,SUM($K$6:K1435),0)</f>
        <v>0</v>
      </c>
      <c r="N1435" s="430">
        <f t="shared" si="116"/>
        <v>0</v>
      </c>
      <c r="O1435" s="384">
        <f t="shared" si="117"/>
        <v>0</v>
      </c>
      <c r="P1435" s="384">
        <f>IF(O1435=1,SUM($O$6:O1435),0)</f>
        <v>0</v>
      </c>
    </row>
    <row r="1436" spans="1:16" ht="90">
      <c r="A1436" s="403"/>
      <c r="B1436" s="413">
        <v>1</v>
      </c>
      <c r="C1436" s="414" t="s">
        <v>1440</v>
      </c>
      <c r="D1436" s="415" t="s">
        <v>24</v>
      </c>
      <c r="E1436" s="416" t="s">
        <v>53</v>
      </c>
      <c r="F1436" s="418">
        <v>15000</v>
      </c>
      <c r="G1436" s="418">
        <v>15000</v>
      </c>
      <c r="H1436" s="454"/>
      <c r="I1436" s="411">
        <f t="shared" si="118"/>
        <v>15000</v>
      </c>
      <c r="J1436" s="428">
        <f t="shared" si="114"/>
        <v>0</v>
      </c>
      <c r="K1436" s="384">
        <f t="shared" si="115"/>
        <v>0</v>
      </c>
      <c r="L1436" s="384">
        <f>IF(J1436=1,SUM($J$6:J1436),0)</f>
        <v>0</v>
      </c>
      <c r="M1436" s="384">
        <f>IF(K1436=1,SUM($K$6:K1436),0)</f>
        <v>0</v>
      </c>
      <c r="N1436" s="430">
        <f t="shared" si="116"/>
        <v>0</v>
      </c>
      <c r="O1436" s="384">
        <f t="shared" si="117"/>
        <v>0</v>
      </c>
      <c r="P1436" s="384">
        <f>IF(O1436=1,SUM($O$6:O1436),0)</f>
        <v>0</v>
      </c>
    </row>
    <row r="1437" spans="1:16" ht="90">
      <c r="A1437" s="403"/>
      <c r="B1437" s="413">
        <v>2</v>
      </c>
      <c r="C1437" s="414" t="s">
        <v>1441</v>
      </c>
      <c r="D1437" s="415" t="s">
        <v>24</v>
      </c>
      <c r="E1437" s="416" t="s">
        <v>53</v>
      </c>
      <c r="F1437" s="418">
        <v>36180</v>
      </c>
      <c r="G1437" s="418">
        <v>36180</v>
      </c>
      <c r="H1437" s="454"/>
      <c r="I1437" s="411">
        <f t="shared" si="118"/>
        <v>36180</v>
      </c>
      <c r="J1437" s="428">
        <f t="shared" si="114"/>
        <v>0</v>
      </c>
      <c r="K1437" s="384">
        <f t="shared" si="115"/>
        <v>0</v>
      </c>
      <c r="L1437" s="384">
        <f>IF(J1437=1,SUM($J$6:J1437),0)</f>
        <v>0</v>
      </c>
      <c r="M1437" s="384">
        <f>IF(K1437=1,SUM($K$6:K1437),0)</f>
        <v>0</v>
      </c>
      <c r="N1437" s="430">
        <f t="shared" si="116"/>
        <v>0</v>
      </c>
      <c r="O1437" s="384">
        <f t="shared" si="117"/>
        <v>0</v>
      </c>
      <c r="P1437" s="384">
        <f>IF(O1437=1,SUM($O$6:O1437),0)</f>
        <v>0</v>
      </c>
    </row>
    <row r="1438" spans="1:16" ht="60">
      <c r="A1438" s="403"/>
      <c r="B1438" s="413">
        <v>3</v>
      </c>
      <c r="C1438" s="414" t="s">
        <v>1442</v>
      </c>
      <c r="D1438" s="415" t="s">
        <v>24</v>
      </c>
      <c r="E1438" s="416" t="s">
        <v>53</v>
      </c>
      <c r="F1438" s="418">
        <v>32640</v>
      </c>
      <c r="G1438" s="418">
        <v>32640</v>
      </c>
      <c r="H1438" s="454"/>
      <c r="I1438" s="411">
        <f t="shared" si="118"/>
        <v>32640</v>
      </c>
      <c r="J1438" s="428">
        <f t="shared" si="114"/>
        <v>0</v>
      </c>
      <c r="K1438" s="384">
        <f t="shared" si="115"/>
        <v>0</v>
      </c>
      <c r="L1438" s="384">
        <f>IF(J1438=1,SUM($J$6:J1438),0)</f>
        <v>0</v>
      </c>
      <c r="M1438" s="384">
        <f>IF(K1438=1,SUM($K$6:K1438),0)</f>
        <v>0</v>
      </c>
      <c r="N1438" s="430">
        <f t="shared" si="116"/>
        <v>0</v>
      </c>
      <c r="O1438" s="384">
        <f t="shared" si="117"/>
        <v>0</v>
      </c>
      <c r="P1438" s="384">
        <f>IF(O1438=1,SUM($O$6:O1438),0)</f>
        <v>0</v>
      </c>
    </row>
    <row r="1439" spans="1:16" ht="60">
      <c r="A1439" s="403"/>
      <c r="B1439" s="413">
        <v>4</v>
      </c>
      <c r="C1439" s="414" t="s">
        <v>1443</v>
      </c>
      <c r="D1439" s="415" t="s">
        <v>24</v>
      </c>
      <c r="E1439" s="416" t="s">
        <v>53</v>
      </c>
      <c r="F1439" s="418">
        <v>63840</v>
      </c>
      <c r="G1439" s="418">
        <v>63840</v>
      </c>
      <c r="H1439" s="454"/>
      <c r="I1439" s="411">
        <f t="shared" si="118"/>
        <v>63840</v>
      </c>
      <c r="J1439" s="428">
        <f t="shared" si="114"/>
        <v>0</v>
      </c>
      <c r="K1439" s="384">
        <f t="shared" si="115"/>
        <v>0</v>
      </c>
      <c r="L1439" s="384">
        <f>IF(J1439=1,SUM($J$6:J1439),0)</f>
        <v>0</v>
      </c>
      <c r="M1439" s="384">
        <f>IF(K1439=1,SUM($K$6:K1439),0)</f>
        <v>0</v>
      </c>
      <c r="N1439" s="430">
        <f t="shared" si="116"/>
        <v>0</v>
      </c>
      <c r="O1439" s="384">
        <f t="shared" si="117"/>
        <v>0</v>
      </c>
      <c r="P1439" s="384">
        <f>IF(O1439=1,SUM($O$6:O1439),0)</f>
        <v>0</v>
      </c>
    </row>
    <row r="1440" spans="1:16" ht="60">
      <c r="A1440" s="403"/>
      <c r="B1440" s="413">
        <v>5</v>
      </c>
      <c r="C1440" s="414" t="s">
        <v>1444</v>
      </c>
      <c r="D1440" s="415" t="s">
        <v>24</v>
      </c>
      <c r="E1440" s="416" t="s">
        <v>53</v>
      </c>
      <c r="F1440" s="418">
        <v>450000</v>
      </c>
      <c r="G1440" s="418">
        <v>450000</v>
      </c>
      <c r="H1440" s="454"/>
      <c r="I1440" s="411">
        <f t="shared" ref="I1440:I1494" si="119">IF($I$5=$G$4,G1440,(IF($I$5=$F$4,F1440,0)))</f>
        <v>450000</v>
      </c>
      <c r="J1440" s="428">
        <f t="shared" si="114"/>
        <v>0</v>
      </c>
      <c r="K1440" s="384">
        <f t="shared" si="115"/>
        <v>0</v>
      </c>
      <c r="L1440" s="384">
        <f>IF(J1440=1,SUM($J$6:J1440),0)</f>
        <v>0</v>
      </c>
      <c r="M1440" s="384">
        <f>IF(K1440=1,SUM($K$6:K1440),0)</f>
        <v>0</v>
      </c>
      <c r="N1440" s="430">
        <f t="shared" si="116"/>
        <v>0</v>
      </c>
      <c r="O1440" s="384">
        <f t="shared" si="117"/>
        <v>0</v>
      </c>
      <c r="P1440" s="384">
        <f>IF(O1440=1,SUM($O$6:O1440),0)</f>
        <v>0</v>
      </c>
    </row>
    <row r="1441" spans="1:16" ht="75">
      <c r="A1441" s="403"/>
      <c r="B1441" s="413">
        <v>6</v>
      </c>
      <c r="C1441" s="414" t="s">
        <v>1445</v>
      </c>
      <c r="D1441" s="415" t="s">
        <v>24</v>
      </c>
      <c r="E1441" s="416" t="s">
        <v>53</v>
      </c>
      <c r="F1441" s="417">
        <v>985020</v>
      </c>
      <c r="G1441" s="417">
        <v>985020</v>
      </c>
      <c r="H1441" s="454"/>
      <c r="I1441" s="411">
        <f t="shared" si="119"/>
        <v>985020</v>
      </c>
      <c r="J1441" s="428">
        <f t="shared" si="114"/>
        <v>0</v>
      </c>
      <c r="K1441" s="384">
        <f t="shared" si="115"/>
        <v>0</v>
      </c>
      <c r="L1441" s="384">
        <f>IF(J1441=1,SUM($J$6:J1441),0)</f>
        <v>0</v>
      </c>
      <c r="M1441" s="384">
        <f>IF(K1441=1,SUM($K$6:K1441),0)</f>
        <v>0</v>
      </c>
      <c r="N1441" s="430">
        <f t="shared" si="116"/>
        <v>0</v>
      </c>
      <c r="O1441" s="384">
        <f t="shared" si="117"/>
        <v>0</v>
      </c>
      <c r="P1441" s="384">
        <f>IF(O1441=1,SUM($O$6:O1441),0)</f>
        <v>0</v>
      </c>
    </row>
    <row r="1442" spans="1:16">
      <c r="A1442" s="403"/>
      <c r="B1442" s="413"/>
      <c r="C1442" s="414" t="s">
        <v>122</v>
      </c>
      <c r="D1442" s="415" t="s">
        <v>122</v>
      </c>
      <c r="E1442" s="416"/>
      <c r="F1442" s="417"/>
      <c r="G1442" s="417"/>
      <c r="H1442" s="454"/>
      <c r="I1442" s="411">
        <f t="shared" si="119"/>
        <v>0</v>
      </c>
      <c r="J1442" s="428">
        <f t="shared" si="114"/>
        <v>0</v>
      </c>
      <c r="K1442" s="384">
        <f t="shared" si="115"/>
        <v>0</v>
      </c>
      <c r="L1442" s="384">
        <f>IF(J1442=1,SUM($J$6:J1442),0)</f>
        <v>0</v>
      </c>
      <c r="M1442" s="384">
        <f>IF(K1442=1,SUM($K$6:K1442),0)</f>
        <v>0</v>
      </c>
      <c r="N1442" s="430">
        <f t="shared" si="116"/>
        <v>0</v>
      </c>
      <c r="O1442" s="384">
        <f t="shared" si="117"/>
        <v>0</v>
      </c>
      <c r="P1442" s="384">
        <f>IF(O1442=1,SUM($O$6:O1442),0)</f>
        <v>0</v>
      </c>
    </row>
    <row r="1443" spans="1:16" ht="30">
      <c r="A1443" s="403"/>
      <c r="B1443" s="413" t="s">
        <v>1446</v>
      </c>
      <c r="C1443" s="414" t="s">
        <v>1447</v>
      </c>
      <c r="D1443" s="415" t="s">
        <v>122</v>
      </c>
      <c r="E1443" s="416"/>
      <c r="F1443" s="417"/>
      <c r="G1443" s="417"/>
      <c r="H1443" s="454"/>
      <c r="I1443" s="411">
        <f t="shared" si="119"/>
        <v>0</v>
      </c>
      <c r="J1443" s="428">
        <f t="shared" si="114"/>
        <v>0</v>
      </c>
      <c r="K1443" s="384">
        <f t="shared" si="115"/>
        <v>0</v>
      </c>
      <c r="L1443" s="384">
        <f>IF(J1443=1,SUM($J$6:J1443),0)</f>
        <v>0</v>
      </c>
      <c r="M1443" s="384">
        <f>IF(K1443=1,SUM($K$6:K1443),0)</f>
        <v>0</v>
      </c>
      <c r="N1443" s="430">
        <f t="shared" si="116"/>
        <v>0</v>
      </c>
      <c r="O1443" s="384">
        <f t="shared" si="117"/>
        <v>0</v>
      </c>
      <c r="P1443" s="384">
        <f>IF(O1443=1,SUM($O$6:O1443),0)</f>
        <v>0</v>
      </c>
    </row>
    <row r="1444" spans="1:16" ht="45">
      <c r="A1444" s="403"/>
      <c r="B1444" s="413">
        <v>1</v>
      </c>
      <c r="C1444" s="414" t="s">
        <v>1448</v>
      </c>
      <c r="D1444" s="415" t="s">
        <v>24</v>
      </c>
      <c r="E1444" s="416" t="s">
        <v>1449</v>
      </c>
      <c r="F1444" s="417">
        <v>2.5000000000000001E-2</v>
      </c>
      <c r="G1444" s="417">
        <v>2.5000000000000001E-2</v>
      </c>
      <c r="H1444" s="454"/>
      <c r="I1444" s="411">
        <f t="shared" si="119"/>
        <v>2.5000000000000001E-2</v>
      </c>
      <c r="J1444" s="428">
        <f t="shared" si="114"/>
        <v>0</v>
      </c>
      <c r="K1444" s="384">
        <f t="shared" si="115"/>
        <v>0</v>
      </c>
      <c r="L1444" s="384">
        <f>IF(J1444=1,SUM($J$6:J1444),0)</f>
        <v>0</v>
      </c>
      <c r="M1444" s="384">
        <f>IF(K1444=1,SUM($K$6:K1444),0)</f>
        <v>0</v>
      </c>
      <c r="N1444" s="430">
        <f t="shared" si="116"/>
        <v>0</v>
      </c>
      <c r="O1444" s="384">
        <f t="shared" si="117"/>
        <v>0</v>
      </c>
      <c r="P1444" s="384">
        <f>IF(O1444=1,SUM($O$6:O1444),0)</f>
        <v>0</v>
      </c>
    </row>
    <row r="1445" spans="1:16" ht="30">
      <c r="A1445" s="403"/>
      <c r="B1445" s="413">
        <v>2</v>
      </c>
      <c r="C1445" s="414" t="s">
        <v>1450</v>
      </c>
      <c r="D1445" s="415" t="s">
        <v>24</v>
      </c>
      <c r="E1445" s="416" t="s">
        <v>1451</v>
      </c>
      <c r="F1445" s="417">
        <v>800000</v>
      </c>
      <c r="G1445" s="417">
        <v>800000</v>
      </c>
      <c r="H1445" s="454"/>
      <c r="I1445" s="411">
        <f t="shared" si="119"/>
        <v>800000</v>
      </c>
      <c r="J1445" s="428">
        <f t="shared" si="114"/>
        <v>0</v>
      </c>
      <c r="K1445" s="384">
        <f t="shared" si="115"/>
        <v>0</v>
      </c>
      <c r="L1445" s="384">
        <f>IF(J1445=1,SUM($J$6:J1445),0)</f>
        <v>0</v>
      </c>
      <c r="M1445" s="384">
        <f>IF(K1445=1,SUM($K$6:K1445),0)</f>
        <v>0</v>
      </c>
      <c r="N1445" s="430">
        <f t="shared" si="116"/>
        <v>0</v>
      </c>
      <c r="O1445" s="384">
        <f t="shared" si="117"/>
        <v>0</v>
      </c>
      <c r="P1445" s="384">
        <f>IF(O1445=1,SUM($O$6:O1445),0)</f>
        <v>0</v>
      </c>
    </row>
    <row r="1446" spans="1:16" ht="45">
      <c r="A1446" s="403"/>
      <c r="B1446" s="413">
        <v>3</v>
      </c>
      <c r="C1446" s="414" t="s">
        <v>1452</v>
      </c>
      <c r="D1446" s="415" t="s">
        <v>24</v>
      </c>
      <c r="E1446" s="416" t="s">
        <v>1453</v>
      </c>
      <c r="F1446" s="417">
        <v>300000</v>
      </c>
      <c r="G1446" s="417">
        <v>300000</v>
      </c>
      <c r="H1446" s="454"/>
      <c r="I1446" s="411">
        <f t="shared" si="119"/>
        <v>300000</v>
      </c>
      <c r="J1446" s="428">
        <f t="shared" si="114"/>
        <v>0</v>
      </c>
      <c r="K1446" s="384">
        <f t="shared" si="115"/>
        <v>0</v>
      </c>
      <c r="L1446" s="384">
        <f>IF(J1446=1,SUM($J$6:J1446),0)</f>
        <v>0</v>
      </c>
      <c r="M1446" s="384">
        <f>IF(K1446=1,SUM($K$6:K1446),0)</f>
        <v>0</v>
      </c>
      <c r="N1446" s="430">
        <f t="shared" si="116"/>
        <v>0</v>
      </c>
      <c r="O1446" s="384">
        <f t="shared" si="117"/>
        <v>0</v>
      </c>
      <c r="P1446" s="384">
        <f>IF(O1446=1,SUM($O$6:O1446),0)</f>
        <v>0</v>
      </c>
    </row>
    <row r="1447" spans="1:16" ht="30">
      <c r="A1447" s="403"/>
      <c r="B1447" s="413">
        <v>4</v>
      </c>
      <c r="C1447" s="448" t="s">
        <v>1454</v>
      </c>
      <c r="D1447" s="415" t="s">
        <v>24</v>
      </c>
      <c r="E1447" s="416" t="s">
        <v>1455</v>
      </c>
      <c r="F1447" s="417">
        <v>300000</v>
      </c>
      <c r="G1447" s="417">
        <v>300000</v>
      </c>
      <c r="H1447" s="454"/>
      <c r="I1447" s="411">
        <f t="shared" si="119"/>
        <v>300000</v>
      </c>
      <c r="J1447" s="428">
        <f t="shared" si="114"/>
        <v>0</v>
      </c>
      <c r="K1447" s="384">
        <f t="shared" si="115"/>
        <v>0</v>
      </c>
      <c r="L1447" s="384">
        <f>IF(J1447=1,SUM($J$6:J1447),0)</f>
        <v>0</v>
      </c>
      <c r="M1447" s="384">
        <f>IF(K1447=1,SUM($K$6:K1447),0)</f>
        <v>0</v>
      </c>
      <c r="N1447" s="430">
        <f t="shared" si="116"/>
        <v>0</v>
      </c>
      <c r="O1447" s="384">
        <f t="shared" si="117"/>
        <v>0</v>
      </c>
      <c r="P1447" s="384">
        <f>IF(O1447=1,SUM($O$6:O1447),0)</f>
        <v>0</v>
      </c>
    </row>
    <row r="1448" spans="1:16" ht="30">
      <c r="A1448" s="403"/>
      <c r="B1448" s="413">
        <v>5</v>
      </c>
      <c r="C1448" s="448" t="s">
        <v>1456</v>
      </c>
      <c r="D1448" s="415" t="s">
        <v>24</v>
      </c>
      <c r="E1448" s="416" t="s">
        <v>1455</v>
      </c>
      <c r="F1448" s="417">
        <v>57250</v>
      </c>
      <c r="G1448" s="417">
        <v>57250</v>
      </c>
      <c r="H1448" s="454"/>
      <c r="I1448" s="411">
        <f t="shared" si="119"/>
        <v>57250</v>
      </c>
      <c r="J1448" s="428">
        <f t="shared" si="114"/>
        <v>0</v>
      </c>
      <c r="K1448" s="384">
        <f t="shared" si="115"/>
        <v>0</v>
      </c>
      <c r="L1448" s="384">
        <f>IF(J1448=1,SUM($J$6:J1448),0)</f>
        <v>0</v>
      </c>
      <c r="M1448" s="384">
        <f>IF(K1448=1,SUM($K$6:K1448),0)</f>
        <v>0</v>
      </c>
      <c r="N1448" s="430">
        <f t="shared" si="116"/>
        <v>0</v>
      </c>
      <c r="O1448" s="384">
        <f t="shared" si="117"/>
        <v>0</v>
      </c>
      <c r="P1448" s="384">
        <f>IF(O1448=1,SUM($O$6:O1448),0)</f>
        <v>0</v>
      </c>
    </row>
    <row r="1449" spans="1:16" ht="45">
      <c r="A1449" s="403"/>
      <c r="B1449" s="413">
        <v>6</v>
      </c>
      <c r="C1449" s="448" t="s">
        <v>1457</v>
      </c>
      <c r="D1449" s="415" t="s">
        <v>24</v>
      </c>
      <c r="E1449" s="416" t="s">
        <v>43</v>
      </c>
      <c r="F1449" s="417">
        <v>13770</v>
      </c>
      <c r="G1449" s="417">
        <v>13770</v>
      </c>
      <c r="H1449" s="454"/>
      <c r="I1449" s="411">
        <f t="shared" si="119"/>
        <v>13770</v>
      </c>
      <c r="J1449" s="428">
        <f t="shared" si="114"/>
        <v>0</v>
      </c>
      <c r="K1449" s="384">
        <f t="shared" si="115"/>
        <v>0</v>
      </c>
      <c r="L1449" s="384">
        <f>IF(J1449=1,SUM($J$6:J1449),0)</f>
        <v>0</v>
      </c>
      <c r="M1449" s="384">
        <f>IF(K1449=1,SUM($K$6:K1449),0)</f>
        <v>0</v>
      </c>
      <c r="N1449" s="430">
        <f t="shared" si="116"/>
        <v>0</v>
      </c>
      <c r="O1449" s="384">
        <f t="shared" si="117"/>
        <v>0</v>
      </c>
      <c r="P1449" s="384">
        <f>IF(O1449=1,SUM($O$6:O1449),0)</f>
        <v>0</v>
      </c>
    </row>
    <row r="1450" spans="1:16" ht="60">
      <c r="A1450" s="403"/>
      <c r="B1450" s="413">
        <v>7</v>
      </c>
      <c r="C1450" s="448" t="s">
        <v>1458</v>
      </c>
      <c r="D1450" s="415" t="s">
        <v>24</v>
      </c>
      <c r="E1450" s="416" t="s">
        <v>43</v>
      </c>
      <c r="F1450" s="417">
        <v>29730</v>
      </c>
      <c r="G1450" s="417">
        <v>29730</v>
      </c>
      <c r="H1450" s="454"/>
      <c r="I1450" s="411">
        <f t="shared" si="119"/>
        <v>29730</v>
      </c>
      <c r="J1450" s="428">
        <f t="shared" si="114"/>
        <v>0</v>
      </c>
      <c r="K1450" s="384">
        <f t="shared" si="115"/>
        <v>0</v>
      </c>
      <c r="L1450" s="384">
        <f>IF(J1450=1,SUM($J$6:J1450),0)</f>
        <v>0</v>
      </c>
      <c r="M1450" s="384">
        <f>IF(K1450=1,SUM($K$6:K1450),0)</f>
        <v>0</v>
      </c>
      <c r="N1450" s="430">
        <f t="shared" si="116"/>
        <v>0</v>
      </c>
      <c r="O1450" s="384">
        <f t="shared" si="117"/>
        <v>0</v>
      </c>
      <c r="P1450" s="384">
        <f>IF(O1450=1,SUM($O$6:O1450),0)</f>
        <v>0</v>
      </c>
    </row>
    <row r="1451" spans="1:16" ht="45">
      <c r="A1451" s="403"/>
      <c r="B1451" s="413">
        <v>8</v>
      </c>
      <c r="C1451" s="448" t="s">
        <v>1459</v>
      </c>
      <c r="D1451" s="415" t="s">
        <v>24</v>
      </c>
      <c r="E1451" s="416" t="s">
        <v>43</v>
      </c>
      <c r="F1451" s="417">
        <v>250000</v>
      </c>
      <c r="G1451" s="417">
        <v>250000</v>
      </c>
      <c r="H1451" s="454"/>
      <c r="I1451" s="411">
        <f t="shared" si="119"/>
        <v>250000</v>
      </c>
      <c r="J1451" s="428">
        <f t="shared" si="114"/>
        <v>0</v>
      </c>
      <c r="K1451" s="384">
        <f t="shared" si="115"/>
        <v>0</v>
      </c>
      <c r="L1451" s="384">
        <f>IF(J1451=1,SUM($J$6:J1451),0)</f>
        <v>0</v>
      </c>
      <c r="M1451" s="384">
        <f>IF(K1451=1,SUM($K$6:K1451),0)</f>
        <v>0</v>
      </c>
      <c r="N1451" s="430">
        <f t="shared" si="116"/>
        <v>0</v>
      </c>
      <c r="O1451" s="384">
        <f t="shared" si="117"/>
        <v>0</v>
      </c>
      <c r="P1451" s="384">
        <f>IF(O1451=1,SUM($O$6:O1451),0)</f>
        <v>0</v>
      </c>
    </row>
    <row r="1452" spans="1:16" ht="60">
      <c r="A1452" s="403"/>
      <c r="B1452" s="455">
        <v>9</v>
      </c>
      <c r="C1452" s="456" t="s">
        <v>1460</v>
      </c>
      <c r="D1452" s="415" t="s">
        <v>24</v>
      </c>
      <c r="E1452" s="416" t="s">
        <v>43</v>
      </c>
      <c r="F1452" s="417">
        <v>54500</v>
      </c>
      <c r="G1452" s="417">
        <v>54500</v>
      </c>
      <c r="H1452" s="454"/>
      <c r="I1452" s="411">
        <f t="shared" si="119"/>
        <v>54500</v>
      </c>
      <c r="J1452" s="428">
        <f t="shared" si="114"/>
        <v>0</v>
      </c>
      <c r="K1452" s="384">
        <f t="shared" si="115"/>
        <v>0</v>
      </c>
      <c r="L1452" s="384">
        <f>IF(J1452=1,SUM($J$6:J1452),0)</f>
        <v>0</v>
      </c>
      <c r="M1452" s="384">
        <f>IF(K1452=1,SUM($K$6:K1452),0)</f>
        <v>0</v>
      </c>
      <c r="N1452" s="430">
        <f t="shared" si="116"/>
        <v>0</v>
      </c>
      <c r="O1452" s="384">
        <f t="shared" si="117"/>
        <v>0</v>
      </c>
      <c r="P1452" s="384">
        <f>IF(O1452=1,SUM($O$6:O1452),0)</f>
        <v>0</v>
      </c>
    </row>
    <row r="1453" spans="1:16" ht="75">
      <c r="A1453" s="403"/>
      <c r="B1453" s="455">
        <v>10</v>
      </c>
      <c r="C1453" s="457" t="s">
        <v>1461</v>
      </c>
      <c r="D1453" s="415" t="s">
        <v>24</v>
      </c>
      <c r="E1453" s="416" t="s">
        <v>53</v>
      </c>
      <c r="F1453" s="417">
        <v>816100</v>
      </c>
      <c r="G1453" s="417">
        <v>816100</v>
      </c>
      <c r="H1453" s="454"/>
      <c r="I1453" s="411">
        <f t="shared" si="119"/>
        <v>816100</v>
      </c>
      <c r="J1453" s="428">
        <f t="shared" si="114"/>
        <v>0</v>
      </c>
      <c r="K1453" s="384">
        <f t="shared" si="115"/>
        <v>0</v>
      </c>
      <c r="L1453" s="384">
        <f>IF(J1453=1,SUM($J$6:J1453),0)</f>
        <v>0</v>
      </c>
      <c r="M1453" s="384">
        <f>IF(K1453=1,SUM($K$6:K1453),0)</f>
        <v>0</v>
      </c>
      <c r="N1453" s="430">
        <f t="shared" si="116"/>
        <v>0</v>
      </c>
      <c r="O1453" s="384">
        <f t="shared" si="117"/>
        <v>0</v>
      </c>
      <c r="P1453" s="384">
        <f>IF(O1453=1,SUM($O$6:O1453),0)</f>
        <v>0</v>
      </c>
    </row>
    <row r="1454" spans="1:16" ht="75">
      <c r="A1454" s="403"/>
      <c r="B1454" s="455">
        <v>11</v>
      </c>
      <c r="C1454" s="457" t="s">
        <v>1462</v>
      </c>
      <c r="D1454" s="415" t="s">
        <v>24</v>
      </c>
      <c r="E1454" s="416" t="s">
        <v>53</v>
      </c>
      <c r="F1454" s="417">
        <v>601800</v>
      </c>
      <c r="G1454" s="417">
        <v>601800</v>
      </c>
      <c r="H1454" s="454"/>
      <c r="I1454" s="411">
        <f t="shared" si="119"/>
        <v>601800</v>
      </c>
      <c r="J1454" s="428">
        <f t="shared" si="114"/>
        <v>0</v>
      </c>
      <c r="K1454" s="384">
        <f t="shared" si="115"/>
        <v>0</v>
      </c>
      <c r="L1454" s="384">
        <f>IF(J1454=1,SUM($J$6:J1454),0)</f>
        <v>0</v>
      </c>
      <c r="M1454" s="384">
        <f>IF(K1454=1,SUM($K$6:K1454),0)</f>
        <v>0</v>
      </c>
      <c r="N1454" s="430">
        <f t="shared" si="116"/>
        <v>0</v>
      </c>
      <c r="O1454" s="384">
        <f t="shared" si="117"/>
        <v>0</v>
      </c>
      <c r="P1454" s="384">
        <f>IF(O1454=1,SUM($O$6:O1454),0)</f>
        <v>0</v>
      </c>
    </row>
    <row r="1455" spans="1:16" ht="45">
      <c r="A1455" s="403"/>
      <c r="B1455" s="455">
        <v>12</v>
      </c>
      <c r="C1455" s="457" t="s">
        <v>1463</v>
      </c>
      <c r="D1455" s="415" t="s">
        <v>45</v>
      </c>
      <c r="E1455" s="416" t="s">
        <v>43</v>
      </c>
      <c r="F1455" s="417">
        <v>51475</v>
      </c>
      <c r="G1455" s="417">
        <v>51475</v>
      </c>
      <c r="H1455" s="458"/>
      <c r="I1455" s="411">
        <f t="shared" si="119"/>
        <v>51475</v>
      </c>
      <c r="J1455" s="428"/>
      <c r="M1455" s="384"/>
      <c r="N1455" s="430"/>
    </row>
    <row r="1456" spans="1:16" ht="30">
      <c r="B1456" s="455">
        <v>13</v>
      </c>
      <c r="C1456" s="456" t="s">
        <v>1464</v>
      </c>
      <c r="D1456" s="415" t="s">
        <v>24</v>
      </c>
      <c r="E1456" s="416" t="s">
        <v>244</v>
      </c>
      <c r="F1456" s="459">
        <v>750000</v>
      </c>
      <c r="G1456" s="459">
        <v>750000</v>
      </c>
      <c r="I1456" s="411">
        <f t="shared" si="119"/>
        <v>750000</v>
      </c>
    </row>
    <row r="1457" spans="1:30">
      <c r="B1457" s="455"/>
      <c r="C1457" s="456" t="s">
        <v>122</v>
      </c>
      <c r="D1457" s="415" t="s">
        <v>122</v>
      </c>
      <c r="E1457" s="416"/>
      <c r="F1457" s="417" t="s">
        <v>122</v>
      </c>
      <c r="G1457" s="417" t="s">
        <v>122</v>
      </c>
      <c r="I1457" s="411" t="str">
        <f t="shared" si="119"/>
        <v/>
      </c>
    </row>
    <row r="1458" spans="1:30" ht="75">
      <c r="A1458" s="460"/>
      <c r="B1458" s="455" t="s">
        <v>705</v>
      </c>
      <c r="C1458" s="456" t="s">
        <v>1465</v>
      </c>
      <c r="D1458" s="415"/>
      <c r="E1458" s="416"/>
      <c r="F1458" s="417"/>
      <c r="G1458" s="417"/>
      <c r="I1458" s="411">
        <f t="shared" si="119"/>
        <v>0</v>
      </c>
      <c r="J1458" s="463"/>
      <c r="K1458" s="463"/>
      <c r="L1458" s="463"/>
      <c r="M1458" s="464"/>
    </row>
    <row r="1459" spans="1:30" ht="45">
      <c r="A1459" s="460"/>
      <c r="B1459" s="455">
        <v>1</v>
      </c>
      <c r="C1459" s="456" t="s">
        <v>1466</v>
      </c>
      <c r="D1459" s="415" t="s">
        <v>45</v>
      </c>
      <c r="E1459" s="461" t="s">
        <v>43</v>
      </c>
      <c r="F1459" s="417">
        <v>85000</v>
      </c>
      <c r="G1459" s="417">
        <v>85000</v>
      </c>
      <c r="I1459" s="411">
        <f t="shared" si="119"/>
        <v>85000</v>
      </c>
      <c r="J1459" s="463"/>
      <c r="K1459" s="463"/>
      <c r="L1459" s="463"/>
      <c r="M1459" s="464"/>
    </row>
    <row r="1460" spans="1:30" ht="90">
      <c r="A1460" s="460"/>
      <c r="B1460" s="455">
        <v>2</v>
      </c>
      <c r="C1460" s="456" t="s">
        <v>1467</v>
      </c>
      <c r="D1460" s="415" t="s">
        <v>24</v>
      </c>
      <c r="E1460" s="416" t="s">
        <v>143</v>
      </c>
      <c r="F1460" s="417">
        <v>15000</v>
      </c>
      <c r="G1460" s="417">
        <v>15000</v>
      </c>
      <c r="I1460" s="411">
        <f t="shared" si="119"/>
        <v>15000</v>
      </c>
      <c r="J1460" s="463"/>
      <c r="K1460" s="463"/>
      <c r="L1460" s="463"/>
      <c r="M1460" s="464"/>
    </row>
    <row r="1461" spans="1:30">
      <c r="A1461" s="462"/>
      <c r="B1461" s="455"/>
      <c r="C1461" s="456"/>
      <c r="D1461" s="415"/>
      <c r="E1461" s="416"/>
      <c r="F1461" s="417"/>
      <c r="G1461" s="417"/>
      <c r="I1461" s="411">
        <f t="shared" si="119"/>
        <v>0</v>
      </c>
      <c r="J1461" s="463"/>
      <c r="K1461" s="463"/>
      <c r="L1461" s="463"/>
      <c r="M1461" s="464"/>
    </row>
    <row r="1462" spans="1:30" ht="75">
      <c r="A1462" s="462"/>
      <c r="B1462" s="455" t="s">
        <v>705</v>
      </c>
      <c r="C1462" s="456" t="s">
        <v>1468</v>
      </c>
      <c r="D1462" s="415" t="s">
        <v>24</v>
      </c>
      <c r="E1462" s="416" t="s">
        <v>143</v>
      </c>
      <c r="F1462" s="417">
        <v>83595</v>
      </c>
      <c r="G1462" s="417">
        <v>83595</v>
      </c>
      <c r="I1462" s="411">
        <f t="shared" si="119"/>
        <v>83595</v>
      </c>
    </row>
    <row r="1463" spans="1:30" ht="75">
      <c r="B1463" s="455" t="s">
        <v>705</v>
      </c>
      <c r="C1463" s="456" t="s">
        <v>1469</v>
      </c>
      <c r="D1463" s="415" t="s">
        <v>24</v>
      </c>
      <c r="E1463" s="416" t="s">
        <v>143</v>
      </c>
      <c r="F1463" s="417">
        <v>114317</v>
      </c>
      <c r="G1463" s="417">
        <v>114317</v>
      </c>
      <c r="I1463" s="411">
        <f t="shared" si="119"/>
        <v>114317</v>
      </c>
      <c r="N1463" s="385" t="str">
        <f>F4</f>
        <v>RAB SKK 2022</v>
      </c>
    </row>
    <row r="1464" spans="1:30" ht="90">
      <c r="A1464" s="460"/>
      <c r="B1464" s="455" t="s">
        <v>705</v>
      </c>
      <c r="C1464" s="456" t="s">
        <v>1470</v>
      </c>
      <c r="D1464" s="415" t="s">
        <v>24</v>
      </c>
      <c r="E1464" s="416" t="s">
        <v>143</v>
      </c>
      <c r="F1464" s="417">
        <v>71636</v>
      </c>
      <c r="G1464" s="417">
        <v>71636</v>
      </c>
      <c r="H1464" s="383"/>
      <c r="I1464" s="411">
        <f t="shared" si="119"/>
        <v>71636</v>
      </c>
      <c r="J1464" s="384"/>
      <c r="K1464" s="384"/>
      <c r="L1464" s="384"/>
      <c r="M1464" s="385"/>
      <c r="N1464" s="385" t="str">
        <f>G4</f>
        <v>RAB HSS 2023</v>
      </c>
      <c r="O1464" s="385"/>
      <c r="P1464" s="386"/>
      <c r="Q1464" s="386"/>
      <c r="R1464" s="387"/>
      <c r="S1464" s="387"/>
      <c r="T1464" s="387"/>
      <c r="U1464" s="387"/>
      <c r="V1464" s="387"/>
      <c r="W1464" s="387"/>
      <c r="X1464" s="387"/>
      <c r="Y1464" s="387"/>
      <c r="Z1464" s="387"/>
      <c r="AA1464" s="387"/>
      <c r="AB1464" s="387"/>
      <c r="AC1464" s="387"/>
      <c r="AD1464" s="387"/>
    </row>
    <row r="1465" spans="1:30" ht="90">
      <c r="A1465" s="460"/>
      <c r="B1465" s="455" t="s">
        <v>705</v>
      </c>
      <c r="C1465" s="456" t="s">
        <v>1471</v>
      </c>
      <c r="D1465" s="415" t="s">
        <v>24</v>
      </c>
      <c r="E1465" s="416" t="s">
        <v>143</v>
      </c>
      <c r="F1465" s="417">
        <v>115253</v>
      </c>
      <c r="G1465" s="417">
        <v>115253</v>
      </c>
      <c r="H1465" s="383"/>
      <c r="I1465" s="411">
        <f t="shared" si="119"/>
        <v>115253</v>
      </c>
      <c r="J1465" s="384"/>
      <c r="K1465" s="384"/>
      <c r="L1465" s="384"/>
      <c r="M1465" s="385"/>
      <c r="N1465" s="385"/>
      <c r="O1465" s="385"/>
      <c r="P1465" s="386"/>
      <c r="Q1465" s="386"/>
      <c r="R1465" s="387"/>
      <c r="S1465" s="387"/>
      <c r="T1465" s="387"/>
      <c r="U1465" s="387"/>
      <c r="V1465" s="387"/>
      <c r="W1465" s="387"/>
      <c r="X1465" s="387"/>
      <c r="Y1465" s="387"/>
      <c r="Z1465" s="387"/>
      <c r="AA1465" s="387"/>
      <c r="AB1465" s="387"/>
      <c r="AC1465" s="387"/>
      <c r="AD1465" s="387"/>
    </row>
    <row r="1466" spans="1:30">
      <c r="B1466" s="455"/>
      <c r="C1466" s="456"/>
      <c r="D1466" s="415"/>
      <c r="E1466" s="416"/>
      <c r="F1466" s="417"/>
      <c r="G1466" s="417"/>
      <c r="I1466" s="411">
        <f t="shared" si="119"/>
        <v>0</v>
      </c>
    </row>
    <row r="1467" spans="1:30" ht="75">
      <c r="A1467" s="460"/>
      <c r="B1467" s="455" t="s">
        <v>705</v>
      </c>
      <c r="C1467" s="456" t="s">
        <v>1472</v>
      </c>
      <c r="D1467" s="415"/>
      <c r="E1467" s="416"/>
      <c r="F1467" s="417"/>
      <c r="G1467" s="417"/>
      <c r="H1467" s="383"/>
      <c r="I1467" s="411">
        <f t="shared" si="119"/>
        <v>0</v>
      </c>
      <c r="J1467" s="384"/>
      <c r="K1467" s="384"/>
      <c r="L1467" s="384"/>
      <c r="M1467" s="385"/>
      <c r="N1467" s="385"/>
      <c r="O1467" s="385"/>
      <c r="P1467" s="386"/>
      <c r="Q1467" s="386"/>
      <c r="R1467" s="387"/>
      <c r="S1467" s="387"/>
      <c r="T1467" s="387"/>
      <c r="U1467" s="387"/>
      <c r="V1467" s="387"/>
      <c r="W1467" s="387"/>
      <c r="X1467" s="387"/>
      <c r="Y1467" s="387"/>
      <c r="Z1467" s="387"/>
      <c r="AA1467" s="387"/>
      <c r="AB1467" s="387"/>
      <c r="AC1467" s="387"/>
      <c r="AD1467" s="387"/>
    </row>
    <row r="1468" spans="1:30" ht="30">
      <c r="B1468" s="455">
        <v>1</v>
      </c>
      <c r="C1468" s="456" t="s">
        <v>1473</v>
      </c>
      <c r="D1468" s="415" t="s">
        <v>45</v>
      </c>
      <c r="E1468" s="416" t="s">
        <v>261</v>
      </c>
      <c r="F1468" s="417">
        <v>235000</v>
      </c>
      <c r="G1468" s="417">
        <v>235000</v>
      </c>
      <c r="I1468" s="411">
        <f t="shared" si="119"/>
        <v>235000</v>
      </c>
    </row>
    <row r="1469" spans="1:30" ht="75">
      <c r="B1469" s="455">
        <v>2</v>
      </c>
      <c r="C1469" s="456" t="s">
        <v>1474</v>
      </c>
      <c r="D1469" s="415" t="s">
        <v>24</v>
      </c>
      <c r="E1469" s="416" t="s">
        <v>143</v>
      </c>
      <c r="F1469" s="417">
        <v>15000</v>
      </c>
      <c r="G1469" s="417">
        <v>15000</v>
      </c>
      <c r="I1469" s="411">
        <f t="shared" si="119"/>
        <v>15000</v>
      </c>
    </row>
    <row r="1470" spans="1:30">
      <c r="B1470" s="455"/>
      <c r="C1470" s="456" t="s">
        <v>122</v>
      </c>
      <c r="D1470" s="415" t="s">
        <v>122</v>
      </c>
      <c r="E1470" s="416"/>
      <c r="F1470" s="417" t="s">
        <v>122</v>
      </c>
      <c r="G1470" s="417" t="s">
        <v>122</v>
      </c>
      <c r="I1470" s="411" t="str">
        <f t="shared" si="119"/>
        <v/>
      </c>
    </row>
    <row r="1471" spans="1:30" ht="90">
      <c r="B1471" s="455" t="s">
        <v>705</v>
      </c>
      <c r="C1471" s="456" t="s">
        <v>1475</v>
      </c>
      <c r="D1471" s="415"/>
      <c r="E1471" s="416"/>
      <c r="F1471" s="417"/>
      <c r="G1471" s="417"/>
      <c r="I1471" s="411">
        <f t="shared" si="119"/>
        <v>0</v>
      </c>
    </row>
    <row r="1472" spans="1:30" ht="45">
      <c r="B1472" s="455">
        <v>1</v>
      </c>
      <c r="C1472" s="456" t="s">
        <v>1476</v>
      </c>
      <c r="D1472" s="415" t="s">
        <v>45</v>
      </c>
      <c r="E1472" s="416" t="s">
        <v>43</v>
      </c>
      <c r="F1472" s="417">
        <v>105000</v>
      </c>
      <c r="G1472" s="417">
        <v>105000</v>
      </c>
      <c r="I1472" s="411">
        <f t="shared" si="119"/>
        <v>105000</v>
      </c>
    </row>
    <row r="1473" spans="2:9" ht="90">
      <c r="B1473" s="455">
        <v>2</v>
      </c>
      <c r="C1473" s="456" t="s">
        <v>1477</v>
      </c>
      <c r="D1473" s="415" t="s">
        <v>24</v>
      </c>
      <c r="E1473" s="416" t="s">
        <v>53</v>
      </c>
      <c r="F1473" s="417">
        <v>15000</v>
      </c>
      <c r="G1473" s="417">
        <v>15000</v>
      </c>
      <c r="I1473" s="411">
        <f t="shared" si="119"/>
        <v>15000</v>
      </c>
    </row>
    <row r="1474" spans="2:9">
      <c r="B1474" s="455"/>
      <c r="C1474" s="456" t="s">
        <v>122</v>
      </c>
      <c r="D1474" s="415" t="s">
        <v>122</v>
      </c>
      <c r="E1474" s="416"/>
      <c r="F1474" s="417" t="s">
        <v>122</v>
      </c>
      <c r="G1474" s="417" t="s">
        <v>122</v>
      </c>
      <c r="I1474" s="411" t="str">
        <f t="shared" si="119"/>
        <v/>
      </c>
    </row>
    <row r="1475" spans="2:9" ht="45">
      <c r="B1475" s="455">
        <v>1</v>
      </c>
      <c r="C1475" s="456" t="s">
        <v>1478</v>
      </c>
      <c r="D1475" s="415" t="s">
        <v>45</v>
      </c>
      <c r="E1475" s="416" t="s">
        <v>43</v>
      </c>
      <c r="F1475" s="417">
        <v>180000</v>
      </c>
      <c r="G1475" s="417">
        <v>180000</v>
      </c>
      <c r="I1475" s="411">
        <f t="shared" si="119"/>
        <v>180000</v>
      </c>
    </row>
    <row r="1476" spans="2:9" ht="90">
      <c r="B1476" s="455">
        <v>2</v>
      </c>
      <c r="C1476" s="456" t="s">
        <v>1479</v>
      </c>
      <c r="D1476" s="415" t="s">
        <v>24</v>
      </c>
      <c r="E1476" s="416" t="s">
        <v>143</v>
      </c>
      <c r="F1476" s="417">
        <v>15000</v>
      </c>
      <c r="G1476" s="417">
        <v>15000</v>
      </c>
      <c r="I1476" s="411">
        <f t="shared" si="119"/>
        <v>15000</v>
      </c>
    </row>
    <row r="1477" spans="2:9">
      <c r="B1477" s="455"/>
      <c r="C1477" s="456" t="s">
        <v>122</v>
      </c>
      <c r="D1477" s="415" t="s">
        <v>122</v>
      </c>
      <c r="E1477" s="416"/>
      <c r="F1477" s="417" t="s">
        <v>122</v>
      </c>
      <c r="G1477" s="417" t="s">
        <v>122</v>
      </c>
      <c r="I1477" s="411" t="str">
        <f t="shared" si="119"/>
        <v/>
      </c>
    </row>
    <row r="1478" spans="2:9" ht="90">
      <c r="B1478" s="455">
        <v>1</v>
      </c>
      <c r="C1478" s="456" t="s">
        <v>1480</v>
      </c>
      <c r="D1478" s="415" t="s">
        <v>24</v>
      </c>
      <c r="E1478" s="416" t="s">
        <v>143</v>
      </c>
      <c r="F1478" s="417">
        <v>115253</v>
      </c>
      <c r="G1478" s="417">
        <v>115253</v>
      </c>
      <c r="I1478" s="411">
        <f t="shared" si="119"/>
        <v>115253</v>
      </c>
    </row>
    <row r="1479" spans="2:9" ht="90">
      <c r="B1479" s="455">
        <v>2</v>
      </c>
      <c r="C1479" s="465" t="s">
        <v>1481</v>
      </c>
      <c r="D1479" s="415" t="s">
        <v>24</v>
      </c>
      <c r="E1479" s="416" t="s">
        <v>143</v>
      </c>
      <c r="F1479" s="417">
        <v>115253</v>
      </c>
      <c r="G1479" s="417">
        <v>115253</v>
      </c>
      <c r="I1479" s="411">
        <f t="shared" si="119"/>
        <v>115253</v>
      </c>
    </row>
    <row r="1480" spans="2:9" ht="75">
      <c r="B1480" s="455">
        <v>3</v>
      </c>
      <c r="C1480" s="465" t="s">
        <v>1482</v>
      </c>
      <c r="D1480" s="415" t="s">
        <v>24</v>
      </c>
      <c r="E1480" s="416" t="s">
        <v>143</v>
      </c>
      <c r="F1480" s="417">
        <v>115253</v>
      </c>
      <c r="G1480" s="417">
        <v>115253</v>
      </c>
      <c r="I1480" s="411">
        <f t="shared" si="119"/>
        <v>115253</v>
      </c>
    </row>
    <row r="1481" spans="2:9" ht="75">
      <c r="B1481" s="455">
        <v>4</v>
      </c>
      <c r="C1481" s="465" t="s">
        <v>1483</v>
      </c>
      <c r="D1481" s="415" t="s">
        <v>24</v>
      </c>
      <c r="E1481" s="416" t="s">
        <v>143</v>
      </c>
      <c r="F1481" s="417">
        <v>115253</v>
      </c>
      <c r="G1481" s="417">
        <v>115253</v>
      </c>
      <c r="I1481" s="411">
        <f t="shared" si="119"/>
        <v>115253</v>
      </c>
    </row>
    <row r="1482" spans="2:9" ht="90">
      <c r="B1482" s="455">
        <v>5</v>
      </c>
      <c r="C1482" s="465" t="s">
        <v>1484</v>
      </c>
      <c r="D1482" s="415" t="s">
        <v>24</v>
      </c>
      <c r="E1482" s="416" t="s">
        <v>143</v>
      </c>
      <c r="F1482" s="417">
        <v>115253</v>
      </c>
      <c r="G1482" s="417">
        <v>115253</v>
      </c>
      <c r="I1482" s="411">
        <f t="shared" si="119"/>
        <v>115253</v>
      </c>
    </row>
    <row r="1483" spans="2:9" ht="75">
      <c r="B1483" s="455">
        <v>6</v>
      </c>
      <c r="C1483" s="456" t="s">
        <v>1485</v>
      </c>
      <c r="D1483" s="415" t="s">
        <v>24</v>
      </c>
      <c r="E1483" s="416" t="s">
        <v>143</v>
      </c>
      <c r="F1483" s="417">
        <v>115253</v>
      </c>
      <c r="G1483" s="417">
        <v>115253</v>
      </c>
      <c r="I1483" s="411">
        <f t="shared" si="119"/>
        <v>115253</v>
      </c>
    </row>
    <row r="1484" spans="2:9" ht="75">
      <c r="B1484" s="455">
        <v>7</v>
      </c>
      <c r="C1484" s="456" t="s">
        <v>1486</v>
      </c>
      <c r="D1484" s="415" t="s">
        <v>24</v>
      </c>
      <c r="E1484" s="416" t="s">
        <v>143</v>
      </c>
      <c r="F1484" s="417">
        <v>115253</v>
      </c>
      <c r="G1484" s="417">
        <v>115253</v>
      </c>
      <c r="I1484" s="411">
        <f t="shared" si="119"/>
        <v>115253</v>
      </c>
    </row>
    <row r="1485" spans="2:9" ht="75">
      <c r="B1485" s="455">
        <v>8</v>
      </c>
      <c r="C1485" s="465" t="s">
        <v>1486</v>
      </c>
      <c r="D1485" s="415" t="s">
        <v>24</v>
      </c>
      <c r="E1485" s="416" t="s">
        <v>143</v>
      </c>
      <c r="F1485" s="417">
        <v>115253</v>
      </c>
      <c r="G1485" s="417">
        <v>115253</v>
      </c>
      <c r="I1485" s="411">
        <f t="shared" si="119"/>
        <v>115253</v>
      </c>
    </row>
    <row r="1486" spans="2:9">
      <c r="B1486" s="455"/>
      <c r="C1486" s="456" t="s">
        <v>122</v>
      </c>
      <c r="D1486" s="415" t="s">
        <v>122</v>
      </c>
      <c r="E1486" s="416"/>
      <c r="F1486" s="417">
        <v>0</v>
      </c>
      <c r="G1486" s="417">
        <v>0</v>
      </c>
      <c r="I1486" s="411">
        <f t="shared" si="119"/>
        <v>0</v>
      </c>
    </row>
    <row r="1487" spans="2:9" ht="90">
      <c r="B1487" s="455" t="s">
        <v>12</v>
      </c>
      <c r="C1487" s="456" t="s">
        <v>1487</v>
      </c>
      <c r="D1487" s="415"/>
      <c r="E1487" s="416"/>
      <c r="F1487" s="417">
        <v>0</v>
      </c>
      <c r="G1487" s="417">
        <v>0</v>
      </c>
      <c r="I1487" s="411">
        <f t="shared" si="119"/>
        <v>0</v>
      </c>
    </row>
    <row r="1488" spans="2:9" ht="30">
      <c r="B1488" s="455">
        <v>1</v>
      </c>
      <c r="C1488" s="456" t="s">
        <v>1488</v>
      </c>
      <c r="D1488" s="415" t="s">
        <v>45</v>
      </c>
      <c r="E1488" s="416" t="s">
        <v>43</v>
      </c>
      <c r="F1488" s="417">
        <v>60000</v>
      </c>
      <c r="G1488" s="417">
        <v>60000</v>
      </c>
      <c r="I1488" s="411">
        <f t="shared" si="119"/>
        <v>60000</v>
      </c>
    </row>
    <row r="1489" spans="2:9">
      <c r="B1489" s="455">
        <v>2</v>
      </c>
      <c r="C1489" s="456" t="s">
        <v>1489</v>
      </c>
      <c r="D1489" s="415" t="s">
        <v>45</v>
      </c>
      <c r="E1489" s="416" t="s">
        <v>43</v>
      </c>
      <c r="F1489" s="417">
        <v>25000</v>
      </c>
      <c r="G1489" s="417">
        <v>25000</v>
      </c>
      <c r="I1489" s="411">
        <f t="shared" si="119"/>
        <v>25000</v>
      </c>
    </row>
    <row r="1490" spans="2:9" ht="30">
      <c r="B1490" s="455">
        <v>3</v>
      </c>
      <c r="C1490" s="456" t="s">
        <v>1490</v>
      </c>
      <c r="D1490" s="415" t="s">
        <v>45</v>
      </c>
      <c r="E1490" s="416" t="s">
        <v>43</v>
      </c>
      <c r="F1490" s="417">
        <v>50000</v>
      </c>
      <c r="G1490" s="417">
        <v>50000</v>
      </c>
      <c r="I1490" s="411">
        <f t="shared" si="119"/>
        <v>50000</v>
      </c>
    </row>
    <row r="1491" spans="2:9" ht="60">
      <c r="B1491" s="455" t="s">
        <v>1491</v>
      </c>
      <c r="C1491" s="456" t="s">
        <v>1492</v>
      </c>
      <c r="D1491" s="415" t="s">
        <v>24</v>
      </c>
      <c r="E1491" s="416" t="s">
        <v>53</v>
      </c>
      <c r="F1491" s="417">
        <v>12000</v>
      </c>
      <c r="G1491" s="417">
        <v>12000</v>
      </c>
      <c r="I1491" s="411">
        <f t="shared" si="119"/>
        <v>12000</v>
      </c>
    </row>
    <row r="1492" spans="2:9" ht="45">
      <c r="B1492" s="455">
        <v>5</v>
      </c>
      <c r="C1492" s="456" t="s">
        <v>1493</v>
      </c>
      <c r="D1492" s="415" t="s">
        <v>24</v>
      </c>
      <c r="E1492" s="416" t="s">
        <v>53</v>
      </c>
      <c r="F1492" s="417">
        <v>12000</v>
      </c>
      <c r="G1492" s="417">
        <v>12000</v>
      </c>
      <c r="I1492" s="411">
        <f t="shared" si="119"/>
        <v>12000</v>
      </c>
    </row>
    <row r="1493" spans="2:9" ht="60">
      <c r="B1493" s="455">
        <v>6</v>
      </c>
      <c r="C1493" s="456" t="s">
        <v>1494</v>
      </c>
      <c r="D1493" s="415" t="s">
        <v>24</v>
      </c>
      <c r="E1493" s="416" t="s">
        <v>53</v>
      </c>
      <c r="F1493" s="417">
        <v>12000</v>
      </c>
      <c r="G1493" s="417">
        <v>12000</v>
      </c>
      <c r="I1493" s="411">
        <f t="shared" si="119"/>
        <v>12000</v>
      </c>
    </row>
    <row r="1494" spans="2:9">
      <c r="I1494" s="411">
        <f t="shared" si="119"/>
        <v>0</v>
      </c>
    </row>
    <row r="1495" spans="2:9" ht="12.75"/>
    <row r="1496" spans="2:9" ht="12.75"/>
    <row r="1497" spans="2:9" ht="12.75"/>
    <row r="1498" spans="2:9" ht="12.75"/>
    <row r="1499" spans="2:9" ht="12.75"/>
    <row r="1500" spans="2:9" ht="12.75"/>
    <row r="1501" spans="2:9" ht="12.75"/>
    <row r="1502" spans="2:9" ht="12.75"/>
    <row r="1503" spans="2:9" ht="12.75"/>
    <row r="1504" spans="2:9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27"/>
  <sheetViews>
    <sheetView workbookViewId="0"/>
  </sheetViews>
  <sheetFormatPr defaultRowHeight="15"/>
  <sheetData>
    <row r="2" spans="1:16" ht="126">
      <c r="B2" s="292" t="s">
        <v>1495</v>
      </c>
      <c r="C2" s="292"/>
      <c r="D2" s="292"/>
      <c r="E2" s="292"/>
      <c r="I2" s="358"/>
    </row>
    <row r="3" spans="1:16" ht="18.75">
      <c r="B3" s="293"/>
      <c r="C3" s="293"/>
      <c r="D3" s="293"/>
      <c r="E3" s="293"/>
      <c r="I3" s="358"/>
    </row>
    <row r="4" spans="1:16" ht="37.5">
      <c r="A4" s="294"/>
      <c r="B4" s="295" t="s">
        <v>1496</v>
      </c>
      <c r="C4" s="296"/>
      <c r="D4" s="296"/>
      <c r="E4" s="297"/>
      <c r="F4" s="298"/>
      <c r="G4" s="298"/>
      <c r="H4" s="299"/>
      <c r="I4" s="359" t="s">
        <v>1497</v>
      </c>
      <c r="J4" s="360"/>
      <c r="K4" s="360"/>
      <c r="L4" s="361"/>
    </row>
    <row r="5" spans="1:16" ht="63">
      <c r="A5" s="300"/>
      <c r="B5" s="301" t="s">
        <v>1498</v>
      </c>
      <c r="C5" s="302" t="s">
        <v>16</v>
      </c>
      <c r="D5" s="303" t="str">
        <f>DATA!D14</f>
        <v>LOSSO ABDUROCHMAN</v>
      </c>
      <c r="E5" s="304"/>
      <c r="F5" s="305"/>
      <c r="G5" s="305"/>
      <c r="I5" s="362" t="s">
        <v>1498</v>
      </c>
      <c r="J5" s="302" t="s">
        <v>16</v>
      </c>
      <c r="K5" s="363" t="str">
        <f>D5</f>
        <v>LOSSO ABDUROCHMAN</v>
      </c>
      <c r="L5" s="364"/>
    </row>
    <row r="6" spans="1:16" ht="47.25">
      <c r="A6" s="300"/>
      <c r="B6" s="301" t="s">
        <v>1499</v>
      </c>
      <c r="C6" s="302" t="s">
        <v>16</v>
      </c>
      <c r="D6" s="306">
        <f>DATA!D17*1000</f>
        <v>105000</v>
      </c>
      <c r="E6" s="307"/>
      <c r="F6" s="305"/>
      <c r="G6" s="305"/>
      <c r="I6" s="362" t="s">
        <v>1500</v>
      </c>
      <c r="J6" s="302" t="s">
        <v>16</v>
      </c>
      <c r="K6" s="365">
        <f>DATA!D20*1000</f>
        <v>164000</v>
      </c>
      <c r="L6" s="366"/>
    </row>
    <row r="7" spans="1:16" ht="31.5">
      <c r="A7" s="300"/>
      <c r="B7" s="301" t="s">
        <v>1501</v>
      </c>
      <c r="C7" s="302" t="s">
        <v>16</v>
      </c>
      <c r="D7" s="308">
        <f>DATA!D18</f>
        <v>3</v>
      </c>
      <c r="E7" s="309"/>
      <c r="F7" s="310" t="s">
        <v>1502</v>
      </c>
      <c r="I7" s="362" t="s">
        <v>1501</v>
      </c>
      <c r="J7" s="302" t="s">
        <v>16</v>
      </c>
      <c r="K7" s="367">
        <f>DATA!D21</f>
        <v>3</v>
      </c>
      <c r="L7" s="368"/>
    </row>
    <row r="8" spans="1:16" ht="157.5">
      <c r="A8" s="300"/>
      <c r="B8" s="301" t="s">
        <v>1503</v>
      </c>
      <c r="C8" s="302" t="s">
        <v>16</v>
      </c>
      <c r="D8" s="308">
        <f>DATA!D19</f>
        <v>380</v>
      </c>
      <c r="E8" s="309"/>
      <c r="F8" s="310" t="s">
        <v>1502</v>
      </c>
      <c r="G8" s="311">
        <v>220</v>
      </c>
      <c r="I8" s="362" t="s">
        <v>1503</v>
      </c>
      <c r="J8" s="302" t="s">
        <v>16</v>
      </c>
      <c r="K8" s="367">
        <f>DATA!D22</f>
        <v>380</v>
      </c>
      <c r="L8" s="368"/>
      <c r="P8" s="369" t="s">
        <v>1504</v>
      </c>
    </row>
    <row r="9" spans="1:16" ht="47.25">
      <c r="A9" s="300"/>
      <c r="B9" s="312" t="s">
        <v>1505</v>
      </c>
      <c r="C9" s="313" t="s">
        <v>16</v>
      </c>
      <c r="D9" s="314">
        <f>IF(D7=1,D6/(380/3^0.5),(D6/(380*3^0.5)))</f>
        <v>159.53099543397556</v>
      </c>
      <c r="E9" s="315"/>
      <c r="F9" s="316"/>
      <c r="G9" s="317">
        <v>380</v>
      </c>
      <c r="I9" s="370" t="s">
        <v>1505</v>
      </c>
      <c r="J9" s="313" t="s">
        <v>16</v>
      </c>
      <c r="K9" s="371">
        <f>IF(K7=1,K6/(380/3^0.5),(K6/(380*3^0.5)))</f>
        <v>249.17222143973325</v>
      </c>
      <c r="L9" s="372"/>
    </row>
    <row r="10" spans="1:16" ht="15.75">
      <c r="B10" s="318"/>
      <c r="C10" s="319"/>
      <c r="D10" s="320"/>
      <c r="E10" s="320"/>
      <c r="F10" s="316"/>
      <c r="G10" s="317"/>
      <c r="I10" s="318"/>
      <c r="J10" s="319"/>
      <c r="K10" s="320"/>
      <c r="L10" s="320"/>
    </row>
    <row r="11" spans="1:16" ht="63">
      <c r="B11" s="321" t="s">
        <v>1506</v>
      </c>
      <c r="I11" s="321" t="s">
        <v>1507</v>
      </c>
    </row>
    <row r="12" spans="1:16" ht="47.25">
      <c r="A12" s="300"/>
      <c r="B12" s="322" t="s">
        <v>1508</v>
      </c>
      <c r="C12" s="323" t="s">
        <v>16</v>
      </c>
      <c r="D12" s="324" t="s">
        <v>1509</v>
      </c>
      <c r="E12" s="325"/>
      <c r="F12" s="305"/>
      <c r="G12" s="305"/>
      <c r="I12" s="373" t="s">
        <v>1508</v>
      </c>
      <c r="J12" s="323" t="s">
        <v>16</v>
      </c>
      <c r="K12" s="324" t="s">
        <v>1509</v>
      </c>
      <c r="L12" s="325"/>
    </row>
    <row r="13" spans="1:16" ht="31.5">
      <c r="A13" s="300"/>
      <c r="B13" s="326" t="s">
        <v>1510</v>
      </c>
      <c r="C13" s="327" t="s">
        <v>16</v>
      </c>
      <c r="D13" s="328" t="s">
        <v>1511</v>
      </c>
      <c r="E13" s="329"/>
      <c r="F13" s="305"/>
      <c r="G13" s="305"/>
      <c r="I13" s="374" t="s">
        <v>1510</v>
      </c>
      <c r="J13" s="327" t="s">
        <v>16</v>
      </c>
      <c r="K13" s="328" t="s">
        <v>1511</v>
      </c>
      <c r="L13" s="329"/>
    </row>
    <row r="14" spans="1:16" ht="15.75">
      <c r="A14" s="300"/>
      <c r="B14" s="326" t="s">
        <v>1512</v>
      </c>
      <c r="C14" s="327" t="s">
        <v>16</v>
      </c>
      <c r="D14" s="330">
        <v>100</v>
      </c>
      <c r="E14" s="331"/>
      <c r="F14" s="310" t="s">
        <v>1502</v>
      </c>
      <c r="G14" s="332">
        <v>50</v>
      </c>
      <c r="I14" s="374" t="s">
        <v>1512</v>
      </c>
      <c r="J14" s="327" t="s">
        <v>16</v>
      </c>
      <c r="K14" s="330">
        <v>250</v>
      </c>
      <c r="L14" s="331"/>
    </row>
    <row r="15" spans="1:16" ht="31.5">
      <c r="A15" s="300"/>
      <c r="B15" s="326" t="s">
        <v>1501</v>
      </c>
      <c r="C15" s="327" t="s">
        <v>16</v>
      </c>
      <c r="D15" s="333">
        <v>3</v>
      </c>
      <c r="E15" s="334"/>
      <c r="F15" s="310" t="s">
        <v>1502</v>
      </c>
      <c r="G15" s="332">
        <v>100</v>
      </c>
      <c r="I15" s="374" t="s">
        <v>1501</v>
      </c>
      <c r="J15" s="327" t="s">
        <v>16</v>
      </c>
      <c r="K15" s="333">
        <v>3</v>
      </c>
      <c r="L15" s="334"/>
    </row>
    <row r="16" spans="1:16" ht="94.5">
      <c r="A16" s="300"/>
      <c r="B16" s="326" t="s">
        <v>1513</v>
      </c>
      <c r="C16" s="327"/>
      <c r="D16" s="335">
        <v>50</v>
      </c>
      <c r="E16" s="336"/>
      <c r="F16" s="310"/>
      <c r="G16" s="332">
        <v>160</v>
      </c>
      <c r="I16" s="374" t="s">
        <v>1514</v>
      </c>
      <c r="J16" s="327" t="s">
        <v>16</v>
      </c>
      <c r="K16" s="375">
        <v>85</v>
      </c>
      <c r="L16" s="376"/>
    </row>
    <row r="17" spans="1:12" ht="31.5">
      <c r="A17" s="300"/>
      <c r="B17" s="326" t="s">
        <v>1515</v>
      </c>
      <c r="C17" s="327" t="s">
        <v>16</v>
      </c>
      <c r="D17" s="337">
        <f>IF(D15=1,D14/(20/3^0.5),(D14/(20*3^0.5)))</f>
        <v>2.8867513459481291</v>
      </c>
      <c r="E17" s="338"/>
      <c r="F17" s="310" t="s">
        <v>1502</v>
      </c>
      <c r="G17" s="339">
        <v>200</v>
      </c>
      <c r="I17" s="374" t="s">
        <v>1515</v>
      </c>
      <c r="J17" s="327" t="s">
        <v>16</v>
      </c>
      <c r="K17" s="377">
        <f>IF(K15=1,K14/(20/3^0.5),(K14/(20*3^0.5)))</f>
        <v>7.2168783648703227</v>
      </c>
      <c r="L17" s="378"/>
    </row>
    <row r="18" spans="1:12" ht="47.25">
      <c r="A18" s="300"/>
      <c r="B18" s="326" t="s">
        <v>1516</v>
      </c>
      <c r="C18" s="327" t="s">
        <v>16</v>
      </c>
      <c r="D18" s="337">
        <f>IF(D15=1,D14/(380/3^0.5),(D14/(380*3^0.5)))*1000</f>
        <v>151.93428136569102</v>
      </c>
      <c r="E18" s="338"/>
      <c r="F18" s="310" t="s">
        <v>1502</v>
      </c>
      <c r="G18" s="339">
        <v>250</v>
      </c>
      <c r="I18" s="374" t="s">
        <v>1516</v>
      </c>
      <c r="J18" s="327" t="s">
        <v>16</v>
      </c>
      <c r="K18" s="377">
        <f>IF(K15=1,K14/(380/3^0.5),(K14/(380*3^0.5)))*1000</f>
        <v>379.83570341422751</v>
      </c>
      <c r="L18" s="378"/>
    </row>
    <row r="19" spans="1:12" ht="31.5">
      <c r="A19" s="300"/>
      <c r="B19" s="340" t="s">
        <v>1517</v>
      </c>
      <c r="C19" s="341" t="s">
        <v>16</v>
      </c>
      <c r="D19" s="337" t="e">
        <f>IF(D15=1,D13/(380/3^0.5),(D13/(380*3^0.5)))</f>
        <v>#VALUE!</v>
      </c>
      <c r="E19" s="338"/>
      <c r="F19" s="316"/>
      <c r="G19" s="317"/>
      <c r="I19" s="379" t="s">
        <v>1517</v>
      </c>
      <c r="J19" s="341" t="s">
        <v>16</v>
      </c>
      <c r="K19" s="377" t="e">
        <f>IF(K15=1,K13/(380/3^0.5),(K13/(380*3^0.5)))</f>
        <v>#VALUE!</v>
      </c>
      <c r="L19" s="378"/>
    </row>
    <row r="20" spans="1:12" ht="63">
      <c r="A20" s="300"/>
      <c r="B20" s="342" t="s">
        <v>1518</v>
      </c>
      <c r="C20" s="343" t="s">
        <v>16</v>
      </c>
      <c r="D20" s="344">
        <f>D16/D18</f>
        <v>0.3290896534380866</v>
      </c>
      <c r="E20" s="345"/>
      <c r="F20" s="316"/>
      <c r="G20" s="317"/>
      <c r="I20" s="380" t="s">
        <v>1517</v>
      </c>
      <c r="J20" s="343" t="s">
        <v>16</v>
      </c>
      <c r="K20" s="381">
        <f>K16/K18</f>
        <v>0.22378096433789893</v>
      </c>
      <c r="L20" s="382"/>
    </row>
    <row r="21" spans="1:12" ht="63">
      <c r="A21" s="300"/>
      <c r="B21" s="346" t="s">
        <v>1518</v>
      </c>
      <c r="C21" s="347" t="s">
        <v>16</v>
      </c>
      <c r="D21" s="348">
        <v>1</v>
      </c>
      <c r="E21" s="348"/>
      <c r="F21" s="349"/>
      <c r="G21" s="350"/>
      <c r="H21" s="351"/>
      <c r="I21" s="346" t="s">
        <v>1517</v>
      </c>
      <c r="J21" s="347" t="s">
        <v>16</v>
      </c>
      <c r="K21" s="348">
        <v>1</v>
      </c>
      <c r="L21" s="348"/>
    </row>
    <row r="22" spans="1:12" ht="15.75">
      <c r="B22" s="318"/>
      <c r="C22" s="319"/>
      <c r="D22" s="352"/>
      <c r="E22" s="352"/>
      <c r="F22" s="316"/>
      <c r="G22" s="317"/>
      <c r="J22" s="319"/>
      <c r="K22" s="352"/>
      <c r="L22" s="352"/>
    </row>
    <row r="24" spans="1:12">
      <c r="B24" s="353"/>
      <c r="C24" s="354"/>
      <c r="D24" s="354"/>
      <c r="E24" s="355"/>
      <c r="I24" s="353"/>
      <c r="J24" s="354"/>
      <c r="K24" s="354"/>
      <c r="L24" s="355"/>
    </row>
    <row r="26" spans="1:12">
      <c r="D26" s="356"/>
    </row>
    <row r="27" spans="1:12">
      <c r="D27" s="3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6"/>
  <sheetViews>
    <sheetView tabSelected="1" workbookViewId="0">
      <selection activeCell="D20" sqref="D20"/>
    </sheetView>
  </sheetViews>
  <sheetFormatPr defaultRowHeight="15"/>
  <sheetData>
    <row r="1" spans="2:11">
      <c r="B1" s="264"/>
      <c r="C1" s="264"/>
      <c r="D1" s="264"/>
    </row>
    <row r="2" spans="2:11" ht="15.75">
      <c r="B2" s="265" t="s">
        <v>1519</v>
      </c>
      <c r="C2" s="266"/>
      <c r="D2" s="267"/>
    </row>
    <row r="3" spans="2:11" ht="14.25">
      <c r="B3" s="268" t="s">
        <v>1520</v>
      </c>
      <c r="C3" s="269" t="s">
        <v>16</v>
      </c>
      <c r="D3" s="270">
        <v>2022</v>
      </c>
    </row>
    <row r="4" spans="2:11" ht="14.25">
      <c r="B4" s="268" t="s">
        <v>1521</v>
      </c>
      <c r="C4" s="269" t="s">
        <v>16</v>
      </c>
      <c r="D4" s="271">
        <v>0.12</v>
      </c>
    </row>
    <row r="5" spans="2:11">
      <c r="B5" s="268" t="s">
        <v>1522</v>
      </c>
      <c r="C5" s="269" t="s">
        <v>16</v>
      </c>
      <c r="D5" s="272">
        <v>1084.12504588658</v>
      </c>
      <c r="F5" s="273" t="s">
        <v>1523</v>
      </c>
      <c r="K5" s="291"/>
    </row>
    <row r="6" spans="2:11">
      <c r="B6" s="268" t="s">
        <v>1524</v>
      </c>
      <c r="C6" s="269" t="s">
        <v>16</v>
      </c>
      <c r="D6" s="274">
        <v>25</v>
      </c>
      <c r="F6" s="273"/>
    </row>
    <row r="7" spans="2:11" ht="14.25">
      <c r="B7" s="268" t="s">
        <v>1525</v>
      </c>
      <c r="C7" s="269" t="s">
        <v>16</v>
      </c>
      <c r="D7" s="275">
        <v>2.2499999999999999E-2</v>
      </c>
    </row>
    <row r="8" spans="2:11" ht="14.25">
      <c r="B8" s="268" t="s">
        <v>1526</v>
      </c>
      <c r="C8" s="269" t="s">
        <v>16</v>
      </c>
      <c r="D8" s="276">
        <f>D20-D17</f>
        <v>59</v>
      </c>
    </row>
    <row r="9" spans="2:11" ht="14.25">
      <c r="B9" s="268" t="s">
        <v>1527</v>
      </c>
      <c r="C9" s="269" t="s">
        <v>16</v>
      </c>
      <c r="D9" s="276">
        <f>(D8*D25)*1000</f>
        <v>55283000</v>
      </c>
    </row>
    <row r="10" spans="2:11" ht="14.25">
      <c r="B10" s="268" t="s">
        <v>1528</v>
      </c>
      <c r="C10" s="269" t="s">
        <v>16</v>
      </c>
      <c r="D10" s="276">
        <f ca="1">RAB!K148</f>
        <v>182128286.44185001</v>
      </c>
    </row>
    <row r="11" spans="2:11" ht="14.25">
      <c r="B11" s="268" t="s">
        <v>1529</v>
      </c>
      <c r="C11" s="269" t="s">
        <v>16</v>
      </c>
      <c r="D11" s="277">
        <f ca="1">2%*D10</f>
        <v>3642565.7288370002</v>
      </c>
    </row>
    <row r="12" spans="2:11" ht="14.25">
      <c r="B12" s="278"/>
      <c r="C12" s="278"/>
      <c r="D12" s="278"/>
    </row>
    <row r="13" spans="2:11" ht="14.25">
      <c r="B13" s="279"/>
      <c r="C13" s="279"/>
      <c r="D13" s="279"/>
    </row>
    <row r="14" spans="2:11" ht="57">
      <c r="B14" s="280" t="s">
        <v>1498</v>
      </c>
      <c r="C14" s="281" t="s">
        <v>16</v>
      </c>
      <c r="D14" s="282" t="s">
        <v>1530</v>
      </c>
      <c r="E14" s="283" t="s">
        <v>1502</v>
      </c>
    </row>
    <row r="15" spans="2:11">
      <c r="B15" s="284" t="s">
        <v>1531</v>
      </c>
      <c r="C15" s="285" t="s">
        <v>16</v>
      </c>
      <c r="D15" s="286"/>
      <c r="E15" s="283" t="s">
        <v>1502</v>
      </c>
    </row>
    <row r="16" spans="2:11">
      <c r="B16" s="284" t="s">
        <v>1532</v>
      </c>
      <c r="C16" s="285" t="s">
        <v>16</v>
      </c>
      <c r="D16" s="286"/>
      <c r="E16" s="283" t="s">
        <v>1502</v>
      </c>
    </row>
    <row r="17" spans="2:5">
      <c r="B17" s="284" t="s">
        <v>1533</v>
      </c>
      <c r="C17" s="285" t="s">
        <v>16</v>
      </c>
      <c r="D17" s="287">
        <v>105</v>
      </c>
      <c r="E17" s="283" t="s">
        <v>1502</v>
      </c>
    </row>
    <row r="18" spans="2:5">
      <c r="B18" s="284" t="s">
        <v>1534</v>
      </c>
      <c r="C18" s="285"/>
      <c r="D18" s="287">
        <f>IF((D17&lt;=11),1,3)</f>
        <v>3</v>
      </c>
      <c r="E18" s="283"/>
    </row>
    <row r="19" spans="2:5">
      <c r="B19" s="284" t="s">
        <v>1535</v>
      </c>
      <c r="C19" s="285"/>
      <c r="D19" s="287">
        <f>IF((D17&lt;=11),220,380)</f>
        <v>380</v>
      </c>
      <c r="E19" s="283"/>
    </row>
    <row r="20" spans="2:5">
      <c r="B20" s="284" t="s">
        <v>1536</v>
      </c>
      <c r="C20" s="285" t="s">
        <v>16</v>
      </c>
      <c r="D20" s="287">
        <v>164</v>
      </c>
      <c r="E20" s="283" t="s">
        <v>1502</v>
      </c>
    </row>
    <row r="21" spans="2:5">
      <c r="B21" s="284" t="s">
        <v>1534</v>
      </c>
      <c r="C21" s="285"/>
      <c r="D21" s="287">
        <f>IF((D20&lt;=11),1,3)</f>
        <v>3</v>
      </c>
      <c r="E21" s="283"/>
    </row>
    <row r="22" spans="2:5">
      <c r="B22" s="284" t="s">
        <v>1535</v>
      </c>
      <c r="C22" s="285"/>
      <c r="D22" s="287">
        <f>IF((D20&lt;=11),220,380)</f>
        <v>380</v>
      </c>
      <c r="E22" s="283"/>
    </row>
    <row r="23" spans="2:5">
      <c r="B23" s="284" t="s">
        <v>1537</v>
      </c>
      <c r="C23" s="285" t="s">
        <v>16</v>
      </c>
      <c r="D23" s="286">
        <v>1444.7</v>
      </c>
      <c r="E23" s="283" t="s">
        <v>1502</v>
      </c>
    </row>
    <row r="24" spans="2:5">
      <c r="B24" s="284" t="s">
        <v>1538</v>
      </c>
      <c r="C24" s="285" t="s">
        <v>16</v>
      </c>
      <c r="D24" s="286">
        <v>1444.7</v>
      </c>
      <c r="E24" s="283" t="s">
        <v>1502</v>
      </c>
    </row>
    <row r="25" spans="2:5">
      <c r="B25" s="284" t="s">
        <v>1539</v>
      </c>
      <c r="C25" s="285" t="s">
        <v>16</v>
      </c>
      <c r="D25" s="287">
        <v>937</v>
      </c>
      <c r="E25" s="283" t="s">
        <v>1502</v>
      </c>
    </row>
    <row r="26" spans="2:5">
      <c r="B26" s="288" t="s">
        <v>1540</v>
      </c>
      <c r="C26" s="289" t="s">
        <v>16</v>
      </c>
      <c r="D26" s="290">
        <v>40</v>
      </c>
      <c r="E26" s="283" t="s">
        <v>1502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rgb="FFFF6699"/>
  </sheetPr>
  <dimension ref="A1:V39"/>
  <sheetViews>
    <sheetView showGridLines="0" topLeftCell="C1" zoomScale="85" zoomScaleNormal="85" workbookViewId="0">
      <pane ySplit="6" topLeftCell="A27" activePane="bottomLeft" state="frozen"/>
      <selection pane="bottomLeft" activeCell="C1" sqref="C1"/>
    </sheetView>
  </sheetViews>
  <sheetFormatPr defaultColWidth="9.140625" defaultRowHeight="15"/>
  <cols>
    <col min="1" max="1" width="5" style="230" customWidth="1"/>
    <col min="2" max="2" width="6.28515625" style="230" customWidth="1"/>
    <col min="3" max="3" width="15.140625" style="230" customWidth="1"/>
    <col min="4" max="4" width="15" style="230" customWidth="1"/>
    <col min="5" max="5" width="15.140625" style="230" customWidth="1"/>
    <col min="6" max="6" width="12.140625" style="230" customWidth="1"/>
    <col min="7" max="7" width="10" style="230" customWidth="1"/>
    <col min="8" max="8" width="15.42578125" style="230" customWidth="1"/>
    <col min="9" max="9" width="14.140625" style="230" customWidth="1"/>
    <col min="10" max="10" width="13.85546875" style="230" customWidth="1"/>
    <col min="11" max="11" width="15.42578125" style="230" customWidth="1"/>
    <col min="12" max="12" width="11.140625" style="230" customWidth="1"/>
    <col min="13" max="13" width="13.85546875" style="230" customWidth="1"/>
    <col min="14" max="14" width="12.85546875" style="230" customWidth="1"/>
    <col min="15" max="15" width="7" style="230" customWidth="1"/>
    <col min="16" max="17" width="12.85546875" style="230" customWidth="1"/>
    <col min="18" max="18" width="1.28515625" style="230" hidden="1" customWidth="1"/>
    <col min="19" max="19" width="3" style="231" hidden="1" customWidth="1"/>
    <col min="20" max="16384" width="9.140625" style="230"/>
  </cols>
  <sheetData>
    <row r="1" spans="1:21">
      <c r="G1" s="232"/>
    </row>
    <row r="2" spans="1:21">
      <c r="G2" s="232"/>
      <c r="K2" s="232"/>
    </row>
    <row r="3" spans="1:21">
      <c r="B3" s="594" t="s">
        <v>1541</v>
      </c>
      <c r="C3" s="594"/>
      <c r="D3" s="594"/>
      <c r="E3" s="594"/>
      <c r="F3" s="234" t="str">
        <f>DATA!D14</f>
        <v>LOSSO ABDUROCHMAN</v>
      </c>
      <c r="G3" s="232"/>
    </row>
    <row r="4" spans="1:21" ht="7.5" customHeight="1">
      <c r="B4" s="233"/>
      <c r="C4" s="233"/>
      <c r="D4" s="233"/>
      <c r="E4" s="233"/>
      <c r="F4" s="234"/>
      <c r="G4" s="232"/>
    </row>
    <row r="5" spans="1:21" ht="20.100000000000001" customHeight="1">
      <c r="B5" s="595" t="s">
        <v>1520</v>
      </c>
      <c r="C5" s="595" t="s">
        <v>1542</v>
      </c>
      <c r="D5" s="597" t="s">
        <v>1543</v>
      </c>
      <c r="E5" s="597" t="s">
        <v>1544</v>
      </c>
      <c r="F5" s="595" t="s">
        <v>1545</v>
      </c>
      <c r="G5" s="595"/>
      <c r="H5" s="595"/>
      <c r="I5" s="595"/>
      <c r="J5" s="595"/>
      <c r="K5" s="595" t="s">
        <v>1546</v>
      </c>
      <c r="L5" s="595"/>
      <c r="M5" s="246"/>
      <c r="N5" s="598" t="s">
        <v>1547</v>
      </c>
      <c r="O5" s="597" t="s">
        <v>1548</v>
      </c>
      <c r="P5" s="597" t="s">
        <v>1549</v>
      </c>
      <c r="Q5" s="597" t="s">
        <v>1550</v>
      </c>
      <c r="R5" s="253"/>
      <c r="S5" s="254"/>
      <c r="T5" s="600" t="s">
        <v>1551</v>
      </c>
      <c r="U5" s="255"/>
    </row>
    <row r="6" spans="1:21" ht="20.100000000000001" customHeight="1">
      <c r="B6" s="595"/>
      <c r="C6" s="595"/>
      <c r="D6" s="595"/>
      <c r="E6" s="595"/>
      <c r="F6" s="235" t="s">
        <v>1552</v>
      </c>
      <c r="G6" s="235" t="s">
        <v>1553</v>
      </c>
      <c r="H6" s="235" t="s">
        <v>1554</v>
      </c>
      <c r="I6" s="235" t="s">
        <v>1555</v>
      </c>
      <c r="J6" s="235" t="s">
        <v>1556</v>
      </c>
      <c r="K6" s="235" t="s">
        <v>1557</v>
      </c>
      <c r="L6" s="235" t="s">
        <v>1558</v>
      </c>
      <c r="M6" s="235" t="s">
        <v>1556</v>
      </c>
      <c r="N6" s="599"/>
      <c r="O6" s="595"/>
      <c r="P6" s="595"/>
      <c r="Q6" s="595"/>
      <c r="R6" s="253"/>
      <c r="S6" s="254"/>
      <c r="T6" s="595"/>
      <c r="U6" s="256"/>
    </row>
    <row r="7" spans="1:21" ht="20.100000000000001" customHeight="1">
      <c r="A7" s="236">
        <v>0</v>
      </c>
      <c r="B7" s="237">
        <v>2023</v>
      </c>
      <c r="C7" s="238">
        <f>DATA!D8*DATA!D26*8</f>
        <v>18880</v>
      </c>
      <c r="D7" s="239">
        <f>C7*4/24</f>
        <v>3146.6666666666665</v>
      </c>
      <c r="E7" s="239">
        <f>C7-D7</f>
        <v>15733.333333333334</v>
      </c>
      <c r="F7" s="240">
        <f ca="1">DATA!D10/1000000</f>
        <v>182.12828644185001</v>
      </c>
      <c r="G7" s="241">
        <f ca="1">DATA!$D$11/1000000</f>
        <v>3.6425657288370004</v>
      </c>
      <c r="H7" s="241">
        <f>C7*DATA!$D$5/1000000</f>
        <v>20.468280866338628</v>
      </c>
      <c r="I7" s="241">
        <f>(C7*DATA!$D$5*DATA!$D$7)/1000000</f>
        <v>0.46053631949261914</v>
      </c>
      <c r="J7" s="239">
        <f ca="1">SUM(F7:I7)</f>
        <v>206.69966935651829</v>
      </c>
      <c r="K7" s="247">
        <f>DATA!D9/1000000</f>
        <v>55.283000000000001</v>
      </c>
      <c r="L7" s="239">
        <f>((D7*DATA!$D$23)/1000000)+((E7*DATA!$D$24)/1000000)</f>
        <v>27.275936000000002</v>
      </c>
      <c r="M7" s="239">
        <f>K7+L7</f>
        <v>82.558936000000003</v>
      </c>
      <c r="N7" s="239">
        <f ca="1">M7-J7</f>
        <v>-124.14073335651828</v>
      </c>
      <c r="O7" s="237">
        <v>1</v>
      </c>
      <c r="P7" s="239">
        <f ca="1">O7*N7</f>
        <v>-124.14073335651828</v>
      </c>
      <c r="Q7" s="239">
        <f ca="1">P7</f>
        <v>-124.14073335651828</v>
      </c>
      <c r="S7" s="231" t="str">
        <f ca="1">IF(Q7&lt;0,"a","")</f>
        <v>a</v>
      </c>
      <c r="T7" s="257" t="str">
        <f>IF(Q5&gt;=0,"",IF(Q7&lt;0,"",IF(Q7=0,A7,(A7-(Q7/N7)))))</f>
        <v/>
      </c>
      <c r="U7" s="231"/>
    </row>
    <row r="8" spans="1:21" ht="20.100000000000001" customHeight="1">
      <c r="A8" s="236">
        <f>A7+1</f>
        <v>1</v>
      </c>
      <c r="B8" s="237">
        <f>B7+1</f>
        <v>2024</v>
      </c>
      <c r="C8" s="242">
        <f>DATA!D8*DATA!D26*12</f>
        <v>28320</v>
      </c>
      <c r="D8" s="239">
        <f>C8*4/24</f>
        <v>4720</v>
      </c>
      <c r="E8" s="239">
        <f t="shared" ref="E8:E32" si="0">C8-D8</f>
        <v>23600</v>
      </c>
      <c r="F8" s="237"/>
      <c r="G8" s="241">
        <f ca="1">DATA!$D$11/1000000</f>
        <v>3.6425657288370004</v>
      </c>
      <c r="H8" s="241">
        <f>C8*DATA!$D$5/1000000</f>
        <v>30.702421299507947</v>
      </c>
      <c r="I8" s="241">
        <f>(C8*DATA!$D$5*DATA!$D$7)/1000000</f>
        <v>0.69080447923892874</v>
      </c>
      <c r="J8" s="239">
        <f t="shared" ref="J8:J32" ca="1" si="1">SUM(F8:I8)</f>
        <v>35.035791507583873</v>
      </c>
      <c r="K8" s="248"/>
      <c r="L8" s="239">
        <f>((D8*DATA!$D$23)/1000000)+((E8*DATA!$D$24)/1000000)</f>
        <v>40.913904000000002</v>
      </c>
      <c r="M8" s="239">
        <f t="shared" ref="M8:M32" si="2">K8+L8</f>
        <v>40.913904000000002</v>
      </c>
      <c r="N8" s="239">
        <f ca="1">M8-J8</f>
        <v>5.878112492416129</v>
      </c>
      <c r="O8" s="242">
        <f>1/(1+'[91]Asumsi I'!$C$3)^(KKF!A8)</f>
        <v>0.89285714285714279</v>
      </c>
      <c r="P8" s="239">
        <f ca="1">O8*N8</f>
        <v>5.248314725371543</v>
      </c>
      <c r="Q8" s="239">
        <f ca="1">Q7+P8</f>
        <v>-118.89241863114674</v>
      </c>
      <c r="S8" s="231" t="str">
        <f t="shared" ref="S8:S32" ca="1" si="3">IF(Q8&lt;0,"a","")</f>
        <v>a</v>
      </c>
      <c r="T8" s="257" t="str">
        <f>IF(Q6&gt;=0,"",IF(Q8&lt;0,"",IF(Q8=0,A8,(A8-(Q8/N8)))))</f>
        <v/>
      </c>
      <c r="U8" s="231"/>
    </row>
    <row r="9" spans="1:21" ht="20.100000000000001" customHeight="1">
      <c r="A9" s="236">
        <f t="shared" ref="A9:B24" si="4">A8+1</f>
        <v>2</v>
      </c>
      <c r="B9" s="237">
        <f t="shared" si="4"/>
        <v>2025</v>
      </c>
      <c r="C9" s="242">
        <f>+C8</f>
        <v>28320</v>
      </c>
      <c r="D9" s="239">
        <f t="shared" ref="D9:D32" si="5">C9*4/24</f>
        <v>4720</v>
      </c>
      <c r="E9" s="239">
        <f t="shared" si="0"/>
        <v>23600</v>
      </c>
      <c r="F9" s="237"/>
      <c r="G9" s="241">
        <f ca="1">DATA!$D$11/1000000</f>
        <v>3.6425657288370004</v>
      </c>
      <c r="H9" s="241">
        <f>C9*DATA!$D$5/1000000</f>
        <v>30.702421299507947</v>
      </c>
      <c r="I9" s="241">
        <f>(C9*DATA!$D$5*DATA!$D$7)/1000000</f>
        <v>0.69080447923892874</v>
      </c>
      <c r="J9" s="239">
        <f t="shared" ca="1" si="1"/>
        <v>35.035791507583873</v>
      </c>
      <c r="K9" s="239"/>
      <c r="L9" s="239">
        <f>((D9*DATA!$D$23)/1000000)+((E9*DATA!$D$24)/1000000)</f>
        <v>40.913904000000002</v>
      </c>
      <c r="M9" s="239">
        <f t="shared" si="2"/>
        <v>40.913904000000002</v>
      </c>
      <c r="N9" s="239">
        <f t="shared" ref="N9:N32" ca="1" si="6">M9-J9</f>
        <v>5.878112492416129</v>
      </c>
      <c r="O9" s="242">
        <f>1/(1+'[91]Asumsi I'!$C$3)^(KKF!A9)</f>
        <v>0.79719387755102034</v>
      </c>
      <c r="P9" s="239">
        <f t="shared" ref="P9:P32" ca="1" si="7">O9*N9</f>
        <v>4.6859952905103066</v>
      </c>
      <c r="Q9" s="239">
        <f ca="1">Q8+P9</f>
        <v>-114.20642334063643</v>
      </c>
      <c r="S9" s="231" t="str">
        <f t="shared" ca="1" si="3"/>
        <v>a</v>
      </c>
      <c r="T9" s="257" t="str">
        <f ca="1">IF(Q7&gt;=0,"",IF(Q9&lt;0,"",IF(Q9=0,A9,(A9-(Q9/N9)))))</f>
        <v/>
      </c>
      <c r="U9" s="231"/>
    </row>
    <row r="10" spans="1:21" ht="20.100000000000001" customHeight="1">
      <c r="A10" s="236">
        <f t="shared" si="4"/>
        <v>3</v>
      </c>
      <c r="B10" s="237">
        <f t="shared" si="4"/>
        <v>2026</v>
      </c>
      <c r="C10" s="242">
        <f t="shared" ref="C10:C32" si="8">+C9</f>
        <v>28320</v>
      </c>
      <c r="D10" s="239">
        <f t="shared" si="5"/>
        <v>4720</v>
      </c>
      <c r="E10" s="239">
        <f t="shared" si="0"/>
        <v>23600</v>
      </c>
      <c r="F10" s="237"/>
      <c r="G10" s="241">
        <f ca="1">DATA!$D$11/1000000</f>
        <v>3.6425657288370004</v>
      </c>
      <c r="H10" s="241">
        <f>C10*DATA!$D$5/1000000</f>
        <v>30.702421299507947</v>
      </c>
      <c r="I10" s="241">
        <f>(C10*DATA!$D$5*DATA!$D$7)/1000000</f>
        <v>0.69080447923892874</v>
      </c>
      <c r="J10" s="239">
        <f t="shared" ca="1" si="1"/>
        <v>35.035791507583873</v>
      </c>
      <c r="K10" s="237"/>
      <c r="L10" s="239">
        <f>((D10*DATA!$D$23)/1000000)+((E10*DATA!$D$24)/1000000)</f>
        <v>40.913904000000002</v>
      </c>
      <c r="M10" s="239">
        <f t="shared" si="2"/>
        <v>40.913904000000002</v>
      </c>
      <c r="N10" s="239">
        <f t="shared" ca="1" si="6"/>
        <v>5.878112492416129</v>
      </c>
      <c r="O10" s="242">
        <f>1/(1+'[91]Asumsi I'!$C$3)^(KKF!A10)</f>
        <v>0.71178024781341087</v>
      </c>
      <c r="P10" s="239">
        <f t="shared" ca="1" si="7"/>
        <v>4.1839243665270587</v>
      </c>
      <c r="Q10" s="239">
        <f t="shared" ref="Q10:Q32" ca="1" si="9">Q9+P10</f>
        <v>-110.02249897410937</v>
      </c>
      <c r="S10" s="231" t="str">
        <f t="shared" ca="1" si="3"/>
        <v>a</v>
      </c>
      <c r="T10" s="257" t="str">
        <f t="shared" ref="T10:T32" ca="1" si="10">IF(Q8&gt;=0,"",IF(Q10&lt;0,"",IF(Q10=0,A10,(A10-(Q10/N10)))))</f>
        <v/>
      </c>
      <c r="U10" s="231"/>
    </row>
    <row r="11" spans="1:21" ht="20.100000000000001" customHeight="1">
      <c r="A11" s="236">
        <f t="shared" si="4"/>
        <v>4</v>
      </c>
      <c r="B11" s="237">
        <f t="shared" si="4"/>
        <v>2027</v>
      </c>
      <c r="C11" s="242">
        <f t="shared" si="8"/>
        <v>28320</v>
      </c>
      <c r="D11" s="239">
        <f t="shared" si="5"/>
        <v>4720</v>
      </c>
      <c r="E11" s="239">
        <f t="shared" si="0"/>
        <v>23600</v>
      </c>
      <c r="F11" s="237"/>
      <c r="G11" s="241">
        <f ca="1">DATA!$D$11/1000000</f>
        <v>3.6425657288370004</v>
      </c>
      <c r="H11" s="241">
        <f>C11*DATA!$D$5/1000000</f>
        <v>30.702421299507947</v>
      </c>
      <c r="I11" s="241">
        <f>(C11*DATA!$D$5*DATA!$D$7)/1000000</f>
        <v>0.69080447923892874</v>
      </c>
      <c r="J11" s="239">
        <f t="shared" ca="1" si="1"/>
        <v>35.035791507583873</v>
      </c>
      <c r="K11" s="237"/>
      <c r="L11" s="239">
        <f>((D11*DATA!$D$23)/1000000)+((E11*DATA!$D$24)/1000000)</f>
        <v>40.913904000000002</v>
      </c>
      <c r="M11" s="239">
        <f t="shared" si="2"/>
        <v>40.913904000000002</v>
      </c>
      <c r="N11" s="239">
        <f t="shared" ca="1" si="6"/>
        <v>5.878112492416129</v>
      </c>
      <c r="O11" s="242">
        <f>1/(1+'[91]Asumsi I'!$C$3)^(KKF!A11)</f>
        <v>0.63551807840483121</v>
      </c>
      <c r="P11" s="239">
        <f t="shared" ca="1" si="7"/>
        <v>3.7356467558277311</v>
      </c>
      <c r="Q11" s="239">
        <f t="shared" ca="1" si="9"/>
        <v>-106.28685221828164</v>
      </c>
      <c r="S11" s="231" t="str">
        <f t="shared" ca="1" si="3"/>
        <v>a</v>
      </c>
      <c r="T11" s="257" t="str">
        <f t="shared" ca="1" si="10"/>
        <v/>
      </c>
      <c r="U11" s="231"/>
    </row>
    <row r="12" spans="1:21" ht="20.100000000000001" customHeight="1">
      <c r="A12" s="236">
        <f t="shared" si="4"/>
        <v>5</v>
      </c>
      <c r="B12" s="237">
        <f t="shared" si="4"/>
        <v>2028</v>
      </c>
      <c r="C12" s="242">
        <f t="shared" si="8"/>
        <v>28320</v>
      </c>
      <c r="D12" s="239">
        <f t="shared" si="5"/>
        <v>4720</v>
      </c>
      <c r="E12" s="239">
        <f t="shared" si="0"/>
        <v>23600</v>
      </c>
      <c r="F12" s="237"/>
      <c r="G12" s="241">
        <f ca="1">DATA!$D$11/1000000</f>
        <v>3.6425657288370004</v>
      </c>
      <c r="H12" s="241">
        <f>C12*DATA!$D$5/1000000</f>
        <v>30.702421299507947</v>
      </c>
      <c r="I12" s="241">
        <f>(C12*DATA!$D$5*DATA!$D$7)/1000000</f>
        <v>0.69080447923892874</v>
      </c>
      <c r="J12" s="239">
        <f t="shared" ca="1" si="1"/>
        <v>35.035791507583873</v>
      </c>
      <c r="K12" s="237"/>
      <c r="L12" s="239">
        <f>((D12*DATA!$D$23)/1000000)+((E12*DATA!$D$24)/1000000)</f>
        <v>40.913904000000002</v>
      </c>
      <c r="M12" s="239">
        <f t="shared" si="2"/>
        <v>40.913904000000002</v>
      </c>
      <c r="N12" s="239">
        <f t="shared" ca="1" si="6"/>
        <v>5.878112492416129</v>
      </c>
      <c r="O12" s="242">
        <f>1/(1+'[91]Asumsi I'!$C$3)^(KKF!A12)</f>
        <v>0.56742685571859919</v>
      </c>
      <c r="P12" s="239">
        <f t="shared" ca="1" si="7"/>
        <v>3.3353988891319024</v>
      </c>
      <c r="Q12" s="239">
        <f t="shared" ca="1" si="9"/>
        <v>-102.95145332914973</v>
      </c>
      <c r="S12" s="231" t="str">
        <f t="shared" ca="1" si="3"/>
        <v>a</v>
      </c>
      <c r="T12" s="257" t="str">
        <f t="shared" ca="1" si="10"/>
        <v/>
      </c>
      <c r="U12" s="231"/>
    </row>
    <row r="13" spans="1:21" ht="20.100000000000001" customHeight="1">
      <c r="A13" s="236">
        <f t="shared" si="4"/>
        <v>6</v>
      </c>
      <c r="B13" s="237">
        <f t="shared" si="4"/>
        <v>2029</v>
      </c>
      <c r="C13" s="242">
        <f t="shared" si="8"/>
        <v>28320</v>
      </c>
      <c r="D13" s="239">
        <f t="shared" si="5"/>
        <v>4720</v>
      </c>
      <c r="E13" s="239">
        <f t="shared" si="0"/>
        <v>23600</v>
      </c>
      <c r="F13" s="237"/>
      <c r="G13" s="241">
        <f ca="1">DATA!$D$11/1000000</f>
        <v>3.6425657288370004</v>
      </c>
      <c r="H13" s="241">
        <f>C13*DATA!$D$5/1000000</f>
        <v>30.702421299507947</v>
      </c>
      <c r="I13" s="241">
        <f>(C13*DATA!$D$5*DATA!$D$7)/1000000</f>
        <v>0.69080447923892874</v>
      </c>
      <c r="J13" s="239">
        <f t="shared" ca="1" si="1"/>
        <v>35.035791507583873</v>
      </c>
      <c r="K13" s="237"/>
      <c r="L13" s="239">
        <f>((D13*DATA!$D$23)/1000000)+((E13*DATA!$D$24)/1000000)</f>
        <v>40.913904000000002</v>
      </c>
      <c r="M13" s="239">
        <f t="shared" si="2"/>
        <v>40.913904000000002</v>
      </c>
      <c r="N13" s="239">
        <f t="shared" ca="1" si="6"/>
        <v>5.878112492416129</v>
      </c>
      <c r="O13" s="242">
        <f>1/(1+'[91]Asumsi I'!$C$3)^(KKF!A13)</f>
        <v>0.50663112117732068</v>
      </c>
      <c r="P13" s="239">
        <f t="shared" ca="1" si="7"/>
        <v>2.9780347224391983</v>
      </c>
      <c r="Q13" s="239">
        <f t="shared" ca="1" si="9"/>
        <v>-99.973418606710524</v>
      </c>
      <c r="S13" s="231" t="str">
        <f t="shared" ca="1" si="3"/>
        <v>a</v>
      </c>
      <c r="T13" s="257" t="str">
        <f t="shared" ca="1" si="10"/>
        <v/>
      </c>
      <c r="U13" s="231"/>
    </row>
    <row r="14" spans="1:21" ht="20.100000000000001" customHeight="1">
      <c r="A14" s="236">
        <f t="shared" si="4"/>
        <v>7</v>
      </c>
      <c r="B14" s="237">
        <f t="shared" si="4"/>
        <v>2030</v>
      </c>
      <c r="C14" s="242">
        <f t="shared" si="8"/>
        <v>28320</v>
      </c>
      <c r="D14" s="239">
        <f t="shared" si="5"/>
        <v>4720</v>
      </c>
      <c r="E14" s="239">
        <f t="shared" si="0"/>
        <v>23600</v>
      </c>
      <c r="F14" s="237"/>
      <c r="G14" s="241">
        <f ca="1">DATA!$D$11/1000000</f>
        <v>3.6425657288370004</v>
      </c>
      <c r="H14" s="241">
        <f>C14*DATA!$D$5/1000000</f>
        <v>30.702421299507947</v>
      </c>
      <c r="I14" s="241">
        <f>(C14*DATA!$D$5*DATA!$D$7)/1000000</f>
        <v>0.69080447923892874</v>
      </c>
      <c r="J14" s="239">
        <f t="shared" ca="1" si="1"/>
        <v>35.035791507583873</v>
      </c>
      <c r="K14" s="237"/>
      <c r="L14" s="239">
        <f>((D14*DATA!$D$23)/1000000)+((E14*DATA!$D$24)/1000000)</f>
        <v>40.913904000000002</v>
      </c>
      <c r="M14" s="239">
        <f t="shared" si="2"/>
        <v>40.913904000000002</v>
      </c>
      <c r="N14" s="239">
        <f t="shared" ca="1" si="6"/>
        <v>5.878112492416129</v>
      </c>
      <c r="O14" s="242">
        <f>1/(1+'[91]Asumsi I'!$C$3)^(KKF!A14)</f>
        <v>0.45234921533689343</v>
      </c>
      <c r="P14" s="239">
        <f t="shared" ca="1" si="7"/>
        <v>2.6589595736064267</v>
      </c>
      <c r="Q14" s="239">
        <f t="shared" ca="1" si="9"/>
        <v>-97.3144590331041</v>
      </c>
      <c r="S14" s="231" t="str">
        <f t="shared" ca="1" si="3"/>
        <v>a</v>
      </c>
      <c r="T14" s="257" t="str">
        <f t="shared" ca="1" si="10"/>
        <v/>
      </c>
      <c r="U14" s="231"/>
    </row>
    <row r="15" spans="1:21" ht="20.100000000000001" customHeight="1">
      <c r="A15" s="236">
        <f t="shared" si="4"/>
        <v>8</v>
      </c>
      <c r="B15" s="237">
        <f t="shared" si="4"/>
        <v>2031</v>
      </c>
      <c r="C15" s="242">
        <f t="shared" si="8"/>
        <v>28320</v>
      </c>
      <c r="D15" s="239">
        <f t="shared" si="5"/>
        <v>4720</v>
      </c>
      <c r="E15" s="239">
        <f t="shared" si="0"/>
        <v>23600</v>
      </c>
      <c r="F15" s="237"/>
      <c r="G15" s="241">
        <f ca="1">DATA!$D$11/1000000</f>
        <v>3.6425657288370004</v>
      </c>
      <c r="H15" s="241">
        <f>C15*DATA!$D$5/1000000</f>
        <v>30.702421299507947</v>
      </c>
      <c r="I15" s="241">
        <f>(C15*DATA!$D$5*DATA!$D$7)/1000000</f>
        <v>0.69080447923892874</v>
      </c>
      <c r="J15" s="239">
        <f t="shared" ca="1" si="1"/>
        <v>35.035791507583873</v>
      </c>
      <c r="K15" s="237"/>
      <c r="L15" s="239">
        <f>((D15*DATA!$D$23)/1000000)+((E15*DATA!$D$24)/1000000)</f>
        <v>40.913904000000002</v>
      </c>
      <c r="M15" s="239">
        <f t="shared" si="2"/>
        <v>40.913904000000002</v>
      </c>
      <c r="N15" s="239">
        <f t="shared" ca="1" si="6"/>
        <v>5.878112492416129</v>
      </c>
      <c r="O15" s="242">
        <f>1/(1+'[91]Asumsi I'!$C$3)^(KKF!A15)</f>
        <v>0.4038832279793691</v>
      </c>
      <c r="P15" s="239">
        <f t="shared" ca="1" si="7"/>
        <v>2.374071047862881</v>
      </c>
      <c r="Q15" s="239">
        <f t="shared" ca="1" si="9"/>
        <v>-94.940387985241216</v>
      </c>
      <c r="S15" s="231" t="str">
        <f t="shared" ca="1" si="3"/>
        <v>a</v>
      </c>
      <c r="T15" s="257" t="str">
        <f t="shared" ca="1" si="10"/>
        <v/>
      </c>
      <c r="U15" s="231"/>
    </row>
    <row r="16" spans="1:21" ht="20.100000000000001" customHeight="1">
      <c r="A16" s="236">
        <f t="shared" si="4"/>
        <v>9</v>
      </c>
      <c r="B16" s="237">
        <f t="shared" si="4"/>
        <v>2032</v>
      </c>
      <c r="C16" s="242">
        <f t="shared" si="8"/>
        <v>28320</v>
      </c>
      <c r="D16" s="239">
        <f t="shared" si="5"/>
        <v>4720</v>
      </c>
      <c r="E16" s="239">
        <f t="shared" si="0"/>
        <v>23600</v>
      </c>
      <c r="F16" s="237"/>
      <c r="G16" s="241">
        <f ca="1">DATA!$D$11/1000000</f>
        <v>3.6425657288370004</v>
      </c>
      <c r="H16" s="241">
        <f>C16*DATA!$D$5/1000000</f>
        <v>30.702421299507947</v>
      </c>
      <c r="I16" s="241">
        <f>(C16*DATA!$D$5*DATA!$D$7)/1000000</f>
        <v>0.69080447923892874</v>
      </c>
      <c r="J16" s="239">
        <f t="shared" ca="1" si="1"/>
        <v>35.035791507583873</v>
      </c>
      <c r="K16" s="237"/>
      <c r="L16" s="239">
        <f>((D16*DATA!$D$23)/1000000)+((E16*DATA!$D$24)/1000000)</f>
        <v>40.913904000000002</v>
      </c>
      <c r="M16" s="239">
        <f t="shared" si="2"/>
        <v>40.913904000000002</v>
      </c>
      <c r="N16" s="239">
        <f t="shared" ca="1" si="6"/>
        <v>5.878112492416129</v>
      </c>
      <c r="O16" s="242">
        <f>1/(1+'[91]Asumsi I'!$C$3)^(KKF!A16)</f>
        <v>0.36061002498157957</v>
      </c>
      <c r="P16" s="239">
        <f t="shared" ca="1" si="7"/>
        <v>2.119706292734715</v>
      </c>
      <c r="Q16" s="239">
        <f t="shared" ca="1" si="9"/>
        <v>-92.820681692506497</v>
      </c>
      <c r="S16" s="231" t="str">
        <f t="shared" ca="1" si="3"/>
        <v>a</v>
      </c>
      <c r="T16" s="257" t="str">
        <f t="shared" ca="1" si="10"/>
        <v/>
      </c>
      <c r="U16" s="231"/>
    </row>
    <row r="17" spans="1:21" ht="20.100000000000001" customHeight="1">
      <c r="A17" s="236">
        <f t="shared" si="4"/>
        <v>10</v>
      </c>
      <c r="B17" s="237">
        <f t="shared" si="4"/>
        <v>2033</v>
      </c>
      <c r="C17" s="242">
        <f t="shared" si="8"/>
        <v>28320</v>
      </c>
      <c r="D17" s="239">
        <f t="shared" si="5"/>
        <v>4720</v>
      </c>
      <c r="E17" s="239">
        <f t="shared" si="0"/>
        <v>23600</v>
      </c>
      <c r="F17" s="237"/>
      <c r="G17" s="241">
        <f ca="1">DATA!$D$11/1000000</f>
        <v>3.6425657288370004</v>
      </c>
      <c r="H17" s="241">
        <f>C17*DATA!$D$5/1000000</f>
        <v>30.702421299507947</v>
      </c>
      <c r="I17" s="241">
        <f>(C17*DATA!$D$5*DATA!$D$7)/1000000</f>
        <v>0.69080447923892874</v>
      </c>
      <c r="J17" s="239">
        <f t="shared" ca="1" si="1"/>
        <v>35.035791507583873</v>
      </c>
      <c r="K17" s="237"/>
      <c r="L17" s="239">
        <f>((D17*DATA!$D$23)/1000000)+((E17*DATA!$D$24)/1000000)</f>
        <v>40.913904000000002</v>
      </c>
      <c r="M17" s="239">
        <f t="shared" si="2"/>
        <v>40.913904000000002</v>
      </c>
      <c r="N17" s="239">
        <f t="shared" ca="1" si="6"/>
        <v>5.878112492416129</v>
      </c>
      <c r="O17" s="242">
        <f>1/(1+'[91]Asumsi I'!$C$3)^(KKF!A17)</f>
        <v>0.32197323659069599</v>
      </c>
      <c r="P17" s="239">
        <f t="shared" ca="1" si="7"/>
        <v>1.8925949042274239</v>
      </c>
      <c r="Q17" s="239">
        <f t="shared" ca="1" si="9"/>
        <v>-90.928086788279074</v>
      </c>
      <c r="S17" s="231" t="str">
        <f t="shared" ca="1" si="3"/>
        <v>a</v>
      </c>
      <c r="T17" s="257" t="str">
        <f t="shared" ca="1" si="10"/>
        <v/>
      </c>
      <c r="U17" s="231"/>
    </row>
    <row r="18" spans="1:21" ht="20.100000000000001" customHeight="1">
      <c r="A18" s="236">
        <f t="shared" si="4"/>
        <v>11</v>
      </c>
      <c r="B18" s="237">
        <f t="shared" si="4"/>
        <v>2034</v>
      </c>
      <c r="C18" s="242">
        <f t="shared" si="8"/>
        <v>28320</v>
      </c>
      <c r="D18" s="239">
        <f t="shared" si="5"/>
        <v>4720</v>
      </c>
      <c r="E18" s="239">
        <f t="shared" si="0"/>
        <v>23600</v>
      </c>
      <c r="F18" s="237"/>
      <c r="G18" s="241">
        <f ca="1">DATA!$D$11/1000000</f>
        <v>3.6425657288370004</v>
      </c>
      <c r="H18" s="241">
        <f>C18*DATA!$D$5/1000000</f>
        <v>30.702421299507947</v>
      </c>
      <c r="I18" s="241">
        <f>(C18*DATA!$D$5*DATA!$D$7)/1000000</f>
        <v>0.69080447923892874</v>
      </c>
      <c r="J18" s="239">
        <f t="shared" ca="1" si="1"/>
        <v>35.035791507583873</v>
      </c>
      <c r="K18" s="237"/>
      <c r="L18" s="239">
        <f>((D18*DATA!$D$23)/1000000)+((E18*DATA!$D$24)/1000000)</f>
        <v>40.913904000000002</v>
      </c>
      <c r="M18" s="239">
        <f t="shared" si="2"/>
        <v>40.913904000000002</v>
      </c>
      <c r="N18" s="239">
        <f t="shared" ca="1" si="6"/>
        <v>5.878112492416129</v>
      </c>
      <c r="O18" s="242">
        <f>1/(1+'[91]Asumsi I'!$C$3)^(KKF!A18)</f>
        <v>0.28747610409883567</v>
      </c>
      <c r="P18" s="239">
        <f t="shared" ca="1" si="7"/>
        <v>1.6898168787744856</v>
      </c>
      <c r="Q18" s="239">
        <f t="shared" ca="1" si="9"/>
        <v>-89.238269909504595</v>
      </c>
      <c r="S18" s="231" t="str">
        <f t="shared" ca="1" si="3"/>
        <v>a</v>
      </c>
      <c r="T18" s="257" t="str">
        <f t="shared" ca="1" si="10"/>
        <v/>
      </c>
      <c r="U18" s="231"/>
    </row>
    <row r="19" spans="1:21" ht="20.100000000000001" customHeight="1">
      <c r="A19" s="236">
        <f t="shared" si="4"/>
        <v>12</v>
      </c>
      <c r="B19" s="237">
        <f t="shared" si="4"/>
        <v>2035</v>
      </c>
      <c r="C19" s="242">
        <f t="shared" si="8"/>
        <v>28320</v>
      </c>
      <c r="D19" s="239">
        <f t="shared" si="5"/>
        <v>4720</v>
      </c>
      <c r="E19" s="239">
        <f t="shared" si="0"/>
        <v>23600</v>
      </c>
      <c r="F19" s="237"/>
      <c r="G19" s="241">
        <f ca="1">DATA!$D$11/1000000</f>
        <v>3.6425657288370004</v>
      </c>
      <c r="H19" s="241">
        <f>C19*DATA!$D$5/1000000</f>
        <v>30.702421299507947</v>
      </c>
      <c r="I19" s="241">
        <f>(C19*DATA!$D$5*DATA!$D$7)/1000000</f>
        <v>0.69080447923892874</v>
      </c>
      <c r="J19" s="239">
        <f t="shared" ca="1" si="1"/>
        <v>35.035791507583873</v>
      </c>
      <c r="K19" s="237"/>
      <c r="L19" s="239">
        <f>((D19*DATA!$D$23)/1000000)+((E19*DATA!$D$24)/1000000)</f>
        <v>40.913904000000002</v>
      </c>
      <c r="M19" s="239">
        <f t="shared" si="2"/>
        <v>40.913904000000002</v>
      </c>
      <c r="N19" s="239">
        <f t="shared" ca="1" si="6"/>
        <v>5.878112492416129</v>
      </c>
      <c r="O19" s="242">
        <f>1/(1+'[91]Asumsi I'!$C$3)^(KKF!A19)</f>
        <v>0.25667509294538904</v>
      </c>
      <c r="P19" s="239">
        <f t="shared" ca="1" si="7"/>
        <v>1.5087650703343622</v>
      </c>
      <c r="Q19" s="239">
        <f t="shared" ca="1" si="9"/>
        <v>-87.729504839170232</v>
      </c>
      <c r="S19" s="231" t="str">
        <f t="shared" ca="1" si="3"/>
        <v>a</v>
      </c>
      <c r="T19" s="257" t="str">
        <f t="shared" ca="1" si="10"/>
        <v/>
      </c>
      <c r="U19" s="231"/>
    </row>
    <row r="20" spans="1:21" ht="20.100000000000001" customHeight="1">
      <c r="A20" s="236">
        <f t="shared" si="4"/>
        <v>13</v>
      </c>
      <c r="B20" s="237">
        <f t="shared" si="4"/>
        <v>2036</v>
      </c>
      <c r="C20" s="242">
        <f t="shared" si="8"/>
        <v>28320</v>
      </c>
      <c r="D20" s="239">
        <f t="shared" si="5"/>
        <v>4720</v>
      </c>
      <c r="E20" s="239">
        <f t="shared" si="0"/>
        <v>23600</v>
      </c>
      <c r="F20" s="237"/>
      <c r="G20" s="241">
        <f ca="1">DATA!$D$11/1000000</f>
        <v>3.6425657288370004</v>
      </c>
      <c r="H20" s="241">
        <f>C20*DATA!$D$5/1000000</f>
        <v>30.702421299507947</v>
      </c>
      <c r="I20" s="241">
        <f>(C20*DATA!$D$5*DATA!$D$7)/1000000</f>
        <v>0.69080447923892874</v>
      </c>
      <c r="J20" s="239">
        <f t="shared" ca="1" si="1"/>
        <v>35.035791507583873</v>
      </c>
      <c r="K20" s="237"/>
      <c r="L20" s="239">
        <f>((D20*DATA!$D$23)/1000000)+((E20*DATA!$D$24)/1000000)</f>
        <v>40.913904000000002</v>
      </c>
      <c r="M20" s="239">
        <f t="shared" si="2"/>
        <v>40.913904000000002</v>
      </c>
      <c r="N20" s="239">
        <f t="shared" ca="1" si="6"/>
        <v>5.878112492416129</v>
      </c>
      <c r="O20" s="242">
        <f>1/(1+'[91]Asumsi I'!$C$3)^(KKF!A20)</f>
        <v>0.22917419012981158</v>
      </c>
      <c r="P20" s="239">
        <f t="shared" ca="1" si="7"/>
        <v>1.3471116699413945</v>
      </c>
      <c r="Q20" s="239">
        <f t="shared" ca="1" si="9"/>
        <v>-86.382393169228834</v>
      </c>
      <c r="S20" s="231" t="str">
        <f t="shared" ca="1" si="3"/>
        <v>a</v>
      </c>
      <c r="T20" s="257" t="str">
        <f t="shared" ca="1" si="10"/>
        <v/>
      </c>
      <c r="U20" s="231"/>
    </row>
    <row r="21" spans="1:21" ht="20.100000000000001" customHeight="1">
      <c r="A21" s="236">
        <f t="shared" si="4"/>
        <v>14</v>
      </c>
      <c r="B21" s="237">
        <f t="shared" si="4"/>
        <v>2037</v>
      </c>
      <c r="C21" s="242">
        <f t="shared" si="8"/>
        <v>28320</v>
      </c>
      <c r="D21" s="239">
        <f t="shared" si="5"/>
        <v>4720</v>
      </c>
      <c r="E21" s="239">
        <f t="shared" si="0"/>
        <v>23600</v>
      </c>
      <c r="F21" s="237"/>
      <c r="G21" s="241">
        <f ca="1">DATA!$D$11/1000000</f>
        <v>3.6425657288370004</v>
      </c>
      <c r="H21" s="241">
        <f>C21*DATA!$D$5/1000000</f>
        <v>30.702421299507947</v>
      </c>
      <c r="I21" s="241">
        <f>(C21*DATA!$D$5*DATA!$D$7)/1000000</f>
        <v>0.69080447923892874</v>
      </c>
      <c r="J21" s="239">
        <f t="shared" ca="1" si="1"/>
        <v>35.035791507583873</v>
      </c>
      <c r="K21" s="237"/>
      <c r="L21" s="239">
        <f>((D21*DATA!$D$23)/1000000)+((E21*DATA!$D$24)/1000000)</f>
        <v>40.913904000000002</v>
      </c>
      <c r="M21" s="239">
        <f t="shared" si="2"/>
        <v>40.913904000000002</v>
      </c>
      <c r="N21" s="239">
        <f t="shared" ca="1" si="6"/>
        <v>5.878112492416129</v>
      </c>
      <c r="O21" s="242">
        <f>1/(1+'[91]Asumsi I'!$C$3)^(KKF!A21)</f>
        <v>0.20461981261590317</v>
      </c>
      <c r="P21" s="239">
        <f t="shared" ca="1" si="7"/>
        <v>1.2027782767333879</v>
      </c>
      <c r="Q21" s="239">
        <f t="shared" ca="1" si="9"/>
        <v>-85.179614892495451</v>
      </c>
      <c r="S21" s="231" t="str">
        <f t="shared" ca="1" si="3"/>
        <v>a</v>
      </c>
      <c r="T21" s="257" t="str">
        <f t="shared" ca="1" si="10"/>
        <v/>
      </c>
      <c r="U21" s="231"/>
    </row>
    <row r="22" spans="1:21" ht="20.100000000000001" customHeight="1">
      <c r="A22" s="236">
        <f t="shared" si="4"/>
        <v>15</v>
      </c>
      <c r="B22" s="237">
        <f t="shared" si="4"/>
        <v>2038</v>
      </c>
      <c r="C22" s="242">
        <f t="shared" si="8"/>
        <v>28320</v>
      </c>
      <c r="D22" s="239">
        <f t="shared" si="5"/>
        <v>4720</v>
      </c>
      <c r="E22" s="239">
        <f t="shared" si="0"/>
        <v>23600</v>
      </c>
      <c r="F22" s="237"/>
      <c r="G22" s="241">
        <f ca="1">DATA!$D$11/1000000</f>
        <v>3.6425657288370004</v>
      </c>
      <c r="H22" s="241">
        <f>C22*DATA!$D$5/1000000</f>
        <v>30.702421299507947</v>
      </c>
      <c r="I22" s="241">
        <f>(C22*DATA!$D$5*DATA!$D$7)/1000000</f>
        <v>0.69080447923892874</v>
      </c>
      <c r="J22" s="239">
        <f t="shared" ca="1" si="1"/>
        <v>35.035791507583873</v>
      </c>
      <c r="K22" s="237"/>
      <c r="L22" s="239">
        <f>((D22*DATA!$D$23)/1000000)+((E22*DATA!$D$24)/1000000)</f>
        <v>40.913904000000002</v>
      </c>
      <c r="M22" s="239">
        <f t="shared" si="2"/>
        <v>40.913904000000002</v>
      </c>
      <c r="N22" s="239">
        <f t="shared" ca="1" si="6"/>
        <v>5.878112492416129</v>
      </c>
      <c r="O22" s="242">
        <f>1/(1+'[91]Asumsi I'!$C$3)^(KKF!A22)</f>
        <v>0.18269626126419927</v>
      </c>
      <c r="P22" s="239">
        <f t="shared" ca="1" si="7"/>
        <v>1.0739091756548107</v>
      </c>
      <c r="Q22" s="239">
        <f t="shared" ca="1" si="9"/>
        <v>-84.105705716840646</v>
      </c>
      <c r="S22" s="231" t="str">
        <f t="shared" ca="1" si="3"/>
        <v>a</v>
      </c>
      <c r="T22" s="257" t="str">
        <f t="shared" ca="1" si="10"/>
        <v/>
      </c>
      <c r="U22" s="231"/>
    </row>
    <row r="23" spans="1:21" ht="20.100000000000001" customHeight="1">
      <c r="A23" s="236">
        <f t="shared" si="4"/>
        <v>16</v>
      </c>
      <c r="B23" s="237">
        <f t="shared" si="4"/>
        <v>2039</v>
      </c>
      <c r="C23" s="242">
        <f t="shared" si="8"/>
        <v>28320</v>
      </c>
      <c r="D23" s="239">
        <f t="shared" si="5"/>
        <v>4720</v>
      </c>
      <c r="E23" s="239">
        <f t="shared" si="0"/>
        <v>23600</v>
      </c>
      <c r="F23" s="237"/>
      <c r="G23" s="241">
        <f ca="1">DATA!$D$11/1000000</f>
        <v>3.6425657288370004</v>
      </c>
      <c r="H23" s="241">
        <f>C23*DATA!$D$5/1000000</f>
        <v>30.702421299507947</v>
      </c>
      <c r="I23" s="241">
        <f>(C23*DATA!$D$5*DATA!$D$7)/1000000</f>
        <v>0.69080447923892874</v>
      </c>
      <c r="J23" s="239">
        <f t="shared" ca="1" si="1"/>
        <v>35.035791507583873</v>
      </c>
      <c r="K23" s="237"/>
      <c r="L23" s="239">
        <f>((D23*DATA!$D$23)/1000000)+((E23*DATA!$D$24)/1000000)</f>
        <v>40.913904000000002</v>
      </c>
      <c r="M23" s="239">
        <f t="shared" si="2"/>
        <v>40.913904000000002</v>
      </c>
      <c r="N23" s="239">
        <f t="shared" ca="1" si="6"/>
        <v>5.878112492416129</v>
      </c>
      <c r="O23" s="242">
        <f>1/(1+'[91]Asumsi I'!$C$3)^(KKF!A23)</f>
        <v>0.16312166184303503</v>
      </c>
      <c r="P23" s="239">
        <f t="shared" ca="1" si="7"/>
        <v>0.95884747826322358</v>
      </c>
      <c r="Q23" s="239">
        <f t="shared" ca="1" si="9"/>
        <v>-83.146858238577423</v>
      </c>
      <c r="S23" s="231" t="str">
        <f t="shared" ca="1" si="3"/>
        <v>a</v>
      </c>
      <c r="T23" s="257" t="str">
        <f t="shared" ca="1" si="10"/>
        <v/>
      </c>
      <c r="U23" s="231"/>
    </row>
    <row r="24" spans="1:21" ht="20.100000000000001" customHeight="1">
      <c r="A24" s="236">
        <f t="shared" si="4"/>
        <v>17</v>
      </c>
      <c r="B24" s="237">
        <f t="shared" si="4"/>
        <v>2040</v>
      </c>
      <c r="C24" s="242">
        <f t="shared" si="8"/>
        <v>28320</v>
      </c>
      <c r="D24" s="239">
        <f t="shared" si="5"/>
        <v>4720</v>
      </c>
      <c r="E24" s="239">
        <f t="shared" si="0"/>
        <v>23600</v>
      </c>
      <c r="F24" s="237"/>
      <c r="G24" s="241">
        <f ca="1">DATA!$D$11/1000000</f>
        <v>3.6425657288370004</v>
      </c>
      <c r="H24" s="241">
        <f>C24*DATA!$D$5/1000000</f>
        <v>30.702421299507947</v>
      </c>
      <c r="I24" s="241">
        <f>(C24*DATA!$D$5*DATA!$D$7)/1000000</f>
        <v>0.69080447923892874</v>
      </c>
      <c r="J24" s="239">
        <f t="shared" ca="1" si="1"/>
        <v>35.035791507583873</v>
      </c>
      <c r="K24" s="237"/>
      <c r="L24" s="239">
        <f>((D24*DATA!$D$23)/1000000)+((E24*DATA!$D$24)/1000000)</f>
        <v>40.913904000000002</v>
      </c>
      <c r="M24" s="239">
        <f t="shared" si="2"/>
        <v>40.913904000000002</v>
      </c>
      <c r="N24" s="239">
        <f t="shared" ca="1" si="6"/>
        <v>5.878112492416129</v>
      </c>
      <c r="O24" s="242">
        <f>1/(1+'[91]Asumsi I'!$C$3)^(KKF!A24)</f>
        <v>0.14564434093128129</v>
      </c>
      <c r="P24" s="239">
        <f t="shared" ca="1" si="7"/>
        <v>0.85611381987787827</v>
      </c>
      <c r="Q24" s="239">
        <f t="shared" ca="1" si="9"/>
        <v>-82.290744418699546</v>
      </c>
      <c r="S24" s="231" t="str">
        <f t="shared" ca="1" si="3"/>
        <v>a</v>
      </c>
      <c r="T24" s="257" t="str">
        <f t="shared" ca="1" si="10"/>
        <v/>
      </c>
      <c r="U24" s="231"/>
    </row>
    <row r="25" spans="1:21" ht="20.100000000000001" customHeight="1">
      <c r="A25" s="236">
        <f t="shared" ref="A25:B32" si="11">A24+1</f>
        <v>18</v>
      </c>
      <c r="B25" s="237">
        <f t="shared" si="11"/>
        <v>2041</v>
      </c>
      <c r="C25" s="242">
        <f t="shared" si="8"/>
        <v>28320</v>
      </c>
      <c r="D25" s="239">
        <f t="shared" si="5"/>
        <v>4720</v>
      </c>
      <c r="E25" s="239">
        <f t="shared" si="0"/>
        <v>23600</v>
      </c>
      <c r="F25" s="237"/>
      <c r="G25" s="241">
        <f ca="1">DATA!$D$11/1000000</f>
        <v>3.6425657288370004</v>
      </c>
      <c r="H25" s="241">
        <f>C25*DATA!$D$5/1000000</f>
        <v>30.702421299507947</v>
      </c>
      <c r="I25" s="241">
        <f>(C25*DATA!$D$5*DATA!$D$7)/1000000</f>
        <v>0.69080447923892874</v>
      </c>
      <c r="J25" s="239">
        <f t="shared" ca="1" si="1"/>
        <v>35.035791507583873</v>
      </c>
      <c r="K25" s="237"/>
      <c r="L25" s="239">
        <f>((D25*DATA!$D$23)/1000000)+((E25*DATA!$D$24)/1000000)</f>
        <v>40.913904000000002</v>
      </c>
      <c r="M25" s="239">
        <f t="shared" si="2"/>
        <v>40.913904000000002</v>
      </c>
      <c r="N25" s="239">
        <f t="shared" ca="1" si="6"/>
        <v>5.878112492416129</v>
      </c>
      <c r="O25" s="242">
        <f>1/(1+'[91]Asumsi I'!$C$3)^(KKF!A25)</f>
        <v>0.13003959011721541</v>
      </c>
      <c r="P25" s="239">
        <f t="shared" ca="1" si="7"/>
        <v>0.76438733917667689</v>
      </c>
      <c r="Q25" s="239">
        <f t="shared" ca="1" si="9"/>
        <v>-81.526357079522867</v>
      </c>
      <c r="S25" s="231" t="str">
        <f t="shared" ca="1" si="3"/>
        <v>a</v>
      </c>
      <c r="T25" s="257" t="str">
        <f t="shared" ca="1" si="10"/>
        <v/>
      </c>
      <c r="U25" s="231"/>
    </row>
    <row r="26" spans="1:21" ht="20.100000000000001" customHeight="1">
      <c r="A26" s="236">
        <f t="shared" si="11"/>
        <v>19</v>
      </c>
      <c r="B26" s="237">
        <f t="shared" si="11"/>
        <v>2042</v>
      </c>
      <c r="C26" s="242">
        <f t="shared" si="8"/>
        <v>28320</v>
      </c>
      <c r="D26" s="239">
        <f t="shared" si="5"/>
        <v>4720</v>
      </c>
      <c r="E26" s="239">
        <f t="shared" si="0"/>
        <v>23600</v>
      </c>
      <c r="F26" s="237"/>
      <c r="G26" s="241">
        <f ca="1">DATA!$D$11/1000000</f>
        <v>3.6425657288370004</v>
      </c>
      <c r="H26" s="241">
        <f>C26*DATA!$D$5/1000000</f>
        <v>30.702421299507947</v>
      </c>
      <c r="I26" s="241">
        <f>(C26*DATA!$D$5*DATA!$D$7)/1000000</f>
        <v>0.69080447923892874</v>
      </c>
      <c r="J26" s="239">
        <f t="shared" ca="1" si="1"/>
        <v>35.035791507583873</v>
      </c>
      <c r="K26" s="237"/>
      <c r="L26" s="239">
        <f>((D26*DATA!$D$23)/1000000)+((E26*DATA!$D$24)/1000000)</f>
        <v>40.913904000000002</v>
      </c>
      <c r="M26" s="239">
        <f t="shared" si="2"/>
        <v>40.913904000000002</v>
      </c>
      <c r="N26" s="239">
        <f t="shared" ca="1" si="6"/>
        <v>5.878112492416129</v>
      </c>
      <c r="O26" s="242">
        <f>1/(1+'[91]Asumsi I'!$C$3)^(KKF!A26)</f>
        <v>0.1161067768903709</v>
      </c>
      <c r="P26" s="239">
        <f t="shared" ca="1" si="7"/>
        <v>0.68248869569346149</v>
      </c>
      <c r="Q26" s="239">
        <f t="shared" ca="1" si="9"/>
        <v>-80.843868383829403</v>
      </c>
      <c r="S26" s="231" t="str">
        <f t="shared" ca="1" si="3"/>
        <v>a</v>
      </c>
      <c r="T26" s="257" t="str">
        <f t="shared" ca="1" si="10"/>
        <v/>
      </c>
      <c r="U26" s="231"/>
    </row>
    <row r="27" spans="1:21" ht="20.100000000000001" customHeight="1">
      <c r="A27" s="236">
        <f t="shared" si="11"/>
        <v>20</v>
      </c>
      <c r="B27" s="237">
        <f t="shared" si="11"/>
        <v>2043</v>
      </c>
      <c r="C27" s="242">
        <f t="shared" si="8"/>
        <v>28320</v>
      </c>
      <c r="D27" s="239">
        <f t="shared" si="5"/>
        <v>4720</v>
      </c>
      <c r="E27" s="239">
        <f t="shared" si="0"/>
        <v>23600</v>
      </c>
      <c r="F27" s="237"/>
      <c r="G27" s="241">
        <f ca="1">DATA!$D$11/1000000</f>
        <v>3.6425657288370004</v>
      </c>
      <c r="H27" s="241">
        <f>C27*DATA!$D$5/1000000</f>
        <v>30.702421299507947</v>
      </c>
      <c r="I27" s="241">
        <f>(C27*DATA!$D$5*DATA!$D$7)/1000000</f>
        <v>0.69080447923892874</v>
      </c>
      <c r="J27" s="239">
        <f t="shared" ca="1" si="1"/>
        <v>35.035791507583873</v>
      </c>
      <c r="K27" s="237"/>
      <c r="L27" s="239">
        <f>((D27*DATA!$D$23)/1000000)+((E27*DATA!$D$24)/1000000)</f>
        <v>40.913904000000002</v>
      </c>
      <c r="M27" s="239">
        <f t="shared" si="2"/>
        <v>40.913904000000002</v>
      </c>
      <c r="N27" s="239">
        <f t="shared" ca="1" si="6"/>
        <v>5.878112492416129</v>
      </c>
      <c r="O27" s="242">
        <f>1/(1+'[91]Asumsi I'!$C$3)^(KKF!A27)</f>
        <v>0.1036667650806883</v>
      </c>
      <c r="P27" s="239">
        <f t="shared" ca="1" si="7"/>
        <v>0.609364906869162</v>
      </c>
      <c r="Q27" s="239">
        <f t="shared" ca="1" si="9"/>
        <v>-80.234503476960242</v>
      </c>
      <c r="S27" s="231" t="str">
        <f t="shared" ca="1" si="3"/>
        <v>a</v>
      </c>
      <c r="T27" s="257" t="str">
        <f t="shared" ca="1" si="10"/>
        <v/>
      </c>
      <c r="U27" s="231"/>
    </row>
    <row r="28" spans="1:21" ht="20.100000000000001" customHeight="1">
      <c r="A28" s="236">
        <f t="shared" si="11"/>
        <v>21</v>
      </c>
      <c r="B28" s="237">
        <f t="shared" si="11"/>
        <v>2044</v>
      </c>
      <c r="C28" s="242">
        <f t="shared" si="8"/>
        <v>28320</v>
      </c>
      <c r="D28" s="239">
        <f t="shared" si="5"/>
        <v>4720</v>
      </c>
      <c r="E28" s="239">
        <f t="shared" si="0"/>
        <v>23600</v>
      </c>
      <c r="F28" s="237"/>
      <c r="G28" s="241">
        <f ca="1">DATA!$D$11/1000000</f>
        <v>3.6425657288370004</v>
      </c>
      <c r="H28" s="241">
        <f>C28*DATA!$D$5/1000000</f>
        <v>30.702421299507947</v>
      </c>
      <c r="I28" s="241">
        <f>(C28*DATA!$D$5*DATA!$D$7)/1000000</f>
        <v>0.69080447923892874</v>
      </c>
      <c r="J28" s="239">
        <f t="shared" ca="1" si="1"/>
        <v>35.035791507583873</v>
      </c>
      <c r="K28" s="237"/>
      <c r="L28" s="239">
        <f>((D28*DATA!$D$23)/1000000)+((E28*DATA!$D$24)/1000000)</f>
        <v>40.913904000000002</v>
      </c>
      <c r="M28" s="239">
        <f t="shared" si="2"/>
        <v>40.913904000000002</v>
      </c>
      <c r="N28" s="239">
        <f t="shared" ca="1" si="6"/>
        <v>5.878112492416129</v>
      </c>
      <c r="O28" s="242">
        <f>1/(1+'[91]Asumsi I'!$C$3)^(KKF!A28)</f>
        <v>9.2559611679185971E-2</v>
      </c>
      <c r="P28" s="239">
        <f t="shared" ca="1" si="7"/>
        <v>0.54407580970460889</v>
      </c>
      <c r="Q28" s="239">
        <f t="shared" ca="1" si="9"/>
        <v>-79.690427667255634</v>
      </c>
      <c r="S28" s="231" t="str">
        <f t="shared" ca="1" si="3"/>
        <v>a</v>
      </c>
      <c r="T28" s="257" t="str">
        <f t="shared" ca="1" si="10"/>
        <v/>
      </c>
      <c r="U28" s="231"/>
    </row>
    <row r="29" spans="1:21" ht="20.100000000000001" customHeight="1">
      <c r="A29" s="236">
        <f t="shared" si="11"/>
        <v>22</v>
      </c>
      <c r="B29" s="237">
        <f t="shared" si="11"/>
        <v>2045</v>
      </c>
      <c r="C29" s="242">
        <f t="shared" si="8"/>
        <v>28320</v>
      </c>
      <c r="D29" s="239">
        <f t="shared" si="5"/>
        <v>4720</v>
      </c>
      <c r="E29" s="239">
        <f t="shared" si="0"/>
        <v>23600</v>
      </c>
      <c r="F29" s="237"/>
      <c r="G29" s="241">
        <f ca="1">DATA!$D$11/1000000</f>
        <v>3.6425657288370004</v>
      </c>
      <c r="H29" s="241">
        <f>C29*DATA!$D$5/1000000</f>
        <v>30.702421299507947</v>
      </c>
      <c r="I29" s="241">
        <f>(C29*DATA!$D$5*DATA!$D$7)/1000000</f>
        <v>0.69080447923892874</v>
      </c>
      <c r="J29" s="239">
        <f t="shared" ca="1" si="1"/>
        <v>35.035791507583873</v>
      </c>
      <c r="K29" s="237"/>
      <c r="L29" s="239">
        <f>((D29*DATA!$D$23)/1000000)+((E29*DATA!$D$24)/1000000)</f>
        <v>40.913904000000002</v>
      </c>
      <c r="M29" s="239">
        <f t="shared" si="2"/>
        <v>40.913904000000002</v>
      </c>
      <c r="N29" s="239">
        <f t="shared" ca="1" si="6"/>
        <v>5.878112492416129</v>
      </c>
      <c r="O29" s="242">
        <f>1/(1+'[91]Asumsi I'!$C$3)^(KKF!A29)</f>
        <v>8.2642510427844609E-2</v>
      </c>
      <c r="P29" s="239">
        <f t="shared" ca="1" si="7"/>
        <v>0.48578197295054359</v>
      </c>
      <c r="Q29" s="239">
        <f t="shared" ca="1" si="9"/>
        <v>-79.204645694305086</v>
      </c>
      <c r="S29" s="231" t="str">
        <f t="shared" ca="1" si="3"/>
        <v>a</v>
      </c>
      <c r="T29" s="257" t="str">
        <f t="shared" ca="1" si="10"/>
        <v/>
      </c>
      <c r="U29" s="231"/>
    </row>
    <row r="30" spans="1:21" ht="20.100000000000001" customHeight="1">
      <c r="A30" s="236">
        <f t="shared" si="11"/>
        <v>23</v>
      </c>
      <c r="B30" s="237">
        <f t="shared" si="11"/>
        <v>2046</v>
      </c>
      <c r="C30" s="242">
        <f t="shared" si="8"/>
        <v>28320</v>
      </c>
      <c r="D30" s="239">
        <f t="shared" si="5"/>
        <v>4720</v>
      </c>
      <c r="E30" s="239">
        <f t="shared" si="0"/>
        <v>23600</v>
      </c>
      <c r="F30" s="237"/>
      <c r="G30" s="241">
        <f ca="1">DATA!$D$11/1000000</f>
        <v>3.6425657288370004</v>
      </c>
      <c r="H30" s="241">
        <f>C30*DATA!$D$5/1000000</f>
        <v>30.702421299507947</v>
      </c>
      <c r="I30" s="241">
        <f>(C30*DATA!$D$5*DATA!$D$7)/1000000</f>
        <v>0.69080447923892874</v>
      </c>
      <c r="J30" s="239">
        <f t="shared" ca="1" si="1"/>
        <v>35.035791507583873</v>
      </c>
      <c r="K30" s="237"/>
      <c r="L30" s="239">
        <f>((D30*DATA!$D$23)/1000000)+((E30*DATA!$D$24)/1000000)</f>
        <v>40.913904000000002</v>
      </c>
      <c r="M30" s="239">
        <f t="shared" si="2"/>
        <v>40.913904000000002</v>
      </c>
      <c r="N30" s="239">
        <f t="shared" ca="1" si="6"/>
        <v>5.878112492416129</v>
      </c>
      <c r="O30" s="242">
        <f>1/(1+'[91]Asumsi I'!$C$3)^(KKF!A30)</f>
        <v>7.3787955739146982E-2</v>
      </c>
      <c r="P30" s="239">
        <f t="shared" ca="1" si="7"/>
        <v>0.43373390442012827</v>
      </c>
      <c r="Q30" s="239">
        <f t="shared" ca="1" si="9"/>
        <v>-78.770911789884963</v>
      </c>
      <c r="S30" s="231" t="str">
        <f t="shared" ca="1" si="3"/>
        <v>a</v>
      </c>
      <c r="T30" s="257" t="str">
        <f t="shared" ca="1" si="10"/>
        <v/>
      </c>
      <c r="U30" s="231"/>
    </row>
    <row r="31" spans="1:21" ht="20.100000000000001" customHeight="1">
      <c r="A31" s="236">
        <f t="shared" si="11"/>
        <v>24</v>
      </c>
      <c r="B31" s="237">
        <f t="shared" si="11"/>
        <v>2047</v>
      </c>
      <c r="C31" s="242">
        <f t="shared" si="8"/>
        <v>28320</v>
      </c>
      <c r="D31" s="239">
        <f t="shared" si="5"/>
        <v>4720</v>
      </c>
      <c r="E31" s="239">
        <f t="shared" si="0"/>
        <v>23600</v>
      </c>
      <c r="F31" s="237"/>
      <c r="G31" s="241">
        <f ca="1">DATA!$D$11/1000000</f>
        <v>3.6425657288370004</v>
      </c>
      <c r="H31" s="241">
        <f>C31*DATA!$D$5/1000000</f>
        <v>30.702421299507947</v>
      </c>
      <c r="I31" s="241">
        <f>(C31*DATA!$D$5*DATA!$D$7)/1000000</f>
        <v>0.69080447923892874</v>
      </c>
      <c r="J31" s="239">
        <f t="shared" ca="1" si="1"/>
        <v>35.035791507583873</v>
      </c>
      <c r="K31" s="237"/>
      <c r="L31" s="239">
        <f>((D31*DATA!$D$23)/1000000)+((E31*DATA!$D$24)/1000000)</f>
        <v>40.913904000000002</v>
      </c>
      <c r="M31" s="239">
        <f t="shared" si="2"/>
        <v>40.913904000000002</v>
      </c>
      <c r="N31" s="239">
        <f t="shared" ca="1" si="6"/>
        <v>5.878112492416129</v>
      </c>
      <c r="O31" s="242">
        <f>1/(1+'[91]Asumsi I'!$C$3)^(KKF!A31)</f>
        <v>6.5882103338524081E-2</v>
      </c>
      <c r="P31" s="239">
        <f t="shared" ca="1" si="7"/>
        <v>0.38726241466082878</v>
      </c>
      <c r="Q31" s="239">
        <f t="shared" ca="1" si="9"/>
        <v>-78.383649375224138</v>
      </c>
      <c r="S31" s="231" t="str">
        <f t="shared" ca="1" si="3"/>
        <v>a</v>
      </c>
      <c r="T31" s="257" t="str">
        <f t="shared" ca="1" si="10"/>
        <v/>
      </c>
      <c r="U31" s="231"/>
    </row>
    <row r="32" spans="1:21" ht="20.100000000000001" customHeight="1">
      <c r="A32" s="236">
        <f t="shared" si="11"/>
        <v>25</v>
      </c>
      <c r="B32" s="237">
        <f>B30+1</f>
        <v>2047</v>
      </c>
      <c r="C32" s="242">
        <f t="shared" si="8"/>
        <v>28320</v>
      </c>
      <c r="D32" s="239">
        <f t="shared" si="5"/>
        <v>4720</v>
      </c>
      <c r="E32" s="239">
        <f t="shared" si="0"/>
        <v>23600</v>
      </c>
      <c r="F32" s="237"/>
      <c r="G32" s="241">
        <f ca="1">DATA!$D$11/1000000</f>
        <v>3.6425657288370004</v>
      </c>
      <c r="H32" s="241">
        <f>C32*DATA!$D$5/1000000</f>
        <v>30.702421299507947</v>
      </c>
      <c r="I32" s="241">
        <f>(C32*DATA!$D$5*DATA!$D$7)/1000000</f>
        <v>0.69080447923892874</v>
      </c>
      <c r="J32" s="239">
        <f t="shared" ca="1" si="1"/>
        <v>35.035791507583873</v>
      </c>
      <c r="K32" s="237"/>
      <c r="L32" s="239">
        <f>((D32*DATA!$D$23)/1000000)+((E32*DATA!$D$24)/1000000)</f>
        <v>40.913904000000002</v>
      </c>
      <c r="M32" s="239">
        <f t="shared" si="2"/>
        <v>40.913904000000002</v>
      </c>
      <c r="N32" s="239">
        <f t="shared" ca="1" si="6"/>
        <v>5.878112492416129</v>
      </c>
      <c r="O32" s="242">
        <f>1/(1+'[91]Asumsi I'!$C$3)^(KKF!A32)</f>
        <v>5.8823306552253637E-2</v>
      </c>
      <c r="P32" s="239">
        <f t="shared" ca="1" si="7"/>
        <v>0.34577001309002564</v>
      </c>
      <c r="Q32" s="239">
        <f t="shared" ca="1" si="9"/>
        <v>-78.037879362134106</v>
      </c>
      <c r="S32" s="231" t="str">
        <f t="shared" ca="1" si="3"/>
        <v>a</v>
      </c>
      <c r="T32" s="257" t="str">
        <f t="shared" ca="1" si="10"/>
        <v/>
      </c>
      <c r="U32" s="231"/>
    </row>
    <row r="33" spans="2:22" ht="20.100000000000001" customHeight="1">
      <c r="B33" s="243"/>
      <c r="C33" s="243"/>
      <c r="D33" s="243"/>
      <c r="E33" s="243"/>
      <c r="F33" s="596" t="s">
        <v>1559</v>
      </c>
      <c r="G33" s="596"/>
      <c r="H33" s="596"/>
      <c r="I33" s="244"/>
      <c r="J33" s="249">
        <f ca="1">SUM(J7:J32)</f>
        <v>1082.5944570461154</v>
      </c>
      <c r="K33" s="596" t="s">
        <v>1560</v>
      </c>
      <c r="L33" s="596"/>
      <c r="M33" s="249">
        <f>SUM(M7:M32)</f>
        <v>1105.406536</v>
      </c>
      <c r="N33" s="243"/>
      <c r="O33" s="243"/>
      <c r="P33" s="250"/>
      <c r="Q33" s="250"/>
      <c r="S33" s="231">
        <f ca="1">COUNTIF(S7:S32,"a")</f>
        <v>26</v>
      </c>
    </row>
    <row r="34" spans="2:22" ht="20.100000000000001" customHeight="1">
      <c r="B34" s="243"/>
      <c r="C34" s="243"/>
      <c r="D34" s="243"/>
      <c r="E34" s="243"/>
      <c r="F34" s="245"/>
      <c r="G34" s="245"/>
      <c r="H34" s="245"/>
      <c r="I34" s="245"/>
      <c r="J34" s="251"/>
      <c r="K34" s="245"/>
      <c r="L34" s="245"/>
      <c r="M34" s="251"/>
      <c r="N34" s="243"/>
      <c r="O34" s="243"/>
      <c r="P34" s="252" t="s">
        <v>1561</v>
      </c>
      <c r="Q34" s="258">
        <f ca="1">+J7/N32</f>
        <v>35.164292895585064</v>
      </c>
      <c r="V34" s="259"/>
    </row>
    <row r="35" spans="2:22" ht="20.100000000000001" customHeight="1">
      <c r="B35" s="243"/>
      <c r="C35" s="243"/>
      <c r="D35" s="243"/>
      <c r="E35" s="243"/>
      <c r="F35" s="245"/>
      <c r="G35" s="245"/>
      <c r="H35" s="245"/>
      <c r="I35" s="245"/>
      <c r="J35" s="251"/>
      <c r="K35" s="245"/>
      <c r="L35" s="245"/>
      <c r="M35" s="251"/>
      <c r="N35" s="243"/>
      <c r="O35" s="243"/>
      <c r="P35" s="252" t="s">
        <v>1562</v>
      </c>
      <c r="Q35" s="260" t="e">
        <f ca="1">AVERAGE(T7:T32)</f>
        <v>#DIV/0!</v>
      </c>
    </row>
    <row r="36" spans="2:22" ht="20.100000000000001" customHeight="1">
      <c r="B36" s="243"/>
      <c r="C36" s="243"/>
      <c r="D36" s="243"/>
      <c r="E36" s="243"/>
      <c r="F36" s="245"/>
      <c r="G36" s="245"/>
      <c r="H36" s="245"/>
      <c r="I36" s="245"/>
      <c r="J36" s="251"/>
      <c r="K36" s="245"/>
      <c r="L36" s="245"/>
      <c r="M36" s="251"/>
      <c r="N36" s="243"/>
      <c r="O36" s="243"/>
      <c r="P36" s="252" t="s">
        <v>1563</v>
      </c>
      <c r="Q36" s="261">
        <f ca="1">M33/J33</f>
        <v>1.0210716753678268</v>
      </c>
    </row>
    <row r="37" spans="2:22" ht="20.100000000000001" customHeight="1">
      <c r="B37" s="243"/>
      <c r="C37" s="243"/>
      <c r="D37" s="243"/>
      <c r="E37" s="243"/>
      <c r="F37" s="245"/>
      <c r="G37" s="245"/>
      <c r="H37" s="245"/>
      <c r="I37" s="245"/>
      <c r="J37" s="251"/>
      <c r="K37" s="245"/>
      <c r="L37" s="245"/>
      <c r="M37" s="251"/>
      <c r="N37" s="243"/>
      <c r="O37" s="243"/>
      <c r="P37" s="252" t="s">
        <v>1564</v>
      </c>
      <c r="Q37" s="262">
        <f ca="1">+NPV(0.12,N7:N32)</f>
        <v>-69.676678001905444</v>
      </c>
    </row>
    <row r="38" spans="2:22" ht="20.100000000000001" customHeight="1">
      <c r="B38" s="243"/>
      <c r="C38" s="243"/>
      <c r="D38" s="243"/>
      <c r="E38" s="243"/>
      <c r="F38" s="245"/>
      <c r="G38" s="245"/>
      <c r="H38" s="245"/>
      <c r="I38" s="245"/>
      <c r="J38" s="251"/>
      <c r="K38" s="245"/>
      <c r="L38" s="245"/>
      <c r="M38" s="251"/>
      <c r="N38" s="243"/>
      <c r="O38" s="243"/>
      <c r="P38" s="252" t="s">
        <v>1565</v>
      </c>
      <c r="Q38" s="263">
        <f ca="1">IRR(N7:N32,DATA!D4)</f>
        <v>1.3420994216823523E-2</v>
      </c>
    </row>
    <row r="39" spans="2:22" ht="20.100000000000001" customHeight="1"/>
  </sheetData>
  <mergeCells count="14">
    <mergeCell ref="N5:N6"/>
    <mergeCell ref="O5:O6"/>
    <mergeCell ref="P5:P6"/>
    <mergeCell ref="Q5:Q6"/>
    <mergeCell ref="T5:T6"/>
    <mergeCell ref="B3:E3"/>
    <mergeCell ref="F5:J5"/>
    <mergeCell ref="K5:L5"/>
    <mergeCell ref="F33:H33"/>
    <mergeCell ref="K33:L33"/>
    <mergeCell ref="B5:B6"/>
    <mergeCell ref="C5:C6"/>
    <mergeCell ref="D5:D6"/>
    <mergeCell ref="E5:E6"/>
  </mergeCells>
  <conditionalFormatting sqref="K7">
    <cfRule type="cellIs" dxfId="5" priority="1" stopIfTrue="1" operator="greaterThanOrEqual">
      <formula>$F$7</formula>
    </cfRule>
    <cfRule type="cellIs" dxfId="4" priority="2" stopIfTrue="1" operator="lessThan">
      <formula>$F$7</formula>
    </cfRule>
  </conditionalFormatting>
  <conditionalFormatting sqref="Q7:Q32">
    <cfRule type="cellIs" dxfId="3" priority="3" operator="lessThan">
      <formula>0</formula>
    </cfRule>
    <cfRule type="cellIs" dxfId="2" priority="4" operator="lessThan">
      <formula>0</formula>
    </cfRule>
    <cfRule type="cellIs" dxfId="1" priority="5" operator="lessThan">
      <formula>-6395.81</formula>
    </cfRule>
    <cfRule type="cellIs" dxfId="0" priority="6" operator="lessThan">
      <formula>0</formula>
    </cfRule>
  </conditionalFormatting>
  <pageMargins left="0.70866141732283505" right="0.70866141732283505" top="0.74803149606299202" bottom="0.74803149606299202" header="0.31496062992126" footer="0.31496062992126"/>
  <pageSetup paperSize="9" scale="60" orientation="landscape"/>
  <rowBreaks count="1" manualBreakCount="1">
    <brk id="39" max="16383" man="1"/>
  </rowBreaks>
  <ignoredErrors>
    <ignoredError sqref="Q36:Q38" evalError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3"/>
  <sheetViews>
    <sheetView workbookViewId="0"/>
  </sheetViews>
  <sheetFormatPr defaultRowHeight="15"/>
  <sheetData>
    <row r="1" spans="1:22">
      <c r="C1" s="103" t="s">
        <v>0</v>
      </c>
      <c r="D1" s="104"/>
      <c r="U1" s="98"/>
    </row>
    <row r="2" spans="1:22">
      <c r="C2" s="103" t="s">
        <v>1566</v>
      </c>
      <c r="D2" s="104"/>
      <c r="T2" s="102"/>
      <c r="U2" s="154" t="s">
        <v>1567</v>
      </c>
      <c r="V2" s="102"/>
    </row>
    <row r="3" spans="1:22">
      <c r="C3" s="103" t="s">
        <v>1568</v>
      </c>
      <c r="D3" s="104"/>
      <c r="O3" s="142" t="s">
        <v>1567</v>
      </c>
      <c r="P3" s="142"/>
      <c r="Q3" s="155"/>
      <c r="T3" s="102"/>
      <c r="U3" s="154" t="s">
        <v>1569</v>
      </c>
      <c r="V3" s="102"/>
    </row>
    <row r="4" spans="1:22" ht="18.75">
      <c r="B4" s="105" t="s">
        <v>1570</v>
      </c>
      <c r="C4" s="105"/>
      <c r="D4" s="105"/>
      <c r="E4" s="105"/>
      <c r="F4" s="105"/>
      <c r="G4" s="105"/>
      <c r="H4" s="105"/>
      <c r="I4" s="105"/>
      <c r="J4" s="105"/>
      <c r="K4" s="105"/>
      <c r="O4" s="142"/>
      <c r="P4" s="142"/>
      <c r="T4" s="102"/>
      <c r="U4" s="102"/>
      <c r="V4" s="102"/>
    </row>
    <row r="5" spans="1:22">
      <c r="C5" s="106"/>
      <c r="D5" s="104"/>
      <c r="T5" s="102"/>
      <c r="U5" s="154"/>
      <c r="V5" s="102"/>
    </row>
    <row r="6" spans="1:22" ht="45">
      <c r="C6" s="106"/>
      <c r="D6" s="104"/>
      <c r="E6" s="107" t="s">
        <v>15</v>
      </c>
      <c r="F6" s="108" t="s">
        <v>16</v>
      </c>
      <c r="G6" s="109" t="s">
        <v>1530</v>
      </c>
      <c r="H6" s="109"/>
      <c r="I6" s="109"/>
      <c r="J6" s="109"/>
      <c r="K6" s="109"/>
      <c r="T6" s="102"/>
      <c r="U6" s="154"/>
      <c r="V6" s="102"/>
    </row>
    <row r="7" spans="1:22">
      <c r="C7" s="106"/>
      <c r="D7" s="104"/>
      <c r="E7" s="107" t="s">
        <v>17</v>
      </c>
      <c r="F7" s="108" t="s">
        <v>16</v>
      </c>
      <c r="G7" s="110" t="s">
        <v>1571</v>
      </c>
      <c r="H7" s="111"/>
      <c r="I7" s="111"/>
      <c r="J7" s="143"/>
      <c r="K7" s="144"/>
      <c r="T7" s="102"/>
      <c r="U7" s="154"/>
      <c r="V7" s="102"/>
    </row>
    <row r="8" spans="1:22">
      <c r="C8" s="106"/>
      <c r="D8" s="104"/>
      <c r="E8" s="107" t="s">
        <v>18</v>
      </c>
      <c r="F8" s="108" t="s">
        <v>16</v>
      </c>
      <c r="G8" s="110" t="s">
        <v>1572</v>
      </c>
      <c r="J8" s="145"/>
      <c r="T8" s="102"/>
      <c r="U8" s="154"/>
      <c r="V8" s="102"/>
    </row>
    <row r="9" spans="1:22">
      <c r="C9" s="106"/>
      <c r="D9" s="104"/>
      <c r="E9" s="107" t="s">
        <v>19</v>
      </c>
      <c r="F9" s="108" t="s">
        <v>16</v>
      </c>
      <c r="G9" s="107" t="s">
        <v>1573</v>
      </c>
      <c r="J9" s="145"/>
      <c r="T9" s="102"/>
      <c r="U9" s="154"/>
      <c r="V9" s="102"/>
    </row>
    <row r="10" spans="1:22">
      <c r="C10" s="104"/>
      <c r="D10" s="104"/>
      <c r="T10" s="102"/>
      <c r="U10" s="102"/>
      <c r="V10" s="102"/>
    </row>
    <row r="11" spans="1:22" ht="42.75">
      <c r="A11" s="98"/>
      <c r="B11" s="112" t="s">
        <v>2</v>
      </c>
      <c r="C11" s="113" t="s">
        <v>3</v>
      </c>
      <c r="D11" s="114" t="s">
        <v>4</v>
      </c>
      <c r="E11" s="114" t="s">
        <v>5</v>
      </c>
      <c r="F11" s="114" t="s">
        <v>20</v>
      </c>
      <c r="G11" s="115" t="s">
        <v>7</v>
      </c>
      <c r="H11" s="114" t="s">
        <v>21</v>
      </c>
      <c r="I11" s="114"/>
      <c r="J11" s="114"/>
      <c r="K11" s="146"/>
      <c r="O11" s="147"/>
      <c r="P11" s="148"/>
      <c r="Q11" s="147"/>
      <c r="S11" s="156"/>
      <c r="T11" s="157"/>
      <c r="U11" s="157"/>
      <c r="V11" s="157"/>
    </row>
    <row r="12" spans="1:22" ht="28.5">
      <c r="B12" s="116"/>
      <c r="C12" s="117"/>
      <c r="D12" s="118"/>
      <c r="E12" s="118"/>
      <c r="F12" s="118"/>
      <c r="G12" s="119"/>
      <c r="H12" s="120" t="s">
        <v>22</v>
      </c>
      <c r="I12" s="120" t="s">
        <v>23</v>
      </c>
      <c r="J12" s="118" t="s">
        <v>24</v>
      </c>
      <c r="K12" s="149" t="s">
        <v>25</v>
      </c>
      <c r="O12" s="148"/>
      <c r="P12" s="148"/>
      <c r="Q12" s="148"/>
      <c r="S12" s="156"/>
      <c r="T12" s="156"/>
      <c r="U12" s="156"/>
      <c r="V12" s="156"/>
    </row>
    <row r="13" spans="1:22">
      <c r="B13" s="116"/>
      <c r="C13" s="121"/>
      <c r="D13" s="118"/>
      <c r="E13" s="118"/>
      <c r="F13" s="118"/>
      <c r="G13" s="122"/>
      <c r="H13" s="123"/>
      <c r="I13" s="123"/>
      <c r="J13" s="118"/>
      <c r="K13" s="149"/>
      <c r="O13" s="150"/>
      <c r="P13" s="150"/>
      <c r="Q13" s="150"/>
      <c r="S13" s="156"/>
      <c r="T13" s="156"/>
      <c r="U13" s="156"/>
      <c r="V13" s="156"/>
    </row>
    <row r="14" spans="1:22">
      <c r="A14" s="98"/>
      <c r="B14" s="124"/>
      <c r="C14" s="125"/>
      <c r="D14" s="126"/>
      <c r="E14" s="127"/>
      <c r="F14" s="128"/>
      <c r="G14" s="128"/>
      <c r="H14" s="129"/>
      <c r="I14" s="129"/>
      <c r="J14" s="129"/>
      <c r="K14" s="151"/>
      <c r="L14" s="101"/>
      <c r="M14" s="101"/>
      <c r="N14" s="101"/>
      <c r="O14" s="152"/>
      <c r="P14" s="152"/>
      <c r="Q14" s="102"/>
      <c r="R14" s="98"/>
      <c r="S14" s="158"/>
      <c r="T14" s="100"/>
      <c r="U14" s="100"/>
      <c r="V14" s="100"/>
    </row>
    <row r="15" spans="1:22" ht="42.75">
      <c r="A15" s="98" t="e">
        <f>IF(AND(C15=0,#REF!=0,#REF!=0),"BLANKS",1)</f>
        <v>#REF!</v>
      </c>
      <c r="B15" s="130" t="s">
        <v>39</v>
      </c>
      <c r="C15" s="131" t="s">
        <v>1574</v>
      </c>
      <c r="D15" s="126" t="str">
        <f ca="1">IF(ISERROR(OFFSET('HARGA SATUAN'!$D$6,MATCH(RAB!C15,'HARGA SATUAN'!$C$7:$C$1492,0),0)),"",OFFSET('HARGA SATUAN'!$D$6,MATCH(RAB!C15,'HARGA SATUAN'!$C$7:$C$1492,0),0))</f>
        <v/>
      </c>
      <c r="E15" s="127" t="str">
        <f ca="1">IF(B15="+","Unit",IF(ISERROR(OFFSET('HARGA SATUAN'!$E$6,MATCH(RAB!C15,'HARGA SATUAN'!$C$7:$C$1492,0),0)),"",OFFSET('HARGA SATUAN'!$E$6,MATCH(RAB!C15,'HARGA SATUAN'!$C$7:$C$1492,0),0)))</f>
        <v/>
      </c>
      <c r="F15" s="132"/>
      <c r="G15" s="128">
        <f ca="1">IF(ISERROR(OFFSET('HARGA SATUAN'!$I$6,MATCH(RAB!C15,'HARGA SATUAN'!$C$7:$C$1492,0),0)),0,OFFSET('HARGA SATUAN'!$I$6,MATCH(RAB!C15,'HARGA SATUAN'!$C$7:$C$1492,0),0))</f>
        <v>0</v>
      </c>
      <c r="H15" s="129">
        <f t="shared" ref="H15:H80" ca="1" si="0">IF(OR(D15="MDU",D15="MDU-KD"),(IF($O$3="RAB NON MDU","PLN KD",G15*F15)),0)</f>
        <v>0</v>
      </c>
      <c r="I15" s="129">
        <f t="shared" ref="I15:I19" ca="1" si="1">IF(D15="HDW",G15*F15,0)</f>
        <v>0</v>
      </c>
      <c r="J15" s="129">
        <f t="shared" ref="J15:J19" ca="1" si="2">IF(D15="JASA",G15*F15,0)</f>
        <v>0</v>
      </c>
      <c r="K15" s="151">
        <f ca="1">SUM(H15:J15)</f>
        <v>0</v>
      </c>
      <c r="L15" s="153"/>
      <c r="M15" s="153"/>
      <c r="N15" s="153"/>
      <c r="O15" s="152"/>
      <c r="P15" s="152"/>
      <c r="Q15" s="102"/>
      <c r="R15" s="98"/>
      <c r="S15" s="158"/>
      <c r="T15" s="100"/>
      <c r="U15" s="100"/>
      <c r="V15" s="100"/>
    </row>
    <row r="16" spans="1:22" ht="60">
      <c r="A16" s="98" t="e">
        <f>IF(AND(C16=0,#REF!=0,#REF!=0),"BLANKS",1)</f>
        <v>#REF!</v>
      </c>
      <c r="B16" s="133">
        <v>1</v>
      </c>
      <c r="C16" s="134" t="s">
        <v>247</v>
      </c>
      <c r="D16" s="126" t="str">
        <f ca="1">IF(ISERROR(OFFSET('HARGA SATUAN'!$D$6,MATCH(RAB!C16,'HARGA SATUAN'!$C$7:$C$1492,0),0)),"",OFFSET('HARGA SATUAN'!$D$6,MATCH(RAB!C16,'HARGA SATUAN'!$C$7:$C$1492,0),0))</f>
        <v>HDW</v>
      </c>
      <c r="E16" s="127" t="str">
        <f ca="1">IF(B16="+","Unit",IF(ISERROR(OFFSET('HARGA SATUAN'!$E$6,MATCH(RAB!C16,'HARGA SATUAN'!$C$7:$C$1492,0),0)),"",OFFSET('HARGA SATUAN'!$E$6,MATCH(RAB!C16,'HARGA SATUAN'!$C$7:$C$1492,0),0)))</f>
        <v>Btg</v>
      </c>
      <c r="F16" s="132">
        <v>2</v>
      </c>
      <c r="G16" s="128">
        <f ca="1">IF(ISERROR(OFFSET('HARGA SATUAN'!$I$6,MATCH(RAB!C16,'HARGA SATUAN'!$C$7:$C$1492,0),0)),0,OFFSET('HARGA SATUAN'!$I$6,MATCH(RAB!C16,'HARGA SATUAN'!$C$7:$C$1492,0),0))</f>
        <v>6074400</v>
      </c>
      <c r="H16" s="129">
        <f t="shared" ca="1" si="0"/>
        <v>0</v>
      </c>
      <c r="I16" s="129">
        <f t="shared" ca="1" si="1"/>
        <v>12148800</v>
      </c>
      <c r="J16" s="129">
        <f t="shared" ca="1" si="2"/>
        <v>0</v>
      </c>
      <c r="K16" s="151">
        <f ca="1">SUM(H16:J16)</f>
        <v>12148800</v>
      </c>
      <c r="L16" s="153"/>
      <c r="M16" s="153"/>
      <c r="N16" s="153"/>
      <c r="O16" s="152"/>
      <c r="P16" s="152"/>
      <c r="Q16" s="102"/>
      <c r="R16" s="98"/>
      <c r="S16" s="158"/>
      <c r="T16" s="100"/>
      <c r="U16" s="100"/>
      <c r="V16" s="100"/>
    </row>
    <row r="17" spans="1:22" ht="90">
      <c r="A17" s="98" t="e">
        <f>IF(AND(C17=0,#REF!=0,#REF!=0),"BLANKS",1)</f>
        <v>#REF!</v>
      </c>
      <c r="B17" s="133">
        <v>2</v>
      </c>
      <c r="C17" s="134" t="s">
        <v>251</v>
      </c>
      <c r="D17" s="126" t="str">
        <f ca="1">IF(ISERROR(OFFSET('HARGA SATUAN'!$D$6,MATCH(RAB!C17,'HARGA SATUAN'!$C$7:$C$1492,0),0)),"",OFFSET('HARGA SATUAN'!$D$6,MATCH(RAB!C17,'HARGA SATUAN'!$C$7:$C$1492,0),0))</f>
        <v>HDW</v>
      </c>
      <c r="E17" s="127" t="str">
        <f ca="1">IF(B17="+","Unit",IF(ISERROR(OFFSET('HARGA SATUAN'!$E$6,MATCH(RAB!C17,'HARGA SATUAN'!$C$7:$C$1492,0),0)),"",OFFSET('HARGA SATUAN'!$E$6,MATCH(RAB!C17,'HARGA SATUAN'!$C$7:$C$1492,0),0)))</f>
        <v>Set</v>
      </c>
      <c r="F17" s="132">
        <v>1</v>
      </c>
      <c r="G17" s="128">
        <f ca="1">IF(ISERROR(OFFSET('HARGA SATUAN'!$I$6,MATCH(RAB!C17,'HARGA SATUAN'!$C$7:$C$1492,0),0)),0,OFFSET('HARGA SATUAN'!$I$6,MATCH(RAB!C17,'HARGA SATUAN'!$C$7:$C$1492,0),0))</f>
        <v>200000</v>
      </c>
      <c r="H17" s="129">
        <f t="shared" ref="H17" ca="1" si="3">IF(OR(D17="MDU",D17="MDU-KD"),(IF($O$3="RAB NON MDU","PLN KD",G17*F17)),0)</f>
        <v>0</v>
      </c>
      <c r="I17" s="129">
        <f t="shared" ref="I17" ca="1" si="4">IF(D17="HDW",G17*F17,0)</f>
        <v>200000</v>
      </c>
      <c r="J17" s="129">
        <f t="shared" ref="J17" ca="1" si="5">IF(D17="JASA",G17*F17,0)</f>
        <v>0</v>
      </c>
      <c r="K17" s="151">
        <f t="shared" ref="K17" ca="1" si="6">SUM(H17:J17)</f>
        <v>200000</v>
      </c>
      <c r="L17" s="153"/>
      <c r="M17" s="153"/>
      <c r="N17" s="153"/>
      <c r="O17" s="152"/>
      <c r="P17" s="152"/>
      <c r="Q17" s="102"/>
      <c r="R17" s="98"/>
      <c r="S17" s="158"/>
      <c r="T17" s="100"/>
      <c r="U17" s="100"/>
      <c r="V17" s="100"/>
    </row>
    <row r="18" spans="1:22" ht="90">
      <c r="A18" s="98" t="e">
        <f>IF(AND(C18=0,#REF!=0,#REF!=0),"BLANKS",1)</f>
        <v>#REF!</v>
      </c>
      <c r="B18" s="133">
        <v>3</v>
      </c>
      <c r="C18" s="134" t="s">
        <v>1058</v>
      </c>
      <c r="D18" s="126" t="str">
        <f ca="1">IF(ISERROR(OFFSET('HARGA SATUAN'!$D$6,MATCH(RAB!C18,'HARGA SATUAN'!$C$7:$C$1492,0),0)),"",OFFSET('HARGA SATUAN'!$D$6,MATCH(RAB!C18,'HARGA SATUAN'!$C$7:$C$1492,0),0))</f>
        <v>JASA</v>
      </c>
      <c r="E18" s="127" t="str">
        <f ca="1">IF(B18="+","Unit",IF(ISERROR(OFFSET('HARGA SATUAN'!$E$6,MATCH(RAB!C18,'HARGA SATUAN'!$C$7:$C$1492,0),0)),"",OFFSET('HARGA SATUAN'!$E$6,MATCH(RAB!C18,'HARGA SATUAN'!$C$7:$C$1492,0),0)))</f>
        <v>Btg</v>
      </c>
      <c r="F18" s="132">
        <v>2</v>
      </c>
      <c r="G18" s="128">
        <f ca="1">IF(ISERROR(OFFSET('HARGA SATUAN'!$I$6,MATCH(RAB!C18,'HARGA SATUAN'!$C$7:$C$1492,0),0)),0,OFFSET('HARGA SATUAN'!$I$6,MATCH(RAB!C18,'HARGA SATUAN'!$C$7:$C$1492,0),0))</f>
        <v>852274</v>
      </c>
      <c r="H18" s="129">
        <f t="shared" ref="H18" ca="1" si="7">IF(OR(D18="MDU",D18="MDU-KD"),(IF($O$3="RAB NON MDU","PLN KD",G18*F18)),0)</f>
        <v>0</v>
      </c>
      <c r="I18" s="129">
        <f t="shared" ref="I18" ca="1" si="8">IF(D18="HDW",G18*F18,0)</f>
        <v>0</v>
      </c>
      <c r="J18" s="129">
        <f t="shared" ref="J18" ca="1" si="9">IF(D18="JASA",G18*F18,0)</f>
        <v>1704548</v>
      </c>
      <c r="K18" s="151">
        <f t="shared" ref="K18" ca="1" si="10">SUM(H18:J18)</f>
        <v>1704548</v>
      </c>
      <c r="L18" s="153"/>
      <c r="M18" s="153"/>
      <c r="N18" s="153"/>
      <c r="O18" s="152"/>
      <c r="P18" s="152"/>
      <c r="Q18" s="102"/>
      <c r="R18" s="98"/>
      <c r="S18" s="158"/>
      <c r="T18" s="100"/>
      <c r="U18" s="100"/>
      <c r="V18" s="100"/>
    </row>
    <row r="19" spans="1:22" ht="30">
      <c r="A19" s="98" t="e">
        <f>IF(AND(C19=0,#REF!=0,#REF!=0),"BLANKS",1)</f>
        <v>#REF!</v>
      </c>
      <c r="B19" s="133">
        <v>4</v>
      </c>
      <c r="C19" s="134" t="s">
        <v>250</v>
      </c>
      <c r="D19" s="126" t="str">
        <f ca="1">IF(ISERROR(OFFSET('HARGA SATUAN'!$D$6,MATCH(RAB!C19,'HARGA SATUAN'!$C$7:$C$1492,0),0)),"",OFFSET('HARGA SATUAN'!$D$6,MATCH(RAB!C19,'HARGA SATUAN'!$C$7:$C$1492,0),0))</f>
        <v>JASA</v>
      </c>
      <c r="E19" s="127" t="str">
        <f ca="1">IF(B19="+","Unit",IF(ISERROR(OFFSET('HARGA SATUAN'!$E$6,MATCH(RAB!C19,'HARGA SATUAN'!$C$7:$C$1492,0),0)),"",OFFSET('HARGA SATUAN'!$E$6,MATCH(RAB!C19,'HARGA SATUAN'!$C$7:$C$1492,0),0)))</f>
        <v>Btg</v>
      </c>
      <c r="F19" s="132">
        <v>1</v>
      </c>
      <c r="G19" s="128">
        <f ca="1">IF(ISERROR(OFFSET('HARGA SATUAN'!$I$6,MATCH(RAB!C19,'HARGA SATUAN'!$C$7:$C$1492,0),0)),0,OFFSET('HARGA SATUAN'!$I$6,MATCH(RAB!C19,'HARGA SATUAN'!$C$7:$C$1492,0),0))</f>
        <v>10066.666666666701</v>
      </c>
      <c r="H19" s="129">
        <f t="shared" ca="1" si="0"/>
        <v>0</v>
      </c>
      <c r="I19" s="129">
        <f t="shared" ca="1" si="1"/>
        <v>0</v>
      </c>
      <c r="J19" s="129">
        <f t="shared" ca="1" si="2"/>
        <v>10066.666666666701</v>
      </c>
      <c r="K19" s="151">
        <f t="shared" ref="K19:K40" ca="1" si="11">SUM(H19:J19)</f>
        <v>10066.666666666701</v>
      </c>
      <c r="L19" s="153"/>
      <c r="M19" s="153"/>
      <c r="N19" s="153"/>
      <c r="O19" s="152"/>
      <c r="P19" s="152"/>
      <c r="Q19" s="102"/>
      <c r="R19" s="98"/>
      <c r="S19" s="158"/>
      <c r="T19" s="100"/>
      <c r="U19" s="100"/>
      <c r="V19" s="100"/>
    </row>
    <row r="20" spans="1:22" ht="85.5">
      <c r="A20" s="98" t="e">
        <f>IF(AND(C20=0,#REF!=0,#REF!=0),"BLANKS",1)</f>
        <v>#REF!</v>
      </c>
      <c r="B20" s="135" t="s">
        <v>123</v>
      </c>
      <c r="C20" s="125" t="s">
        <v>1575</v>
      </c>
      <c r="D20" s="126" t="str">
        <f ca="1">IF(ISERROR(OFFSET('HARGA SATUAN'!$D$6,MATCH(RAB!C20,'HARGA SATUAN'!$C$7:$C$1492,0),0)),"",OFFSET('HARGA SATUAN'!$D$6,MATCH(RAB!C20,'HARGA SATUAN'!$C$7:$C$1492,0),0))</f>
        <v/>
      </c>
      <c r="E20" s="127" t="str">
        <f ca="1">IF(B20="+","Unit",IF(ISERROR(OFFSET('HARGA SATUAN'!$E$6,MATCH(RAB!C20,'HARGA SATUAN'!$C$7:$C$1492,0),0)),"",OFFSET('HARGA SATUAN'!$E$6,MATCH(RAB!C20,'HARGA SATUAN'!$C$7:$C$1492,0),0)))</f>
        <v/>
      </c>
      <c r="F20" s="136"/>
      <c r="G20" s="128">
        <f ca="1">IF(ISERROR(OFFSET('HARGA SATUAN'!$I$6,MATCH(RAB!C20,'HARGA SATUAN'!$C$7:$C$1492,0),0)),0,OFFSET('HARGA SATUAN'!$I$6,MATCH(RAB!C20,'HARGA SATUAN'!$C$7:$C$1492,0),0))</f>
        <v>0</v>
      </c>
      <c r="H20" s="129">
        <f t="shared" ca="1" si="0"/>
        <v>0</v>
      </c>
      <c r="I20" s="129">
        <f t="shared" ref="I20:I40" ca="1" si="12">IF(D20="HDW",G20*F20,0)</f>
        <v>0</v>
      </c>
      <c r="J20" s="129">
        <f t="shared" ref="J20:J40" ca="1" si="13">IF(D20="JASA",G20*F20,0)</f>
        <v>0</v>
      </c>
      <c r="K20" s="151">
        <f t="shared" ca="1" si="11"/>
        <v>0</v>
      </c>
      <c r="L20" s="153"/>
      <c r="M20" s="153"/>
      <c r="N20" s="153"/>
      <c r="O20" s="152"/>
      <c r="P20" s="152"/>
      <c r="Q20" s="102"/>
      <c r="R20" s="98"/>
      <c r="S20" s="158"/>
      <c r="T20" s="100"/>
      <c r="U20" s="100"/>
      <c r="V20" s="100"/>
    </row>
    <row r="21" spans="1:22">
      <c r="A21" s="98" t="e">
        <f>IF(AND(C21=0,#REF!=0,#REF!=0),"BLANKS",1)</f>
        <v>#REF!</v>
      </c>
      <c r="B21" s="133"/>
      <c r="C21" s="134"/>
      <c r="D21" s="126" t="str">
        <f ca="1">IF(ISERROR(OFFSET('HARGA SATUAN'!$D$6,MATCH(RAB!C21,'HARGA SATUAN'!$C$7:$C$1492,0),0)),"",OFFSET('HARGA SATUAN'!$D$6,MATCH(RAB!C21,'HARGA SATUAN'!$C$7:$C$1492,0),0))</f>
        <v/>
      </c>
      <c r="E21" s="127" t="str">
        <f ca="1">IF(B21="+","Unit",IF(ISERROR(OFFSET('HARGA SATUAN'!$E$6,MATCH(RAB!C21,'HARGA SATUAN'!$C$7:$C$1492,0),0)),"",OFFSET('HARGA SATUAN'!$E$6,MATCH(RAB!C21,'HARGA SATUAN'!$C$7:$C$1492,0),0)))</f>
        <v/>
      </c>
      <c r="F21" s="132"/>
      <c r="G21" s="128">
        <f ca="1">IF(ISERROR(OFFSET('HARGA SATUAN'!$I$6,MATCH(RAB!C21,'HARGA SATUAN'!$C$7:$C$1492,0),0)),0,OFFSET('HARGA SATUAN'!$I$6,MATCH(RAB!C21,'HARGA SATUAN'!$C$7:$C$1492,0),0))</f>
        <v>0</v>
      </c>
      <c r="H21" s="129">
        <f t="shared" ca="1" si="0"/>
        <v>0</v>
      </c>
      <c r="I21" s="129">
        <f t="shared" ca="1" si="12"/>
        <v>0</v>
      </c>
      <c r="J21" s="129">
        <f t="shared" ca="1" si="13"/>
        <v>0</v>
      </c>
      <c r="K21" s="151">
        <f t="shared" ca="1" si="11"/>
        <v>0</v>
      </c>
      <c r="L21" s="153"/>
      <c r="M21" s="153"/>
      <c r="N21" s="153"/>
      <c r="O21" s="152"/>
      <c r="P21" s="152"/>
      <c r="Q21" s="102"/>
      <c r="R21" s="98"/>
      <c r="S21" s="158"/>
      <c r="T21" s="100"/>
      <c r="U21" s="100"/>
      <c r="V21" s="100"/>
    </row>
    <row r="22" spans="1:22">
      <c r="A22" s="98" t="e">
        <f>IF(AND(C22=0,#REF!=0,#REF!=0),"BLANKS",1)</f>
        <v>#REF!</v>
      </c>
      <c r="B22" s="137" t="s">
        <v>12</v>
      </c>
      <c r="C22" s="138" t="s">
        <v>1576</v>
      </c>
      <c r="D22" s="126" t="str">
        <f ca="1">IF(ISERROR(OFFSET('HARGA SATUAN'!$D$6,MATCH(RAB!C22,'HARGA SATUAN'!$C$7:$C$1492,0),0)),"",OFFSET('HARGA SATUAN'!$D$6,MATCH(RAB!C22,'HARGA SATUAN'!$C$7:$C$1492,0),0))</f>
        <v/>
      </c>
      <c r="E22" s="127" t="str">
        <f ca="1">IF(B22="+","Unit",IF(ISERROR(OFFSET('HARGA SATUAN'!$E$6,MATCH(RAB!C22,'HARGA SATUAN'!$C$7:$C$1492,0),0)),"",OFFSET('HARGA SATUAN'!$E$6,MATCH(RAB!C22,'HARGA SATUAN'!$C$7:$C$1492,0),0)))</f>
        <v>Unit</v>
      </c>
      <c r="F22" s="139">
        <v>1</v>
      </c>
      <c r="G22" s="128">
        <f ca="1">IF(ISERROR(OFFSET('HARGA SATUAN'!$I$6,MATCH(RAB!C22,'HARGA SATUAN'!$C$7:$C$1492,0),0)),0,OFFSET('HARGA SATUAN'!$I$6,MATCH(RAB!C22,'HARGA SATUAN'!$C$7:$C$1492,0),0))</f>
        <v>0</v>
      </c>
      <c r="H22" s="129">
        <f t="shared" ca="1" si="0"/>
        <v>0</v>
      </c>
      <c r="I22" s="129">
        <f t="shared" ca="1" si="12"/>
        <v>0</v>
      </c>
      <c r="J22" s="129">
        <f t="shared" ca="1" si="13"/>
        <v>0</v>
      </c>
      <c r="K22" s="151">
        <f t="shared" ca="1" si="11"/>
        <v>0</v>
      </c>
      <c r="L22" s="153"/>
      <c r="M22" s="153"/>
      <c r="N22" s="153"/>
      <c r="O22" s="152"/>
      <c r="P22" s="152"/>
      <c r="Q22" s="102"/>
      <c r="R22" s="98"/>
      <c r="S22" s="158"/>
      <c r="T22" s="100"/>
      <c r="U22" s="100"/>
      <c r="V22" s="100"/>
    </row>
    <row r="23" spans="1:22" ht="75">
      <c r="A23" s="98" t="e">
        <f>IF(AND(C23=0,#REF!=0,#REF!=0),"BLANKS",1)</f>
        <v>#REF!</v>
      </c>
      <c r="B23" s="137">
        <v>1</v>
      </c>
      <c r="C23" s="138" t="s">
        <v>254</v>
      </c>
      <c r="D23" s="126" t="str">
        <f ca="1">IF(ISERROR(OFFSET('HARGA SATUAN'!$D$6,MATCH(RAB!C23,'HARGA SATUAN'!$C$7:$C$1492,0),0)),"",OFFSET('HARGA SATUAN'!$D$6,MATCH(RAB!C23,'HARGA SATUAN'!$C$7:$C$1492,0),0))</f>
        <v>MDU-KD</v>
      </c>
      <c r="E23" s="127" t="str">
        <f ca="1">IF(B23="+","Unit",IF(ISERROR(OFFSET('HARGA SATUAN'!$E$6,MATCH(RAB!C23,'HARGA SATUAN'!$C$7:$C$1492,0),0)),"",OFFSET('HARGA SATUAN'!$E$6,MATCH(RAB!C23,'HARGA SATUAN'!$C$7:$C$1492,0),0)))</f>
        <v>Bh</v>
      </c>
      <c r="F23" s="139">
        <f>F22*1</f>
        <v>1</v>
      </c>
      <c r="G23" s="128">
        <f ca="1">IF(ISERROR(OFFSET('HARGA SATUAN'!$I$6,MATCH(RAB!C23,'HARGA SATUAN'!$C$7:$C$1492,0),0)),0,OFFSET('HARGA SATUAN'!$I$6,MATCH(RAB!C23,'HARGA SATUAN'!$C$7:$C$1492,0),0))</f>
        <v>235900</v>
      </c>
      <c r="H23" s="129">
        <f t="shared" ca="1" si="0"/>
        <v>235900</v>
      </c>
      <c r="I23" s="129">
        <f t="shared" ca="1" si="12"/>
        <v>0</v>
      </c>
      <c r="J23" s="129">
        <f t="shared" ca="1" si="13"/>
        <v>0</v>
      </c>
      <c r="K23" s="151">
        <f t="shared" ca="1" si="11"/>
        <v>235900</v>
      </c>
      <c r="L23" s="153"/>
      <c r="M23" s="153"/>
      <c r="N23" s="153"/>
      <c r="O23" s="152"/>
      <c r="P23" s="152"/>
      <c r="Q23" s="102"/>
      <c r="R23" s="98"/>
      <c r="S23" s="158"/>
      <c r="T23" s="100"/>
      <c r="U23" s="100"/>
      <c r="V23" s="100"/>
    </row>
    <row r="24" spans="1:22" ht="75">
      <c r="A24" s="98" t="e">
        <f>IF(AND(C24=0,#REF!=0,#REF!=0),"BLANKS",1)</f>
        <v>#REF!</v>
      </c>
      <c r="B24" s="137">
        <v>2</v>
      </c>
      <c r="C24" s="138" t="s">
        <v>254</v>
      </c>
      <c r="D24" s="126" t="str">
        <f ca="1">IF(ISERROR(OFFSET('HARGA SATUAN'!$D$6,MATCH(RAB!C24,'HARGA SATUAN'!$C$7:$C$1492,0),0)),"",OFFSET('HARGA SATUAN'!$D$6,MATCH(RAB!C24,'HARGA SATUAN'!$C$7:$C$1492,0),0))</f>
        <v>MDU-KD</v>
      </c>
      <c r="E24" s="127" t="str">
        <f ca="1">IF(B24="+","Unit",IF(ISERROR(OFFSET('HARGA SATUAN'!$E$6,MATCH(RAB!C24,'HARGA SATUAN'!$C$7:$C$1492,0),0)),"",OFFSET('HARGA SATUAN'!$E$6,MATCH(RAB!C24,'HARGA SATUAN'!$C$7:$C$1492,0),0)))</f>
        <v>Bh</v>
      </c>
      <c r="F24" s="139">
        <f>F22*2</f>
        <v>2</v>
      </c>
      <c r="G24" s="128">
        <f ca="1">IF(ISERROR(OFFSET('HARGA SATUAN'!$I$6,MATCH(RAB!C24,'HARGA SATUAN'!$C$7:$C$1492,0),0)),0,OFFSET('HARGA SATUAN'!$I$6,MATCH(RAB!C24,'HARGA SATUAN'!$C$7:$C$1492,0),0))</f>
        <v>235900</v>
      </c>
      <c r="H24" s="129">
        <f t="shared" ca="1" si="0"/>
        <v>471800</v>
      </c>
      <c r="I24" s="129">
        <f t="shared" ca="1" si="12"/>
        <v>0</v>
      </c>
      <c r="J24" s="129">
        <f t="shared" ca="1" si="13"/>
        <v>0</v>
      </c>
      <c r="K24" s="151">
        <f t="shared" ca="1" si="11"/>
        <v>471800</v>
      </c>
      <c r="L24" s="153"/>
      <c r="M24" s="153"/>
      <c r="N24" s="153"/>
      <c r="O24" s="152"/>
      <c r="P24" s="152"/>
      <c r="Q24" s="102"/>
      <c r="R24" s="98"/>
      <c r="S24" s="158"/>
      <c r="T24" s="100"/>
      <c r="U24" s="100"/>
      <c r="V24" s="100"/>
    </row>
    <row r="25" spans="1:22" ht="45">
      <c r="A25" s="98" t="e">
        <f>IF(AND(C25=0,#REF!=0,#REF!=0),"BLANKS",1)</f>
        <v>#REF!</v>
      </c>
      <c r="B25" s="137">
        <v>3</v>
      </c>
      <c r="C25" s="138" t="s">
        <v>424</v>
      </c>
      <c r="D25" s="126" t="str">
        <f ca="1">IF(ISERROR(OFFSET('HARGA SATUAN'!$D$6,MATCH(RAB!C25,'HARGA SATUAN'!$C$7:$C$1492,0),0)),"",OFFSET('HARGA SATUAN'!$D$6,MATCH(RAB!C25,'HARGA SATUAN'!$C$7:$C$1492,0),0))</f>
        <v>HDW</v>
      </c>
      <c r="E25" s="127" t="str">
        <f ca="1">IF(B25="+","Unit",IF(ISERROR(OFFSET('HARGA SATUAN'!$E$6,MATCH(RAB!C25,'HARGA SATUAN'!$C$7:$C$1492,0),0)),"",OFFSET('HARGA SATUAN'!$E$6,MATCH(RAB!C25,'HARGA SATUAN'!$C$7:$C$1492,0),0)))</f>
        <v>Bh</v>
      </c>
      <c r="F25" s="139">
        <f>F22*3</f>
        <v>3</v>
      </c>
      <c r="G25" s="128">
        <f ca="1">IF(ISERROR(OFFSET('HARGA SATUAN'!$I$6,MATCH(RAB!C25,'HARGA SATUAN'!$C$7:$C$1492,0),0)),0,OFFSET('HARGA SATUAN'!$I$6,MATCH(RAB!C25,'HARGA SATUAN'!$C$7:$C$1492,0),0))</f>
        <v>26500</v>
      </c>
      <c r="H25" s="129">
        <f t="shared" ca="1" si="0"/>
        <v>0</v>
      </c>
      <c r="I25" s="129">
        <f t="shared" ca="1" si="12"/>
        <v>79500</v>
      </c>
      <c r="J25" s="129">
        <f t="shared" ca="1" si="13"/>
        <v>0</v>
      </c>
      <c r="K25" s="151">
        <f t="shared" ca="1" si="11"/>
        <v>79500</v>
      </c>
      <c r="L25" s="153"/>
      <c r="M25" s="153"/>
      <c r="N25" s="153"/>
      <c r="O25" s="152"/>
      <c r="P25" s="152"/>
      <c r="Q25" s="102"/>
      <c r="R25" s="98"/>
      <c r="S25" s="158"/>
      <c r="T25" s="100"/>
      <c r="U25" s="100"/>
      <c r="V25" s="100"/>
    </row>
    <row r="26" spans="1:22" ht="75">
      <c r="A26" s="98" t="e">
        <f>IF(AND(C26=0,#REF!=0,#REF!=0),"BLANKS",1)</f>
        <v>#REF!</v>
      </c>
      <c r="B26" s="137">
        <v>4</v>
      </c>
      <c r="C26" s="138" t="s">
        <v>422</v>
      </c>
      <c r="D26" s="126" t="str">
        <f ca="1">IF(ISERROR(OFFSET('HARGA SATUAN'!$D$6,MATCH(RAB!C26,'HARGA SATUAN'!$C$7:$C$1492,0),0)),"",OFFSET('HARGA SATUAN'!$D$6,MATCH(RAB!C26,'HARGA SATUAN'!$C$7:$C$1492,0),0))</f>
        <v>HDW</v>
      </c>
      <c r="E26" s="127" t="str">
        <f ca="1">IF(B26="+","Unit",IF(ISERROR(OFFSET('HARGA SATUAN'!$E$6,MATCH(RAB!C26,'HARGA SATUAN'!$C$7:$C$1492,0),0)),"",OFFSET('HARGA SATUAN'!$E$6,MATCH(RAB!C26,'HARGA SATUAN'!$C$7:$C$1492,0),0)))</f>
        <v>Bh</v>
      </c>
      <c r="F26" s="139">
        <f>F22*2</f>
        <v>2</v>
      </c>
      <c r="G26" s="128">
        <f ca="1">IF(ISERROR(OFFSET('HARGA SATUAN'!$I$6,MATCH(RAB!C26,'HARGA SATUAN'!$C$7:$C$1492,0),0)),0,OFFSET('HARGA SATUAN'!$I$6,MATCH(RAB!C26,'HARGA SATUAN'!$C$7:$C$1492,0),0))</f>
        <v>7938</v>
      </c>
      <c r="H26" s="129">
        <f t="shared" ca="1" si="0"/>
        <v>0</v>
      </c>
      <c r="I26" s="129">
        <f t="shared" ca="1" si="12"/>
        <v>15876</v>
      </c>
      <c r="J26" s="129">
        <f t="shared" ca="1" si="13"/>
        <v>0</v>
      </c>
      <c r="K26" s="151">
        <f t="shared" ca="1" si="11"/>
        <v>15876</v>
      </c>
      <c r="L26" s="153"/>
      <c r="M26" s="153"/>
      <c r="N26" s="153"/>
      <c r="O26" s="152"/>
      <c r="P26" s="152"/>
      <c r="Q26" s="102"/>
      <c r="R26" s="98"/>
      <c r="S26" s="158"/>
      <c r="T26" s="100"/>
      <c r="U26" s="100"/>
      <c r="V26" s="100"/>
    </row>
    <row r="27" spans="1:22" ht="60">
      <c r="A27" s="98" t="e">
        <f>IF(AND(C27=0,#REF!=0,#REF!=0),"BLANKS",1)</f>
        <v>#REF!</v>
      </c>
      <c r="B27" s="137">
        <v>5</v>
      </c>
      <c r="C27" s="138" t="s">
        <v>428</v>
      </c>
      <c r="D27" s="126" t="str">
        <f ca="1">IF(ISERROR(OFFSET('HARGA SATUAN'!$D$6,MATCH(RAB!C27,'HARGA SATUAN'!$C$7:$C$1492,0),0)),"",OFFSET('HARGA SATUAN'!$D$6,MATCH(RAB!C27,'HARGA SATUAN'!$C$7:$C$1492,0),0))</f>
        <v>HDW</v>
      </c>
      <c r="E27" s="127" t="str">
        <f ca="1">IF(B27="+","Unit",IF(ISERROR(OFFSET('HARGA SATUAN'!$E$6,MATCH(RAB!C27,'HARGA SATUAN'!$C$7:$C$1492,0),0)),"",OFFSET('HARGA SATUAN'!$E$6,MATCH(RAB!C27,'HARGA SATUAN'!$C$7:$C$1492,0),0)))</f>
        <v>Bh</v>
      </c>
      <c r="F27" s="139">
        <f>F22*1</f>
        <v>1</v>
      </c>
      <c r="G27" s="128">
        <f ca="1">IF(ISERROR(OFFSET('HARGA SATUAN'!$I$6,MATCH(RAB!C27,'HARGA SATUAN'!$C$7:$C$1492,0),0)),0,OFFSET('HARGA SATUAN'!$I$6,MATCH(RAB!C27,'HARGA SATUAN'!$C$7:$C$1492,0),0))</f>
        <v>33600</v>
      </c>
      <c r="H27" s="129">
        <f t="shared" ca="1" si="0"/>
        <v>0</v>
      </c>
      <c r="I27" s="129">
        <f t="shared" ca="1" si="12"/>
        <v>33600</v>
      </c>
      <c r="J27" s="129">
        <f t="shared" ca="1" si="13"/>
        <v>0</v>
      </c>
      <c r="K27" s="151">
        <f t="shared" ca="1" si="11"/>
        <v>33600</v>
      </c>
      <c r="L27" s="153"/>
      <c r="M27" s="153"/>
      <c r="N27" s="153"/>
      <c r="O27" s="152"/>
      <c r="P27" s="152"/>
      <c r="Q27" s="102"/>
      <c r="R27" s="98"/>
      <c r="S27" s="158"/>
      <c r="T27" s="100"/>
      <c r="U27" s="100"/>
      <c r="V27" s="100"/>
    </row>
    <row r="28" spans="1:22" ht="45">
      <c r="A28" s="98" t="e">
        <f>IF(AND(C28=0,#REF!=0,#REF!=0),"BLANKS",1)</f>
        <v>#REF!</v>
      </c>
      <c r="B28" s="137">
        <v>6</v>
      </c>
      <c r="C28" s="138" t="s">
        <v>433</v>
      </c>
      <c r="D28" s="126" t="str">
        <f ca="1">IF(ISERROR(OFFSET('HARGA SATUAN'!$D$6,MATCH(RAB!C28,'HARGA SATUAN'!$C$7:$C$1492,0),0)),"",OFFSET('HARGA SATUAN'!$D$6,MATCH(RAB!C28,'HARGA SATUAN'!$C$7:$C$1492,0),0))</f>
        <v>HDW</v>
      </c>
      <c r="E28" s="127" t="str">
        <f ca="1">IF(B28="+","Unit",IF(ISERROR(OFFSET('HARGA SATUAN'!$E$6,MATCH(RAB!C28,'HARGA SATUAN'!$C$7:$C$1492,0),0)),"",OFFSET('HARGA SATUAN'!$E$6,MATCH(RAB!C28,'HARGA SATUAN'!$C$7:$C$1492,0),0)))</f>
        <v>Bh</v>
      </c>
      <c r="F28" s="139">
        <f>F22*2</f>
        <v>2</v>
      </c>
      <c r="G28" s="128">
        <f ca="1">IF(ISERROR(OFFSET('HARGA SATUAN'!$I$6,MATCH(RAB!C28,'HARGA SATUAN'!$C$7:$C$1492,0),0)),0,OFFSET('HARGA SATUAN'!$I$6,MATCH(RAB!C28,'HARGA SATUAN'!$C$7:$C$1492,0),0))</f>
        <v>45000</v>
      </c>
      <c r="H28" s="129">
        <f t="shared" ca="1" si="0"/>
        <v>0</v>
      </c>
      <c r="I28" s="129">
        <f t="shared" ca="1" si="12"/>
        <v>90000</v>
      </c>
      <c r="J28" s="129">
        <f t="shared" ca="1" si="13"/>
        <v>0</v>
      </c>
      <c r="K28" s="151">
        <f t="shared" ca="1" si="11"/>
        <v>90000</v>
      </c>
      <c r="L28" s="153"/>
      <c r="M28" s="153"/>
      <c r="N28" s="153"/>
      <c r="O28" s="152"/>
      <c r="P28" s="152"/>
      <c r="Q28" s="102"/>
      <c r="R28" s="98"/>
      <c r="S28" s="158"/>
      <c r="T28" s="100"/>
      <c r="U28" s="100"/>
      <c r="V28" s="100"/>
    </row>
    <row r="29" spans="1:22" ht="45">
      <c r="A29" s="98" t="e">
        <f>IF(AND(C29=0,#REF!=0,#REF!=0),"BLANKS",1)</f>
        <v>#REF!</v>
      </c>
      <c r="B29" s="137">
        <v>7</v>
      </c>
      <c r="C29" s="138" t="s">
        <v>440</v>
      </c>
      <c r="D29" s="126" t="str">
        <f ca="1">IF(ISERROR(OFFSET('HARGA SATUAN'!$D$6,MATCH(RAB!C29,'HARGA SATUAN'!$C$7:$C$1492,0),0)),"",OFFSET('HARGA SATUAN'!$D$6,MATCH(RAB!C29,'HARGA SATUAN'!$C$7:$C$1492,0),0))</f>
        <v>HDW</v>
      </c>
      <c r="E29" s="127" t="str">
        <f ca="1">IF(B29="+","Unit",IF(ISERROR(OFFSET('HARGA SATUAN'!$E$6,MATCH(RAB!C29,'HARGA SATUAN'!$C$7:$C$1492,0),0)),"",OFFSET('HARGA SATUAN'!$E$6,MATCH(RAB!C29,'HARGA SATUAN'!$C$7:$C$1492,0),0)))</f>
        <v>Bh</v>
      </c>
      <c r="F29" s="139">
        <f>F22*1</f>
        <v>1</v>
      </c>
      <c r="G29" s="128">
        <f ca="1">IF(ISERROR(OFFSET('HARGA SATUAN'!$I$6,MATCH(RAB!C29,'HARGA SATUAN'!$C$7:$C$1492,0),0)),0,OFFSET('HARGA SATUAN'!$I$6,MATCH(RAB!C29,'HARGA SATUAN'!$C$7:$C$1492,0),0))</f>
        <v>95000</v>
      </c>
      <c r="H29" s="129">
        <f t="shared" ca="1" si="0"/>
        <v>0</v>
      </c>
      <c r="I29" s="129">
        <f t="shared" ca="1" si="12"/>
        <v>95000</v>
      </c>
      <c r="J29" s="129">
        <f t="shared" ca="1" si="13"/>
        <v>0</v>
      </c>
      <c r="K29" s="151">
        <f t="shared" ca="1" si="11"/>
        <v>95000</v>
      </c>
      <c r="L29" s="153"/>
      <c r="M29" s="153"/>
      <c r="N29" s="153"/>
      <c r="O29" s="152"/>
      <c r="P29" s="152"/>
      <c r="Q29" s="102"/>
      <c r="R29" s="98"/>
      <c r="S29" s="158"/>
      <c r="T29" s="100"/>
      <c r="U29" s="100"/>
      <c r="V29" s="100"/>
    </row>
    <row r="30" spans="1:22" ht="105">
      <c r="A30" s="98" t="e">
        <f>IF(AND(C30=0,#REF!=0,#REF!=0),"BLANKS",1)</f>
        <v>#REF!</v>
      </c>
      <c r="B30" s="137">
        <v>8</v>
      </c>
      <c r="C30" s="138" t="s">
        <v>454</v>
      </c>
      <c r="D30" s="126" t="str">
        <f ca="1">IF(ISERROR(OFFSET('HARGA SATUAN'!$D$6,MATCH(RAB!C30,'HARGA SATUAN'!$C$7:$C$1492,0),0)),"",OFFSET('HARGA SATUAN'!$D$6,MATCH(RAB!C30,'HARGA SATUAN'!$C$7:$C$1492,0),0))</f>
        <v>HDW</v>
      </c>
      <c r="E30" s="127" t="str">
        <f ca="1">IF(B30="+","Unit",IF(ISERROR(OFFSET('HARGA SATUAN'!$E$6,MATCH(RAB!C30,'HARGA SATUAN'!$C$7:$C$1492,0),0)),"",OFFSET('HARGA SATUAN'!$E$6,MATCH(RAB!C30,'HARGA SATUAN'!$C$7:$C$1492,0),0)))</f>
        <v>Bh</v>
      </c>
      <c r="F30" s="139">
        <f>F22*1</f>
        <v>1</v>
      </c>
      <c r="G30" s="128">
        <f ca="1">IF(ISERROR(OFFSET('HARGA SATUAN'!$I$6,MATCH(RAB!C30,'HARGA SATUAN'!$C$7:$C$1492,0),0)),0,OFFSET('HARGA SATUAN'!$I$6,MATCH(RAB!C30,'HARGA SATUAN'!$C$7:$C$1492,0),0))</f>
        <v>380500</v>
      </c>
      <c r="H30" s="129">
        <f t="shared" ca="1" si="0"/>
        <v>0</v>
      </c>
      <c r="I30" s="129">
        <f t="shared" ca="1" si="12"/>
        <v>380500</v>
      </c>
      <c r="J30" s="129">
        <f t="shared" ca="1" si="13"/>
        <v>0</v>
      </c>
      <c r="K30" s="151">
        <f t="shared" ca="1" si="11"/>
        <v>380500</v>
      </c>
      <c r="L30" s="153"/>
      <c r="M30" s="153"/>
      <c r="N30" s="153"/>
      <c r="O30" s="152"/>
      <c r="P30" s="152"/>
      <c r="Q30" s="102"/>
      <c r="R30" s="98"/>
      <c r="S30" s="158"/>
      <c r="T30" s="100"/>
      <c r="U30" s="100"/>
      <c r="V30" s="100"/>
    </row>
    <row r="31" spans="1:22" ht="30">
      <c r="A31" s="98" t="e">
        <f>IF(AND(C31=0,#REF!=0,#REF!=0),"BLANKS",1)</f>
        <v>#REF!</v>
      </c>
      <c r="B31" s="137">
        <v>9</v>
      </c>
      <c r="C31" s="138" t="s">
        <v>499</v>
      </c>
      <c r="D31" s="126" t="str">
        <f ca="1">IF(ISERROR(OFFSET('HARGA SATUAN'!$D$6,MATCH(RAB!C31,'HARGA SATUAN'!$C$7:$C$1492,0),0)),"",OFFSET('HARGA SATUAN'!$D$6,MATCH(RAB!C31,'HARGA SATUAN'!$C$7:$C$1492,0),0))</f>
        <v>HDW</v>
      </c>
      <c r="E31" s="127" t="str">
        <f ca="1">IF(B31="+","Unit",IF(ISERROR(OFFSET('HARGA SATUAN'!$E$6,MATCH(RAB!C31,'HARGA SATUAN'!$C$7:$C$1492,0),0)),"",OFFSET('HARGA SATUAN'!$E$6,MATCH(RAB!C31,'HARGA SATUAN'!$C$7:$C$1492,0),0)))</f>
        <v>Bh</v>
      </c>
      <c r="F31" s="139">
        <f>F22*4</f>
        <v>4</v>
      </c>
      <c r="G31" s="128">
        <f ca="1">IF(ISERROR(OFFSET('HARGA SATUAN'!$I$6,MATCH(RAB!C31,'HARGA SATUAN'!$C$7:$C$1492,0),0)),0,OFFSET('HARGA SATUAN'!$I$6,MATCH(RAB!C31,'HARGA SATUAN'!$C$7:$C$1492,0),0))</f>
        <v>11400</v>
      </c>
      <c r="H31" s="129">
        <f t="shared" ca="1" si="0"/>
        <v>0</v>
      </c>
      <c r="I31" s="129">
        <f t="shared" ca="1" si="12"/>
        <v>45600</v>
      </c>
      <c r="J31" s="129">
        <f t="shared" ca="1" si="13"/>
        <v>0</v>
      </c>
      <c r="K31" s="151">
        <f t="shared" ca="1" si="11"/>
        <v>45600</v>
      </c>
      <c r="L31" s="153"/>
      <c r="M31" s="153"/>
      <c r="N31" s="153"/>
      <c r="O31" s="152"/>
      <c r="P31" s="152"/>
      <c r="Q31" s="102"/>
      <c r="R31" s="98"/>
      <c r="S31" s="158"/>
      <c r="T31" s="100"/>
      <c r="U31" s="100"/>
      <c r="V31" s="100"/>
    </row>
    <row r="32" spans="1:22" ht="75">
      <c r="A32" s="98" t="e">
        <f>IF(AND(C32=0,#REF!=0,#REF!=0),"BLANKS",1)</f>
        <v>#REF!</v>
      </c>
      <c r="B32" s="137">
        <v>10</v>
      </c>
      <c r="C32" s="138" t="s">
        <v>543</v>
      </c>
      <c r="D32" s="126" t="str">
        <f ca="1">IF(ISERROR(OFFSET('HARGA SATUAN'!$D$6,MATCH(RAB!C32,'HARGA SATUAN'!$C$7:$C$1492,0),0)),"",OFFSET('HARGA SATUAN'!$D$6,MATCH(RAB!C32,'HARGA SATUAN'!$C$7:$C$1492,0),0))</f>
        <v>HDW</v>
      </c>
      <c r="E32" s="127" t="str">
        <f ca="1">IF(B32="+","Unit",IF(ISERROR(OFFSET('HARGA SATUAN'!$E$6,MATCH(RAB!C32,'HARGA SATUAN'!$C$7:$C$1492,0),0)),"",OFFSET('HARGA SATUAN'!$E$6,MATCH(RAB!C32,'HARGA SATUAN'!$C$7:$C$1492,0),0)))</f>
        <v>Bh</v>
      </c>
      <c r="F32" s="139">
        <f>F22*1</f>
        <v>1</v>
      </c>
      <c r="G32" s="128">
        <f ca="1">IF(ISERROR(OFFSET('HARGA SATUAN'!$I$6,MATCH(RAB!C32,'HARGA SATUAN'!$C$7:$C$1492,0),0)),0,OFFSET('HARGA SATUAN'!$I$6,MATCH(RAB!C32,'HARGA SATUAN'!$C$7:$C$1492,0),0))</f>
        <v>57690</v>
      </c>
      <c r="H32" s="129">
        <f t="shared" ca="1" si="0"/>
        <v>0</v>
      </c>
      <c r="I32" s="129">
        <f t="shared" ca="1" si="12"/>
        <v>57690</v>
      </c>
      <c r="J32" s="129">
        <f t="shared" ca="1" si="13"/>
        <v>0</v>
      </c>
      <c r="K32" s="151">
        <f t="shared" ca="1" si="11"/>
        <v>57690</v>
      </c>
      <c r="L32" s="153"/>
      <c r="M32" s="153"/>
      <c r="N32" s="153"/>
      <c r="O32" s="152"/>
      <c r="P32" s="152"/>
      <c r="Q32" s="102"/>
      <c r="R32" s="98"/>
      <c r="S32" s="158"/>
      <c r="T32" s="100"/>
      <c r="U32" s="100"/>
      <c r="V32" s="100"/>
    </row>
    <row r="33" spans="1:22" ht="60">
      <c r="A33" s="98" t="e">
        <f>IF(AND(C33=0,#REF!=0,#REF!=0),"BLANKS",1)</f>
        <v>#REF!</v>
      </c>
      <c r="B33" s="137">
        <v>11</v>
      </c>
      <c r="C33" s="138" t="s">
        <v>563</v>
      </c>
      <c r="D33" s="126" t="str">
        <f ca="1">IF(ISERROR(OFFSET('HARGA SATUAN'!$D$6,MATCH(RAB!C33,'HARGA SATUAN'!$C$7:$C$1492,0),0)),"",OFFSET('HARGA SATUAN'!$D$6,MATCH(RAB!C33,'HARGA SATUAN'!$C$7:$C$1492,0),0))</f>
        <v>HDW</v>
      </c>
      <c r="E33" s="127" t="str">
        <f ca="1">IF(B33="+","Unit",IF(ISERROR(OFFSET('HARGA SATUAN'!$E$6,MATCH(RAB!C33,'HARGA SATUAN'!$C$7:$C$1492,0),0)),"",OFFSET('HARGA SATUAN'!$E$6,MATCH(RAB!C33,'HARGA SATUAN'!$C$7:$C$1492,0),0)))</f>
        <v>Bh</v>
      </c>
      <c r="F33" s="139">
        <f>F22*1</f>
        <v>1</v>
      </c>
      <c r="G33" s="128">
        <f ca="1">IF(ISERROR(OFFSET('HARGA SATUAN'!$I$6,MATCH(RAB!C33,'HARGA SATUAN'!$C$7:$C$1492,0),0)),0,OFFSET('HARGA SATUAN'!$I$6,MATCH(RAB!C33,'HARGA SATUAN'!$C$7:$C$1492,0),0))</f>
        <v>28000</v>
      </c>
      <c r="H33" s="129">
        <f t="shared" ca="1" si="0"/>
        <v>0</v>
      </c>
      <c r="I33" s="129">
        <f t="shared" ca="1" si="12"/>
        <v>28000</v>
      </c>
      <c r="J33" s="129">
        <f t="shared" ca="1" si="13"/>
        <v>0</v>
      </c>
      <c r="K33" s="151">
        <f t="shared" ca="1" si="11"/>
        <v>28000</v>
      </c>
      <c r="L33" s="153"/>
      <c r="M33" s="153"/>
      <c r="N33" s="153"/>
      <c r="O33" s="152"/>
      <c r="P33" s="152"/>
      <c r="Q33" s="102"/>
      <c r="R33" s="98"/>
      <c r="S33" s="158"/>
      <c r="T33" s="100"/>
      <c r="U33" s="100"/>
      <c r="V33" s="100"/>
    </row>
    <row r="34" spans="1:22" ht="90">
      <c r="A34" s="98" t="e">
        <f>IF(AND(C34=0,#REF!=0,#REF!=0),"BLANKS",1)</f>
        <v>#REF!</v>
      </c>
      <c r="B34" s="137">
        <v>12</v>
      </c>
      <c r="C34" s="138" t="s">
        <v>595</v>
      </c>
      <c r="D34" s="126" t="str">
        <f ca="1">IF(ISERROR(OFFSET('HARGA SATUAN'!$D$6,MATCH(RAB!C34,'HARGA SATUAN'!$C$7:$C$1492,0),0)),"",OFFSET('HARGA SATUAN'!$D$6,MATCH(RAB!C34,'HARGA SATUAN'!$C$7:$C$1492,0),0))</f>
        <v>HDW</v>
      </c>
      <c r="E34" s="127" t="str">
        <f ca="1">IF(B34="+","Unit",IF(ISERROR(OFFSET('HARGA SATUAN'!$E$6,MATCH(RAB!C34,'HARGA SATUAN'!$C$7:$C$1492,0),0)),"",OFFSET('HARGA SATUAN'!$E$6,MATCH(RAB!C34,'HARGA SATUAN'!$C$7:$C$1492,0),0)))</f>
        <v>Mtr</v>
      </c>
      <c r="F34" s="139">
        <f>6.2*F22</f>
        <v>6.2</v>
      </c>
      <c r="G34" s="128">
        <f ca="1">IF(ISERROR(OFFSET('HARGA SATUAN'!$I$6,MATCH(RAB!C34,'HARGA SATUAN'!$C$7:$C$1492,0),0)),0,OFFSET('HARGA SATUAN'!$I$6,MATCH(RAB!C34,'HARGA SATUAN'!$C$7:$C$1492,0),0))</f>
        <v>8550</v>
      </c>
      <c r="H34" s="129">
        <f t="shared" ca="1" si="0"/>
        <v>0</v>
      </c>
      <c r="I34" s="129">
        <f t="shared" ca="1" si="12"/>
        <v>53010</v>
      </c>
      <c r="J34" s="129">
        <f t="shared" ca="1" si="13"/>
        <v>0</v>
      </c>
      <c r="K34" s="151">
        <f t="shared" ca="1" si="11"/>
        <v>53010</v>
      </c>
      <c r="L34" s="153"/>
      <c r="M34" s="153"/>
      <c r="N34" s="153"/>
      <c r="O34" s="152"/>
      <c r="P34" s="152"/>
      <c r="Q34" s="102"/>
      <c r="R34" s="98"/>
      <c r="S34" s="158"/>
      <c r="T34" s="100"/>
      <c r="U34" s="100"/>
      <c r="V34" s="100"/>
    </row>
    <row r="35" spans="1:22" ht="45">
      <c r="A35" s="98" t="e">
        <f>IF(AND(C35=0,#REF!=0,#REF!=0),"BLANKS",1)</f>
        <v>#REF!</v>
      </c>
      <c r="B35" s="137">
        <v>13</v>
      </c>
      <c r="C35" s="138" t="s">
        <v>598</v>
      </c>
      <c r="D35" s="126" t="str">
        <f ca="1">IF(ISERROR(OFFSET('HARGA SATUAN'!$D$6,MATCH(RAB!C35,'HARGA SATUAN'!$C$7:$C$1492,0),0)),"",OFFSET('HARGA SATUAN'!$D$6,MATCH(RAB!C35,'HARGA SATUAN'!$C$7:$C$1492,0),0))</f>
        <v>HDW</v>
      </c>
      <c r="E35" s="127" t="str">
        <f ca="1">IF(B35="+","Unit",IF(ISERROR(OFFSET('HARGA SATUAN'!$E$6,MATCH(RAB!C35,'HARGA SATUAN'!$C$7:$C$1492,0),0)),"",OFFSET('HARGA SATUAN'!$E$6,MATCH(RAB!C35,'HARGA SATUAN'!$C$7:$C$1492,0),0)))</f>
        <v>Bh</v>
      </c>
      <c r="F35" s="139">
        <f>F22*5</f>
        <v>5</v>
      </c>
      <c r="G35" s="128">
        <f ca="1">IF(ISERROR(OFFSET('HARGA SATUAN'!$I$6,MATCH(RAB!C35,'HARGA SATUAN'!$C$7:$C$1492,0),0)),0,OFFSET('HARGA SATUAN'!$I$6,MATCH(RAB!C35,'HARGA SATUAN'!$C$7:$C$1492,0),0))</f>
        <v>2500</v>
      </c>
      <c r="H35" s="129">
        <f t="shared" ca="1" si="0"/>
        <v>0</v>
      </c>
      <c r="I35" s="129">
        <f t="shared" ca="1" si="12"/>
        <v>12500</v>
      </c>
      <c r="J35" s="129">
        <f t="shared" ca="1" si="13"/>
        <v>0</v>
      </c>
      <c r="K35" s="151">
        <f t="shared" ca="1" si="11"/>
        <v>12500</v>
      </c>
      <c r="L35" s="153"/>
      <c r="M35" s="153"/>
      <c r="N35" s="153"/>
      <c r="O35" s="152"/>
      <c r="P35" s="152"/>
      <c r="Q35" s="102"/>
      <c r="R35" s="98"/>
      <c r="S35" s="158"/>
      <c r="T35" s="100"/>
      <c r="U35" s="100"/>
      <c r="V35" s="100"/>
    </row>
    <row r="36" spans="1:22" ht="90">
      <c r="A36" s="98" t="e">
        <f>IF(AND(C36=0,#REF!=0,#REF!=0),"BLANKS",1)</f>
        <v>#REF!</v>
      </c>
      <c r="B36" s="137">
        <v>14</v>
      </c>
      <c r="C36" s="138" t="s">
        <v>791</v>
      </c>
      <c r="D36" s="126" t="str">
        <f ca="1">IF(ISERROR(OFFSET('HARGA SATUAN'!$D$6,MATCH(RAB!C36,'HARGA SATUAN'!$C$7:$C$1492,0),0)),"",OFFSET('HARGA SATUAN'!$D$6,MATCH(RAB!C36,'HARGA SATUAN'!$C$7:$C$1492,0),0))</f>
        <v>JASA</v>
      </c>
      <c r="E36" s="127" t="str">
        <f ca="1">IF(B36="+","Unit",IF(ISERROR(OFFSET('HARGA SATUAN'!$E$6,MATCH(RAB!C36,'HARGA SATUAN'!$C$7:$C$1492,0),0)),"",OFFSET('HARGA SATUAN'!$E$6,MATCH(RAB!C36,'HARGA SATUAN'!$C$7:$C$1492,0),0)))</f>
        <v>Unit</v>
      </c>
      <c r="F36" s="139">
        <f>F22*1</f>
        <v>1</v>
      </c>
      <c r="G36" s="128">
        <f ca="1">IF(ISERROR(OFFSET('HARGA SATUAN'!$I$6,MATCH(RAB!C36,'HARGA SATUAN'!$C$7:$C$1492,0),0)),0,OFFSET('HARGA SATUAN'!$I$6,MATCH(RAB!C36,'HARGA SATUAN'!$C$7:$C$1492,0),0))</f>
        <v>111000</v>
      </c>
      <c r="H36" s="129">
        <f t="shared" ca="1" si="0"/>
        <v>0</v>
      </c>
      <c r="I36" s="129">
        <f t="shared" ca="1" si="12"/>
        <v>0</v>
      </c>
      <c r="J36" s="129">
        <f t="shared" ca="1" si="13"/>
        <v>111000</v>
      </c>
      <c r="K36" s="151">
        <f t="shared" ca="1" si="11"/>
        <v>111000</v>
      </c>
      <c r="L36" s="153"/>
      <c r="M36" s="153"/>
      <c r="N36" s="153"/>
      <c r="O36" s="152"/>
      <c r="P36" s="152"/>
      <c r="Q36" s="102"/>
      <c r="R36" s="98"/>
      <c r="S36" s="158"/>
      <c r="T36" s="100"/>
      <c r="U36" s="100"/>
      <c r="V36" s="100"/>
    </row>
    <row r="37" spans="1:22">
      <c r="A37" s="98" t="e">
        <f>IF(AND(C37=0,#REF!=0,#REF!=0),"BLANKS",1)</f>
        <v>#REF!</v>
      </c>
      <c r="B37" s="137"/>
      <c r="C37" s="138"/>
      <c r="D37" s="126" t="str">
        <f ca="1">IF(ISERROR(OFFSET('HARGA SATUAN'!$D$6,MATCH(RAB!C37,'HARGA SATUAN'!$C$7:$C$1492,0),0)),"",OFFSET('HARGA SATUAN'!$D$6,MATCH(RAB!C37,'HARGA SATUAN'!$C$7:$C$1492,0),0))</f>
        <v/>
      </c>
      <c r="E37" s="127" t="str">
        <f ca="1">IF(B37="+","Unit",IF(ISERROR(OFFSET('HARGA SATUAN'!$E$6,MATCH(RAB!C37,'HARGA SATUAN'!$C$7:$C$1492,0),0)),"",OFFSET('HARGA SATUAN'!$E$6,MATCH(RAB!C37,'HARGA SATUAN'!$C$7:$C$1492,0),0)))</f>
        <v/>
      </c>
      <c r="F37" s="140"/>
      <c r="G37" s="128">
        <f ca="1">IF(ISERROR(OFFSET('HARGA SATUAN'!$I$6,MATCH(RAB!C37,'HARGA SATUAN'!$C$7:$C$1492,0),0)),0,OFFSET('HARGA SATUAN'!$I$6,MATCH(RAB!C37,'HARGA SATUAN'!$C$7:$C$1492,0),0))</f>
        <v>0</v>
      </c>
      <c r="H37" s="129">
        <f t="shared" ca="1" si="0"/>
        <v>0</v>
      </c>
      <c r="I37" s="129">
        <f t="shared" ca="1" si="12"/>
        <v>0</v>
      </c>
      <c r="J37" s="129">
        <f t="shared" ca="1" si="13"/>
        <v>0</v>
      </c>
      <c r="K37" s="151">
        <f t="shared" ca="1" si="11"/>
        <v>0</v>
      </c>
      <c r="L37" s="153"/>
      <c r="M37" s="153"/>
      <c r="N37" s="153"/>
      <c r="O37" s="152"/>
      <c r="P37" s="152"/>
      <c r="Q37" s="102"/>
      <c r="R37" s="98"/>
      <c r="S37" s="158"/>
      <c r="T37" s="100"/>
      <c r="U37" s="100"/>
      <c r="V37" s="100"/>
    </row>
    <row r="38" spans="1:22">
      <c r="A38" s="98" t="e">
        <f>IF(AND(C38=0,#REF!=0,#REF!=0),"BLANKS",1)</f>
        <v>#REF!</v>
      </c>
      <c r="B38" s="133"/>
      <c r="C38" s="141"/>
      <c r="D38" s="126" t="str">
        <f ca="1">IF(ISERROR(OFFSET('HARGA SATUAN'!$D$6,MATCH(RAB!C38,'HARGA SATUAN'!$C$7:$C$1492,0),0)),"",OFFSET('HARGA SATUAN'!$D$6,MATCH(RAB!C38,'HARGA SATUAN'!$C$7:$C$1492,0),0))</f>
        <v/>
      </c>
      <c r="E38" s="127" t="str">
        <f ca="1">IF(B38="+","Unit",IF(ISERROR(OFFSET('HARGA SATUAN'!$E$6,MATCH(RAB!C38,'HARGA SATUAN'!$C$7:$C$1492,0),0)),"",OFFSET('HARGA SATUAN'!$E$6,MATCH(RAB!C38,'HARGA SATUAN'!$C$7:$C$1492,0),0)))</f>
        <v/>
      </c>
      <c r="F38" s="136"/>
      <c r="G38" s="128">
        <f ca="1">IF(ISERROR(OFFSET('HARGA SATUAN'!$I$6,MATCH(RAB!C38,'HARGA SATUAN'!$C$7:$C$1492,0),0)),0,OFFSET('HARGA SATUAN'!$I$6,MATCH(RAB!C38,'HARGA SATUAN'!$C$7:$C$1492,0),0))</f>
        <v>0</v>
      </c>
      <c r="H38" s="129">
        <f t="shared" ca="1" si="0"/>
        <v>0</v>
      </c>
      <c r="I38" s="129">
        <f t="shared" ca="1" si="12"/>
        <v>0</v>
      </c>
      <c r="J38" s="129">
        <f t="shared" ca="1" si="13"/>
        <v>0</v>
      </c>
      <c r="K38" s="151">
        <f t="shared" ca="1" si="11"/>
        <v>0</v>
      </c>
      <c r="L38" s="153"/>
      <c r="M38" s="153"/>
      <c r="N38" s="153"/>
      <c r="O38" s="152"/>
      <c r="P38" s="152"/>
      <c r="Q38" s="102"/>
      <c r="R38" s="98"/>
      <c r="S38" s="158"/>
      <c r="T38" s="100"/>
      <c r="U38" s="100"/>
      <c r="V38" s="100"/>
    </row>
    <row r="39" spans="1:22">
      <c r="A39" s="98" t="e">
        <f>IF(AND(C39=0,#REF!=0,#REF!=0),"BLANKS",1)</f>
        <v>#REF!</v>
      </c>
      <c r="B39" s="137" t="s">
        <v>12</v>
      </c>
      <c r="C39" s="138" t="s">
        <v>1577</v>
      </c>
      <c r="D39" s="126" t="str">
        <f ca="1">IF(ISERROR(OFFSET('HARGA SATUAN'!$D$6,MATCH(RAB!C39,'HARGA SATUAN'!$C$7:$C$1492,0),0)),"",OFFSET('HARGA SATUAN'!$D$6,MATCH(RAB!C39,'HARGA SATUAN'!$C$7:$C$1492,0),0))</f>
        <v/>
      </c>
      <c r="E39" s="127" t="str">
        <f ca="1">IF(B39="+","Unit",IF(ISERROR(OFFSET('HARGA SATUAN'!$E$6,MATCH(RAB!C39,'HARGA SATUAN'!$C$7:$C$1492,0),0)),"",OFFSET('HARGA SATUAN'!$E$6,MATCH(RAB!C39,'HARGA SATUAN'!$C$7:$C$1492,0),0)))</f>
        <v>Unit</v>
      </c>
      <c r="F39" s="140">
        <v>2</v>
      </c>
      <c r="G39" s="128">
        <f ca="1">IF(ISERROR(OFFSET('HARGA SATUAN'!$I$6,MATCH(RAB!C39,'HARGA SATUAN'!$C$7:$C$1492,0),0)),0,OFFSET('HARGA SATUAN'!$I$6,MATCH(RAB!C39,'HARGA SATUAN'!$C$7:$C$1492,0),0))</f>
        <v>0</v>
      </c>
      <c r="H39" s="129">
        <f t="shared" ca="1" si="0"/>
        <v>0</v>
      </c>
      <c r="I39" s="129">
        <f t="shared" ca="1" si="12"/>
        <v>0</v>
      </c>
      <c r="J39" s="129">
        <f t="shared" ca="1" si="13"/>
        <v>0</v>
      </c>
      <c r="K39" s="151">
        <f t="shared" ca="1" si="11"/>
        <v>0</v>
      </c>
      <c r="L39" s="153"/>
      <c r="M39" s="153"/>
      <c r="N39" s="153"/>
      <c r="O39" s="152"/>
      <c r="P39" s="152"/>
      <c r="Q39" s="102"/>
      <c r="R39" s="98"/>
      <c r="S39" s="158"/>
      <c r="T39" s="100"/>
      <c r="U39" s="100"/>
      <c r="V39" s="100"/>
    </row>
    <row r="40" spans="1:22" ht="75">
      <c r="A40" s="98" t="e">
        <f>IF(AND(C40=0,#REF!=0,#REF!=0),"BLANKS",1)</f>
        <v>#REF!</v>
      </c>
      <c r="B40" s="137">
        <v>1</v>
      </c>
      <c r="C40" s="138" t="s">
        <v>256</v>
      </c>
      <c r="D40" s="126" t="str">
        <f ca="1">IF(ISERROR(OFFSET('HARGA SATUAN'!$D$6,MATCH(RAB!C40,'HARGA SATUAN'!$C$7:$C$1492,0),0)),"",OFFSET('HARGA SATUAN'!$D$6,MATCH(RAB!C40,'HARGA SATUAN'!$C$7:$C$1492,0),0))</f>
        <v>MDU-KD</v>
      </c>
      <c r="E40" s="127" t="str">
        <f ca="1">IF(B40="+","Unit",IF(ISERROR(OFFSET('HARGA SATUAN'!$E$6,MATCH(RAB!C40,'HARGA SATUAN'!$C$7:$C$1492,0),0)),"",OFFSET('HARGA SATUAN'!$E$6,MATCH(RAB!C40,'HARGA SATUAN'!$C$7:$C$1492,0),0)))</f>
        <v>Set</v>
      </c>
      <c r="F40" s="140">
        <f>F39*3</f>
        <v>6</v>
      </c>
      <c r="G40" s="128">
        <f ca="1">IF(ISERROR(OFFSET('HARGA SATUAN'!$I$6,MATCH(RAB!C40,'HARGA SATUAN'!$C$7:$C$1492,0),0)),0,OFFSET('HARGA SATUAN'!$I$6,MATCH(RAB!C40,'HARGA SATUAN'!$C$7:$C$1492,0),0))</f>
        <v>430000</v>
      </c>
      <c r="H40" s="129">
        <f t="shared" ca="1" si="0"/>
        <v>2580000</v>
      </c>
      <c r="I40" s="129">
        <f t="shared" ca="1" si="12"/>
        <v>0</v>
      </c>
      <c r="J40" s="129">
        <f t="shared" ca="1" si="13"/>
        <v>0</v>
      </c>
      <c r="K40" s="151">
        <f t="shared" ca="1" si="11"/>
        <v>2580000</v>
      </c>
      <c r="L40" s="153"/>
      <c r="M40" s="153"/>
      <c r="N40" s="153"/>
      <c r="O40" s="152"/>
      <c r="P40" s="152"/>
      <c r="Q40" s="102"/>
      <c r="R40" s="98"/>
      <c r="S40" s="158"/>
      <c r="T40" s="100"/>
      <c r="U40" s="100"/>
      <c r="V40" s="100"/>
    </row>
    <row r="41" spans="1:22" ht="45">
      <c r="A41" s="98" t="e">
        <f>IF(AND(C41=0,#REF!=0,#REF!=0),"BLANKS",1)</f>
        <v>#REF!</v>
      </c>
      <c r="B41" s="137">
        <v>2</v>
      </c>
      <c r="C41" s="138" t="s">
        <v>410</v>
      </c>
      <c r="D41" s="126" t="str">
        <f ca="1">IF(ISERROR(OFFSET('HARGA SATUAN'!$D$6,MATCH(RAB!C41,'HARGA SATUAN'!$C$7:$C$1492,0),0)),"",OFFSET('HARGA SATUAN'!$D$6,MATCH(RAB!C41,'HARGA SATUAN'!$C$7:$C$1492,0),0))</f>
        <v>HDW</v>
      </c>
      <c r="E41" s="127" t="str">
        <f ca="1">IF(B41="+","Unit",IF(ISERROR(OFFSET('HARGA SATUAN'!$E$6,MATCH(RAB!C41,'HARGA SATUAN'!$C$7:$C$1492,0),0)),"",OFFSET('HARGA SATUAN'!$E$6,MATCH(RAB!C41,'HARGA SATUAN'!$C$7:$C$1492,0),0)))</f>
        <v>Mtr</v>
      </c>
      <c r="F41" s="140">
        <f>F39*1</f>
        <v>2</v>
      </c>
      <c r="G41" s="128">
        <f ca="1">IF(ISERROR(OFFSET('HARGA SATUAN'!$I$6,MATCH(RAB!C41,'HARGA SATUAN'!$C$7:$C$1492,0),0)),0,OFFSET('HARGA SATUAN'!$I$6,MATCH(RAB!C41,'HARGA SATUAN'!$C$7:$C$1492,0),0))</f>
        <v>7789</v>
      </c>
      <c r="H41" s="129">
        <f t="shared" ca="1" si="0"/>
        <v>0</v>
      </c>
      <c r="I41" s="129">
        <f t="shared" ref="I41:I56" ca="1" si="14">IF(D41="HDW",G41*F41,0)</f>
        <v>15578</v>
      </c>
      <c r="J41" s="129">
        <f t="shared" ref="J41:J56" ca="1" si="15">IF(D41="JASA",G41*F41,0)</f>
        <v>0</v>
      </c>
      <c r="K41" s="151">
        <f t="shared" ref="K41:K56" ca="1" si="16">SUM(H41:J41)</f>
        <v>15578</v>
      </c>
      <c r="L41" s="153"/>
      <c r="M41" s="153"/>
      <c r="N41" s="153"/>
      <c r="O41" s="152"/>
      <c r="P41" s="152"/>
      <c r="Q41" s="102"/>
      <c r="R41" s="98"/>
      <c r="S41" s="158"/>
      <c r="T41" s="100"/>
      <c r="U41" s="100"/>
      <c r="V41" s="100"/>
    </row>
    <row r="42" spans="1:22" ht="60">
      <c r="A42" s="98" t="e">
        <f>IF(AND(C42=0,#REF!=0,#REF!=0),"BLANKS",1)</f>
        <v>#REF!</v>
      </c>
      <c r="B42" s="137">
        <v>3</v>
      </c>
      <c r="C42" s="138" t="s">
        <v>416</v>
      </c>
      <c r="D42" s="126" t="str">
        <f ca="1">IF(ISERROR(OFFSET('HARGA SATUAN'!$D$6,MATCH(RAB!C42,'HARGA SATUAN'!$C$7:$C$1492,0),0)),"",OFFSET('HARGA SATUAN'!$D$6,MATCH(RAB!C42,'HARGA SATUAN'!$C$7:$C$1492,0),0))</f>
        <v>HDW</v>
      </c>
      <c r="E42" s="127" t="str">
        <f ca="1">IF(B42="+","Unit",IF(ISERROR(OFFSET('HARGA SATUAN'!$E$6,MATCH(RAB!C42,'HARGA SATUAN'!$C$7:$C$1492,0),0)),"",OFFSET('HARGA SATUAN'!$E$6,MATCH(RAB!C42,'HARGA SATUAN'!$C$7:$C$1492,0),0)))</f>
        <v>Bh</v>
      </c>
      <c r="F42" s="140">
        <f>F39*2</f>
        <v>4</v>
      </c>
      <c r="G42" s="128">
        <f ca="1">IF(ISERROR(OFFSET('HARGA SATUAN'!$I$6,MATCH(RAB!C42,'HARGA SATUAN'!$C$7:$C$1492,0),0)),0,OFFSET('HARGA SATUAN'!$I$6,MATCH(RAB!C42,'HARGA SATUAN'!$C$7:$C$1492,0),0))</f>
        <v>40000</v>
      </c>
      <c r="H42" s="129">
        <f t="shared" ca="1" si="0"/>
        <v>0</v>
      </c>
      <c r="I42" s="129">
        <f t="shared" ca="1" si="14"/>
        <v>160000</v>
      </c>
      <c r="J42" s="129">
        <f t="shared" ca="1" si="15"/>
        <v>0</v>
      </c>
      <c r="K42" s="151">
        <f t="shared" ca="1" si="16"/>
        <v>160000</v>
      </c>
      <c r="L42" s="153"/>
      <c r="M42" s="153"/>
      <c r="N42" s="153"/>
      <c r="O42" s="152"/>
      <c r="P42" s="152"/>
      <c r="Q42" s="102"/>
      <c r="R42" s="98"/>
      <c r="S42" s="158"/>
      <c r="T42" s="100"/>
      <c r="U42" s="100"/>
      <c r="V42" s="100"/>
    </row>
    <row r="43" spans="1:22" ht="45">
      <c r="A43" s="98" t="e">
        <f>IF(AND(C43=0,#REF!=0,#REF!=0),"BLANKS",1)</f>
        <v>#REF!</v>
      </c>
      <c r="B43" s="137">
        <v>4</v>
      </c>
      <c r="C43" s="138" t="s">
        <v>424</v>
      </c>
      <c r="D43" s="126" t="str">
        <f ca="1">IF(ISERROR(OFFSET('HARGA SATUAN'!$D$6,MATCH(RAB!C43,'HARGA SATUAN'!$C$7:$C$1492,0),0)),"",OFFSET('HARGA SATUAN'!$D$6,MATCH(RAB!C43,'HARGA SATUAN'!$C$7:$C$1492,0),0))</f>
        <v>HDW</v>
      </c>
      <c r="E43" s="127" t="str">
        <f ca="1">IF(B43="+","Unit",IF(ISERROR(OFFSET('HARGA SATUAN'!$E$6,MATCH(RAB!C43,'HARGA SATUAN'!$C$7:$C$1492,0),0)),"",OFFSET('HARGA SATUAN'!$E$6,MATCH(RAB!C43,'HARGA SATUAN'!$C$7:$C$1492,0),0)))</f>
        <v>Bh</v>
      </c>
      <c r="F43" s="140">
        <f>F39*1</f>
        <v>2</v>
      </c>
      <c r="G43" s="128">
        <f ca="1">IF(ISERROR(OFFSET('HARGA SATUAN'!$I$6,MATCH(RAB!C43,'HARGA SATUAN'!$C$7:$C$1492,0),0)),0,OFFSET('HARGA SATUAN'!$I$6,MATCH(RAB!C43,'HARGA SATUAN'!$C$7:$C$1492,0),0))</f>
        <v>26500</v>
      </c>
      <c r="H43" s="129">
        <f t="shared" ca="1" si="0"/>
        <v>0</v>
      </c>
      <c r="I43" s="129">
        <f t="shared" ca="1" si="14"/>
        <v>53000</v>
      </c>
      <c r="J43" s="129">
        <f t="shared" ca="1" si="15"/>
        <v>0</v>
      </c>
      <c r="K43" s="151">
        <f t="shared" ca="1" si="16"/>
        <v>53000</v>
      </c>
      <c r="L43" s="153"/>
      <c r="M43" s="153"/>
      <c r="N43" s="153"/>
      <c r="O43" s="152"/>
      <c r="P43" s="152"/>
      <c r="Q43" s="102"/>
      <c r="R43" s="98"/>
      <c r="S43" s="158"/>
      <c r="T43" s="100"/>
      <c r="U43" s="100"/>
      <c r="V43" s="100"/>
    </row>
    <row r="44" spans="1:22" ht="75">
      <c r="A44" s="98" t="e">
        <f>IF(AND(C44=0,#REF!=0,#REF!=0),"BLANKS",1)</f>
        <v>#REF!</v>
      </c>
      <c r="B44" s="137">
        <v>5</v>
      </c>
      <c r="C44" s="138" t="s">
        <v>422</v>
      </c>
      <c r="D44" s="126" t="str">
        <f ca="1">IF(ISERROR(OFFSET('HARGA SATUAN'!$D$6,MATCH(RAB!C44,'HARGA SATUAN'!$C$7:$C$1492,0),0)),"",OFFSET('HARGA SATUAN'!$D$6,MATCH(RAB!C44,'HARGA SATUAN'!$C$7:$C$1492,0),0))</f>
        <v>HDW</v>
      </c>
      <c r="E44" s="127" t="str">
        <f ca="1">IF(B44="+","Unit",IF(ISERROR(OFFSET('HARGA SATUAN'!$E$6,MATCH(RAB!C44,'HARGA SATUAN'!$C$7:$C$1492,0),0)),"",OFFSET('HARGA SATUAN'!$E$6,MATCH(RAB!C44,'HARGA SATUAN'!$C$7:$C$1492,0),0)))</f>
        <v>Bh</v>
      </c>
      <c r="F44" s="140">
        <f>F39*4</f>
        <v>8</v>
      </c>
      <c r="G44" s="128">
        <f ca="1">IF(ISERROR(OFFSET('HARGA SATUAN'!$I$6,MATCH(RAB!C44,'HARGA SATUAN'!$C$7:$C$1492,0),0)),0,OFFSET('HARGA SATUAN'!$I$6,MATCH(RAB!C44,'HARGA SATUAN'!$C$7:$C$1492,0),0))</f>
        <v>7938</v>
      </c>
      <c r="H44" s="129">
        <f t="shared" ca="1" si="0"/>
        <v>0</v>
      </c>
      <c r="I44" s="129">
        <f t="shared" ca="1" si="14"/>
        <v>63504</v>
      </c>
      <c r="J44" s="129">
        <f t="shared" ca="1" si="15"/>
        <v>0</v>
      </c>
      <c r="K44" s="151">
        <f t="shared" ca="1" si="16"/>
        <v>63504</v>
      </c>
      <c r="L44" s="153"/>
      <c r="M44" s="153"/>
      <c r="N44" s="153"/>
      <c r="O44" s="152"/>
      <c r="P44" s="152"/>
      <c r="Q44" s="102"/>
      <c r="R44" s="98"/>
      <c r="S44" s="158"/>
      <c r="T44" s="100"/>
      <c r="U44" s="100"/>
      <c r="V44" s="100"/>
    </row>
    <row r="45" spans="1:22" ht="45">
      <c r="A45" s="98" t="e">
        <f>IF(AND(C45=0,#REF!=0,#REF!=0),"BLANKS",1)</f>
        <v>#REF!</v>
      </c>
      <c r="B45" s="137">
        <v>6</v>
      </c>
      <c r="C45" s="138" t="s">
        <v>433</v>
      </c>
      <c r="D45" s="126" t="str">
        <f ca="1">IF(ISERROR(OFFSET('HARGA SATUAN'!$D$6,MATCH(RAB!C45,'HARGA SATUAN'!$C$7:$C$1492,0),0)),"",OFFSET('HARGA SATUAN'!$D$6,MATCH(RAB!C45,'HARGA SATUAN'!$C$7:$C$1492,0),0))</f>
        <v>HDW</v>
      </c>
      <c r="E45" s="127" t="str">
        <f ca="1">IF(B45="+","Unit",IF(ISERROR(OFFSET('HARGA SATUAN'!$E$6,MATCH(RAB!C45,'HARGA SATUAN'!$C$7:$C$1492,0),0)),"",OFFSET('HARGA SATUAN'!$E$6,MATCH(RAB!C45,'HARGA SATUAN'!$C$7:$C$1492,0),0)))</f>
        <v>Bh</v>
      </c>
      <c r="F45" s="140">
        <f>F39*4</f>
        <v>8</v>
      </c>
      <c r="G45" s="128">
        <f ca="1">IF(ISERROR(OFFSET('HARGA SATUAN'!$I$6,MATCH(RAB!C45,'HARGA SATUAN'!$C$7:$C$1492,0),0)),0,OFFSET('HARGA SATUAN'!$I$6,MATCH(RAB!C45,'HARGA SATUAN'!$C$7:$C$1492,0),0))</f>
        <v>45000</v>
      </c>
      <c r="H45" s="129">
        <f t="shared" ca="1" si="0"/>
        <v>0</v>
      </c>
      <c r="I45" s="129">
        <f t="shared" ca="1" si="14"/>
        <v>360000</v>
      </c>
      <c r="J45" s="129">
        <f t="shared" ca="1" si="15"/>
        <v>0</v>
      </c>
      <c r="K45" s="151">
        <f t="shared" ca="1" si="16"/>
        <v>360000</v>
      </c>
      <c r="L45" s="153"/>
      <c r="M45" s="153"/>
      <c r="N45" s="153"/>
      <c r="O45" s="152"/>
      <c r="P45" s="152"/>
      <c r="Q45" s="102"/>
      <c r="R45" s="98"/>
      <c r="S45" s="158"/>
      <c r="T45" s="100"/>
      <c r="U45" s="100"/>
      <c r="V45" s="100"/>
    </row>
    <row r="46" spans="1:22" ht="60">
      <c r="A46" s="98" t="e">
        <f>IF(AND(C46=0,#REF!=0,#REF!=0),"BLANKS",1)</f>
        <v>#REF!</v>
      </c>
      <c r="B46" s="137">
        <v>7</v>
      </c>
      <c r="C46" s="138" t="s">
        <v>441</v>
      </c>
      <c r="D46" s="126" t="str">
        <f ca="1">IF(ISERROR(OFFSET('HARGA SATUAN'!$D$6,MATCH(RAB!C46,'HARGA SATUAN'!$C$7:$C$1492,0),0)),"",OFFSET('HARGA SATUAN'!$D$6,MATCH(RAB!C46,'HARGA SATUAN'!$C$7:$C$1492,0),0))</f>
        <v>HDW</v>
      </c>
      <c r="E46" s="127" t="str">
        <f ca="1">IF(B46="+","Unit",IF(ISERROR(OFFSET('HARGA SATUAN'!$E$6,MATCH(RAB!C46,'HARGA SATUAN'!$C$7:$C$1492,0),0)),"",OFFSET('HARGA SATUAN'!$E$6,MATCH(RAB!C46,'HARGA SATUAN'!$C$7:$C$1492,0),0)))</f>
        <v>Bh</v>
      </c>
      <c r="F46" s="140">
        <f>F39*1</f>
        <v>2</v>
      </c>
      <c r="G46" s="128">
        <f ca="1">IF(ISERROR(OFFSET('HARGA SATUAN'!$I$6,MATCH(RAB!C46,'HARGA SATUAN'!$C$7:$C$1492,0),0)),0,OFFSET('HARGA SATUAN'!$I$6,MATCH(RAB!C46,'HARGA SATUAN'!$C$7:$C$1492,0),0))</f>
        <v>15500</v>
      </c>
      <c r="H46" s="129">
        <f t="shared" ca="1" si="0"/>
        <v>0</v>
      </c>
      <c r="I46" s="129">
        <f t="shared" ca="1" si="14"/>
        <v>31000</v>
      </c>
      <c r="J46" s="129">
        <f t="shared" ca="1" si="15"/>
        <v>0</v>
      </c>
      <c r="K46" s="151">
        <f t="shared" ca="1" si="16"/>
        <v>31000</v>
      </c>
      <c r="L46" s="153"/>
      <c r="M46" s="153"/>
      <c r="N46" s="153"/>
      <c r="O46" s="152"/>
      <c r="P46" s="152"/>
      <c r="Q46" s="102"/>
      <c r="R46" s="98"/>
      <c r="S46" s="158"/>
      <c r="T46" s="100"/>
      <c r="U46" s="100"/>
      <c r="V46" s="100"/>
    </row>
    <row r="47" spans="1:22" ht="105">
      <c r="A47" s="98" t="e">
        <f>IF(AND(C47=0,#REF!=0,#REF!=0),"BLANKS",1)</f>
        <v>#REF!</v>
      </c>
      <c r="B47" s="137">
        <v>8</v>
      </c>
      <c r="C47" s="138" t="s">
        <v>454</v>
      </c>
      <c r="D47" s="126" t="str">
        <f ca="1">IF(ISERROR(OFFSET('HARGA SATUAN'!$D$6,MATCH(RAB!C47,'HARGA SATUAN'!$C$7:$C$1492,0),0)),"",OFFSET('HARGA SATUAN'!$D$6,MATCH(RAB!C47,'HARGA SATUAN'!$C$7:$C$1492,0),0))</f>
        <v>HDW</v>
      </c>
      <c r="E47" s="127" t="str">
        <f ca="1">IF(B47="+","Unit",IF(ISERROR(OFFSET('HARGA SATUAN'!$E$6,MATCH(RAB!C47,'HARGA SATUAN'!$C$7:$C$1492,0),0)),"",OFFSET('HARGA SATUAN'!$E$6,MATCH(RAB!C47,'HARGA SATUAN'!$C$7:$C$1492,0),0)))</f>
        <v>Bh</v>
      </c>
      <c r="F47" s="140">
        <f>F39*2</f>
        <v>4</v>
      </c>
      <c r="G47" s="128">
        <f ca="1">IF(ISERROR(OFFSET('HARGA SATUAN'!$I$6,MATCH(RAB!C47,'HARGA SATUAN'!$C$7:$C$1492,0),0)),0,OFFSET('HARGA SATUAN'!$I$6,MATCH(RAB!C47,'HARGA SATUAN'!$C$7:$C$1492,0),0))</f>
        <v>380500</v>
      </c>
      <c r="H47" s="129">
        <f t="shared" ca="1" si="0"/>
        <v>0</v>
      </c>
      <c r="I47" s="129">
        <f t="shared" ca="1" si="14"/>
        <v>1522000</v>
      </c>
      <c r="J47" s="129">
        <f t="shared" ca="1" si="15"/>
        <v>0</v>
      </c>
      <c r="K47" s="151">
        <f t="shared" ca="1" si="16"/>
        <v>1522000</v>
      </c>
      <c r="L47" s="153"/>
      <c r="M47" s="153"/>
      <c r="N47" s="153"/>
      <c r="O47" s="152"/>
      <c r="P47" s="152"/>
      <c r="Q47" s="102"/>
      <c r="R47" s="98"/>
      <c r="S47" s="158"/>
      <c r="T47" s="100"/>
      <c r="U47" s="100"/>
      <c r="V47" s="100"/>
    </row>
    <row r="48" spans="1:22" ht="30">
      <c r="A48" s="98" t="e">
        <f>IF(AND(C48=0,#REF!=0,#REF!=0),"BLANKS",1)</f>
        <v>#REF!</v>
      </c>
      <c r="B48" s="137">
        <v>9</v>
      </c>
      <c r="C48" s="138" t="s">
        <v>499</v>
      </c>
      <c r="D48" s="126" t="str">
        <f ca="1">IF(ISERROR(OFFSET('HARGA SATUAN'!$D$6,MATCH(RAB!C48,'HARGA SATUAN'!$C$7:$C$1492,0),0)),"",OFFSET('HARGA SATUAN'!$D$6,MATCH(RAB!C48,'HARGA SATUAN'!$C$7:$C$1492,0),0))</f>
        <v>HDW</v>
      </c>
      <c r="E48" s="127" t="str">
        <f ca="1">IF(B48="+","Unit",IF(ISERROR(OFFSET('HARGA SATUAN'!$E$6,MATCH(RAB!C48,'HARGA SATUAN'!$C$7:$C$1492,0),0)),"",OFFSET('HARGA SATUAN'!$E$6,MATCH(RAB!C48,'HARGA SATUAN'!$C$7:$C$1492,0),0)))</f>
        <v>Bh</v>
      </c>
      <c r="F48" s="140">
        <f>F39*4</f>
        <v>8</v>
      </c>
      <c r="G48" s="128">
        <f ca="1">IF(ISERROR(OFFSET('HARGA SATUAN'!$I$6,MATCH(RAB!C48,'HARGA SATUAN'!$C$7:$C$1492,0),0)),0,OFFSET('HARGA SATUAN'!$I$6,MATCH(RAB!C48,'HARGA SATUAN'!$C$7:$C$1492,0),0))</f>
        <v>11400</v>
      </c>
      <c r="H48" s="129">
        <f t="shared" ca="1" si="0"/>
        <v>0</v>
      </c>
      <c r="I48" s="129">
        <f t="shared" ca="1" si="14"/>
        <v>91200</v>
      </c>
      <c r="J48" s="129">
        <f t="shared" ca="1" si="15"/>
        <v>0</v>
      </c>
      <c r="K48" s="151">
        <f t="shared" ca="1" si="16"/>
        <v>91200</v>
      </c>
      <c r="L48" s="153"/>
      <c r="M48" s="153"/>
      <c r="N48" s="153"/>
      <c r="O48" s="152"/>
      <c r="P48" s="152"/>
      <c r="Q48" s="102"/>
      <c r="R48" s="98"/>
      <c r="S48" s="158"/>
      <c r="T48" s="100"/>
      <c r="U48" s="100"/>
      <c r="V48" s="100"/>
    </row>
    <row r="49" spans="1:22" ht="105">
      <c r="A49" s="98" t="e">
        <f>IF(AND(C49=0,#REF!=0,#REF!=0),"BLANKS",1)</f>
        <v>#REF!</v>
      </c>
      <c r="B49" s="137">
        <v>10</v>
      </c>
      <c r="C49" s="138" t="s">
        <v>500</v>
      </c>
      <c r="D49" s="126" t="str">
        <f ca="1">IF(ISERROR(OFFSET('HARGA SATUAN'!$D$6,MATCH(RAB!C49,'HARGA SATUAN'!$C$7:$C$1492,0),0)),"",OFFSET('HARGA SATUAN'!$D$6,MATCH(RAB!C49,'HARGA SATUAN'!$C$7:$C$1492,0),0))</f>
        <v>HDW</v>
      </c>
      <c r="E49" s="127" t="str">
        <f ca="1">IF(B49="+","Unit",IF(ISERROR(OFFSET('HARGA SATUAN'!$E$6,MATCH(RAB!C49,'HARGA SATUAN'!$C$7:$C$1492,0),0)),"",OFFSET('HARGA SATUAN'!$E$6,MATCH(RAB!C49,'HARGA SATUAN'!$C$7:$C$1492,0),0)))</f>
        <v>Bh</v>
      </c>
      <c r="F49" s="140">
        <f>F39*2</f>
        <v>4</v>
      </c>
      <c r="G49" s="128">
        <f ca="1">IF(ISERROR(OFFSET('HARGA SATUAN'!$I$6,MATCH(RAB!C49,'HARGA SATUAN'!$C$7:$C$1492,0),0)),0,OFFSET('HARGA SATUAN'!$I$6,MATCH(RAB!C49,'HARGA SATUAN'!$C$7:$C$1492,0),0))</f>
        <v>29600</v>
      </c>
      <c r="H49" s="129">
        <f t="shared" ca="1" si="0"/>
        <v>0</v>
      </c>
      <c r="I49" s="129">
        <f t="shared" ca="1" si="14"/>
        <v>118400</v>
      </c>
      <c r="J49" s="129">
        <f t="shared" ca="1" si="15"/>
        <v>0</v>
      </c>
      <c r="K49" s="151">
        <f t="shared" ca="1" si="16"/>
        <v>118400</v>
      </c>
      <c r="L49" s="153"/>
      <c r="M49" s="153"/>
      <c r="N49" s="153"/>
      <c r="O49" s="152"/>
      <c r="P49" s="152"/>
      <c r="Q49" s="102"/>
      <c r="R49" s="98"/>
      <c r="S49" s="158"/>
      <c r="T49" s="100"/>
      <c r="U49" s="100"/>
      <c r="V49" s="100"/>
    </row>
    <row r="50" spans="1:22" ht="45">
      <c r="A50" s="98" t="e">
        <f>IF(AND(C50=0,#REF!=0,#REF!=0),"BLANKS",1)</f>
        <v>#REF!</v>
      </c>
      <c r="B50" s="137">
        <v>11</v>
      </c>
      <c r="C50" s="138" t="s">
        <v>508</v>
      </c>
      <c r="D50" s="126" t="str">
        <f ca="1">IF(ISERROR(OFFSET('HARGA SATUAN'!$D$6,MATCH(RAB!C50,'HARGA SATUAN'!$C$7:$C$1492,0),0)),"",OFFSET('HARGA SATUAN'!$D$6,MATCH(RAB!C50,'HARGA SATUAN'!$C$7:$C$1492,0),0))</f>
        <v>HDW</v>
      </c>
      <c r="E50" s="127" t="str">
        <f ca="1">IF(B50="+","Unit",IF(ISERROR(OFFSET('HARGA SATUAN'!$E$6,MATCH(RAB!C50,'HARGA SATUAN'!$C$7:$C$1492,0),0)),"",OFFSET('HARGA SATUAN'!$E$6,MATCH(RAB!C50,'HARGA SATUAN'!$C$7:$C$1492,0),0)))</f>
        <v>Bh</v>
      </c>
      <c r="F50" s="140">
        <f>F39*1</f>
        <v>2</v>
      </c>
      <c r="G50" s="128">
        <f ca="1">IF(ISERROR(OFFSET('HARGA SATUAN'!$I$6,MATCH(RAB!C50,'HARGA SATUAN'!$C$7:$C$1492,0),0)),0,OFFSET('HARGA SATUAN'!$I$6,MATCH(RAB!C50,'HARGA SATUAN'!$C$7:$C$1492,0),0))</f>
        <v>27815</v>
      </c>
      <c r="H50" s="129">
        <f t="shared" ca="1" si="0"/>
        <v>0</v>
      </c>
      <c r="I50" s="129">
        <f t="shared" ca="1" si="14"/>
        <v>55630</v>
      </c>
      <c r="J50" s="129">
        <f t="shared" ca="1" si="15"/>
        <v>0</v>
      </c>
      <c r="K50" s="151">
        <f t="shared" ca="1" si="16"/>
        <v>55630</v>
      </c>
      <c r="L50" s="153"/>
      <c r="M50" s="153"/>
      <c r="N50" s="153"/>
      <c r="O50" s="152"/>
      <c r="P50" s="152"/>
      <c r="Q50" s="102"/>
      <c r="R50" s="98"/>
      <c r="S50" s="158"/>
      <c r="T50" s="100"/>
      <c r="U50" s="100"/>
      <c r="V50" s="100"/>
    </row>
    <row r="51" spans="1:22" ht="30">
      <c r="A51" s="98" t="e">
        <f>IF(AND(C51=0,#REF!=0,#REF!=0),"BLANKS",1)</f>
        <v>#REF!</v>
      </c>
      <c r="B51" s="137">
        <v>12</v>
      </c>
      <c r="C51" s="138" t="s">
        <v>510</v>
      </c>
      <c r="D51" s="126" t="str">
        <f ca="1">IF(ISERROR(OFFSET('HARGA SATUAN'!$D$6,MATCH(RAB!C51,'HARGA SATUAN'!$C$7:$C$1492,0),0)),"",OFFSET('HARGA SATUAN'!$D$6,MATCH(RAB!C51,'HARGA SATUAN'!$C$7:$C$1492,0),0))</f>
        <v>HDW</v>
      </c>
      <c r="E51" s="127" t="str">
        <f ca="1">IF(B51="+","Unit",IF(ISERROR(OFFSET('HARGA SATUAN'!$E$6,MATCH(RAB!C51,'HARGA SATUAN'!$C$7:$C$1492,0),0)),"",OFFSET('HARGA SATUAN'!$E$6,MATCH(RAB!C51,'HARGA SATUAN'!$C$7:$C$1492,0),0)))</f>
        <v>Bh</v>
      </c>
      <c r="F51" s="140">
        <f>F39*3</f>
        <v>6</v>
      </c>
      <c r="G51" s="128">
        <f ca="1">IF(ISERROR(OFFSET('HARGA SATUAN'!$I$6,MATCH(RAB!C51,'HARGA SATUAN'!$C$7:$C$1492,0),0)),0,OFFSET('HARGA SATUAN'!$I$6,MATCH(RAB!C51,'HARGA SATUAN'!$C$7:$C$1492,0),0))</f>
        <v>23936</v>
      </c>
      <c r="H51" s="129">
        <f t="shared" ca="1" si="0"/>
        <v>0</v>
      </c>
      <c r="I51" s="129">
        <f t="shared" ca="1" si="14"/>
        <v>143616</v>
      </c>
      <c r="J51" s="129">
        <f t="shared" ca="1" si="15"/>
        <v>0</v>
      </c>
      <c r="K51" s="151">
        <f t="shared" ca="1" si="16"/>
        <v>143616</v>
      </c>
      <c r="L51" s="153"/>
      <c r="M51" s="153"/>
      <c r="N51" s="153"/>
      <c r="O51" s="152"/>
      <c r="P51" s="152"/>
      <c r="Q51" s="102"/>
      <c r="R51" s="98"/>
      <c r="S51" s="158"/>
      <c r="T51" s="100"/>
      <c r="U51" s="100"/>
      <c r="V51" s="100"/>
    </row>
    <row r="52" spans="1:22" ht="75">
      <c r="A52" s="98" t="e">
        <f>IF(AND(C52=0,#REF!=0,#REF!=0),"BLANKS",1)</f>
        <v>#REF!</v>
      </c>
      <c r="B52" s="137">
        <v>13</v>
      </c>
      <c r="C52" s="138" t="s">
        <v>529</v>
      </c>
      <c r="D52" s="126" t="str">
        <f ca="1">IF(ISERROR(OFFSET('HARGA SATUAN'!$D$6,MATCH(RAB!C52,'HARGA SATUAN'!$C$7:$C$1492,0),0)),"",OFFSET('HARGA SATUAN'!$D$6,MATCH(RAB!C52,'HARGA SATUAN'!$C$7:$C$1492,0),0))</f>
        <v>HDW</v>
      </c>
      <c r="E52" s="127" t="str">
        <f ca="1">IF(B52="+","Unit",IF(ISERROR(OFFSET('HARGA SATUAN'!$E$6,MATCH(RAB!C52,'HARGA SATUAN'!$C$7:$C$1492,0),0)),"",OFFSET('HARGA SATUAN'!$E$6,MATCH(RAB!C52,'HARGA SATUAN'!$C$7:$C$1492,0),0)))</f>
        <v>Bh</v>
      </c>
      <c r="F52" s="140">
        <f>F39*1</f>
        <v>2</v>
      </c>
      <c r="G52" s="128">
        <f ca="1">IF(ISERROR(OFFSET('HARGA SATUAN'!$I$6,MATCH(RAB!C52,'HARGA SATUAN'!$C$7:$C$1492,0),0)),0,OFFSET('HARGA SATUAN'!$I$6,MATCH(RAB!C52,'HARGA SATUAN'!$C$7:$C$1492,0),0))</f>
        <v>63500</v>
      </c>
      <c r="H52" s="129">
        <f t="shared" ca="1" si="0"/>
        <v>0</v>
      </c>
      <c r="I52" s="129">
        <f t="shared" ca="1" si="14"/>
        <v>127000</v>
      </c>
      <c r="J52" s="129">
        <f t="shared" ca="1" si="15"/>
        <v>0</v>
      </c>
      <c r="K52" s="151">
        <f t="shared" ca="1" si="16"/>
        <v>127000</v>
      </c>
      <c r="L52" s="153"/>
      <c r="M52" s="153"/>
      <c r="N52" s="153"/>
      <c r="O52" s="152"/>
      <c r="P52" s="152"/>
      <c r="Q52" s="102"/>
      <c r="R52" s="98"/>
      <c r="S52" s="158"/>
      <c r="T52" s="100"/>
      <c r="U52" s="100"/>
      <c r="V52" s="100"/>
    </row>
    <row r="53" spans="1:22" ht="75">
      <c r="A53" s="98" t="e">
        <f>IF(AND(C53=0,#REF!=0,#REF!=0),"BLANKS",1)</f>
        <v>#REF!</v>
      </c>
      <c r="B53" s="137">
        <v>14</v>
      </c>
      <c r="C53" s="138" t="s">
        <v>543</v>
      </c>
      <c r="D53" s="126" t="str">
        <f ca="1">IF(ISERROR(OFFSET('HARGA SATUAN'!$D$6,MATCH(RAB!C53,'HARGA SATUAN'!$C$7:$C$1492,0),0)),"",OFFSET('HARGA SATUAN'!$D$6,MATCH(RAB!C53,'HARGA SATUAN'!$C$7:$C$1492,0),0))</f>
        <v>HDW</v>
      </c>
      <c r="E53" s="127" t="str">
        <f ca="1">IF(B53="+","Unit",IF(ISERROR(OFFSET('HARGA SATUAN'!$E$6,MATCH(RAB!C53,'HARGA SATUAN'!$C$7:$C$1492,0),0)),"",OFFSET('HARGA SATUAN'!$E$6,MATCH(RAB!C53,'HARGA SATUAN'!$C$7:$C$1492,0),0)))</f>
        <v>Bh</v>
      </c>
      <c r="F53" s="140">
        <f>F39*1</f>
        <v>2</v>
      </c>
      <c r="G53" s="128">
        <f ca="1">IF(ISERROR(OFFSET('HARGA SATUAN'!$I$6,MATCH(RAB!C53,'HARGA SATUAN'!$C$7:$C$1492,0),0)),0,OFFSET('HARGA SATUAN'!$I$6,MATCH(RAB!C53,'HARGA SATUAN'!$C$7:$C$1492,0),0))</f>
        <v>57690</v>
      </c>
      <c r="H53" s="129">
        <f t="shared" ca="1" si="0"/>
        <v>0</v>
      </c>
      <c r="I53" s="129">
        <f t="shared" ca="1" si="14"/>
        <v>115380</v>
      </c>
      <c r="J53" s="129">
        <f t="shared" ca="1" si="15"/>
        <v>0</v>
      </c>
      <c r="K53" s="151">
        <f t="shared" ca="1" si="16"/>
        <v>115380</v>
      </c>
      <c r="L53" s="153"/>
      <c r="M53" s="153"/>
      <c r="N53" s="153"/>
      <c r="O53" s="152"/>
      <c r="P53" s="152"/>
      <c r="Q53" s="102"/>
      <c r="R53" s="98"/>
      <c r="S53" s="158"/>
      <c r="T53" s="100"/>
      <c r="U53" s="100"/>
      <c r="V53" s="100"/>
    </row>
    <row r="54" spans="1:22" ht="45">
      <c r="A54" s="98" t="e">
        <f>IF(AND(C54=0,#REF!=0,#REF!=0),"BLANKS",1)</f>
        <v>#REF!</v>
      </c>
      <c r="B54" s="137">
        <v>15</v>
      </c>
      <c r="C54" s="138" t="s">
        <v>560</v>
      </c>
      <c r="D54" s="126" t="str">
        <f ca="1">IF(ISERROR(OFFSET('HARGA SATUAN'!$D$6,MATCH(RAB!C54,'HARGA SATUAN'!$C$7:$C$1492,0),0)),"",OFFSET('HARGA SATUAN'!$D$6,MATCH(RAB!C54,'HARGA SATUAN'!$C$7:$C$1492,0),0))</f>
        <v>HDW</v>
      </c>
      <c r="E54" s="127" t="str">
        <f ca="1">IF(B54="+","Unit",IF(ISERROR(OFFSET('HARGA SATUAN'!$E$6,MATCH(RAB!C54,'HARGA SATUAN'!$C$7:$C$1492,0),0)),"",OFFSET('HARGA SATUAN'!$E$6,MATCH(RAB!C54,'HARGA SATUAN'!$C$7:$C$1492,0),0)))</f>
        <v>Bh</v>
      </c>
      <c r="F54" s="140">
        <f>F39*3</f>
        <v>6</v>
      </c>
      <c r="G54" s="128">
        <f ca="1">IF(ISERROR(OFFSET('HARGA SATUAN'!$I$6,MATCH(RAB!C54,'HARGA SATUAN'!$C$7:$C$1492,0),0)),0,OFFSET('HARGA SATUAN'!$I$6,MATCH(RAB!C54,'HARGA SATUAN'!$C$7:$C$1492,0),0))</f>
        <v>16000</v>
      </c>
      <c r="H54" s="129">
        <f t="shared" ca="1" si="0"/>
        <v>0</v>
      </c>
      <c r="I54" s="129">
        <f t="shared" ca="1" si="14"/>
        <v>96000</v>
      </c>
      <c r="J54" s="129">
        <f t="shared" ca="1" si="15"/>
        <v>0</v>
      </c>
      <c r="K54" s="151">
        <f t="shared" ca="1" si="16"/>
        <v>96000</v>
      </c>
      <c r="L54" s="153"/>
      <c r="M54" s="153"/>
      <c r="N54" s="153"/>
      <c r="O54" s="152"/>
      <c r="P54" s="152"/>
      <c r="Q54" s="102"/>
      <c r="R54" s="98"/>
      <c r="S54" s="158"/>
      <c r="T54" s="100"/>
      <c r="U54" s="100"/>
      <c r="V54" s="100"/>
    </row>
    <row r="55" spans="1:22" ht="60">
      <c r="A55" s="98" t="e">
        <f>IF(AND(C55=0,#REF!=0,#REF!=0),"BLANKS",1)</f>
        <v>#REF!</v>
      </c>
      <c r="B55" s="137">
        <v>16</v>
      </c>
      <c r="C55" s="138" t="s">
        <v>564</v>
      </c>
      <c r="D55" s="126" t="str">
        <f ca="1">IF(ISERROR(OFFSET('HARGA SATUAN'!$D$6,MATCH(RAB!C55,'HARGA SATUAN'!$C$7:$C$1492,0),0)),"",OFFSET('HARGA SATUAN'!$D$6,MATCH(RAB!C55,'HARGA SATUAN'!$C$7:$C$1492,0),0))</f>
        <v>HDW</v>
      </c>
      <c r="E55" s="127" t="str">
        <f ca="1">IF(B55="+","Unit",IF(ISERROR(OFFSET('HARGA SATUAN'!$E$6,MATCH(RAB!C55,'HARGA SATUAN'!$C$7:$C$1492,0),0)),"",OFFSET('HARGA SATUAN'!$E$6,MATCH(RAB!C55,'HARGA SATUAN'!$C$7:$C$1492,0),0)))</f>
        <v>Bh</v>
      </c>
      <c r="F55" s="140">
        <f>F39*1</f>
        <v>2</v>
      </c>
      <c r="G55" s="128">
        <f ca="1">IF(ISERROR(OFFSET('HARGA SATUAN'!$I$6,MATCH(RAB!C55,'HARGA SATUAN'!$C$7:$C$1492,0),0)),0,OFFSET('HARGA SATUAN'!$I$6,MATCH(RAB!C55,'HARGA SATUAN'!$C$7:$C$1492,0),0))</f>
        <v>33501.866666666698</v>
      </c>
      <c r="H55" s="129">
        <f t="shared" ca="1" si="0"/>
        <v>0</v>
      </c>
      <c r="I55" s="129">
        <f t="shared" ca="1" si="14"/>
        <v>67003.733333333395</v>
      </c>
      <c r="J55" s="129">
        <f t="shared" ca="1" si="15"/>
        <v>0</v>
      </c>
      <c r="K55" s="151">
        <f t="shared" ca="1" si="16"/>
        <v>67003.733333333395</v>
      </c>
      <c r="L55" s="153"/>
      <c r="M55" s="153"/>
      <c r="N55" s="153"/>
      <c r="O55" s="152"/>
      <c r="P55" s="152"/>
      <c r="Q55" s="102"/>
      <c r="R55" s="98"/>
      <c r="S55" s="158"/>
      <c r="T55" s="100"/>
      <c r="U55" s="100"/>
      <c r="V55" s="100"/>
    </row>
    <row r="56" spans="1:22" ht="45">
      <c r="A56" s="98" t="e">
        <f>IF(AND(C56=0,#REF!=0,#REF!=0),"BLANKS",1)</f>
        <v>#REF!</v>
      </c>
      <c r="B56" s="137">
        <v>17</v>
      </c>
      <c r="C56" s="138" t="s">
        <v>598</v>
      </c>
      <c r="D56" s="126" t="str">
        <f ca="1">IF(ISERROR(OFFSET('HARGA SATUAN'!$D$6,MATCH(RAB!C56,'HARGA SATUAN'!$C$7:$C$1492,0),0)),"",OFFSET('HARGA SATUAN'!$D$6,MATCH(RAB!C56,'HARGA SATUAN'!$C$7:$C$1492,0),0))</f>
        <v>HDW</v>
      </c>
      <c r="E56" s="127" t="str">
        <f ca="1">IF(B56="+","Unit",IF(ISERROR(OFFSET('HARGA SATUAN'!$E$6,MATCH(RAB!C56,'HARGA SATUAN'!$C$7:$C$1492,0),0)),"",OFFSET('HARGA SATUAN'!$E$6,MATCH(RAB!C56,'HARGA SATUAN'!$C$7:$C$1492,0),0)))</f>
        <v>Bh</v>
      </c>
      <c r="F56" s="140">
        <f>F39*11</f>
        <v>22</v>
      </c>
      <c r="G56" s="128">
        <f ca="1">IF(ISERROR(OFFSET('HARGA SATUAN'!$I$6,MATCH(RAB!C56,'HARGA SATUAN'!$C$7:$C$1492,0),0)),0,OFFSET('HARGA SATUAN'!$I$6,MATCH(RAB!C56,'HARGA SATUAN'!$C$7:$C$1492,0),0))</f>
        <v>2500</v>
      </c>
      <c r="H56" s="129">
        <f t="shared" ca="1" si="0"/>
        <v>0</v>
      </c>
      <c r="I56" s="129">
        <f t="shared" ca="1" si="14"/>
        <v>55000</v>
      </c>
      <c r="J56" s="129">
        <f t="shared" ca="1" si="15"/>
        <v>0</v>
      </c>
      <c r="K56" s="151">
        <f t="shared" ca="1" si="16"/>
        <v>55000</v>
      </c>
      <c r="L56" s="153"/>
      <c r="M56" s="153"/>
      <c r="N56" s="153"/>
      <c r="O56" s="152"/>
      <c r="P56" s="152"/>
      <c r="Q56" s="102"/>
      <c r="R56" s="98"/>
      <c r="S56" s="158"/>
      <c r="T56" s="100"/>
      <c r="U56" s="100"/>
      <c r="V56" s="100"/>
    </row>
    <row r="57" spans="1:22" ht="75">
      <c r="A57" s="98" t="e">
        <f>IF(AND(C57=0,#REF!=0,#REF!=0),"BLANKS",1)</f>
        <v>#REF!</v>
      </c>
      <c r="B57" s="137">
        <v>18</v>
      </c>
      <c r="C57" s="138" t="s">
        <v>808</v>
      </c>
      <c r="D57" s="126" t="str">
        <f ca="1">IF(ISERROR(OFFSET('HARGA SATUAN'!$D$6,MATCH(RAB!C57,'HARGA SATUAN'!$C$7:$C$1492,0),0)),"",OFFSET('HARGA SATUAN'!$D$6,MATCH(RAB!C57,'HARGA SATUAN'!$C$7:$C$1492,0),0))</f>
        <v>JASA</v>
      </c>
      <c r="E57" s="127" t="str">
        <f ca="1">IF(B57="+","Unit",IF(ISERROR(OFFSET('HARGA SATUAN'!$E$6,MATCH(RAB!C57,'HARGA SATUAN'!$C$7:$C$1492,0),0)),"",OFFSET('HARGA SATUAN'!$E$6,MATCH(RAB!C57,'HARGA SATUAN'!$C$7:$C$1492,0),0)))</f>
        <v>Unit</v>
      </c>
      <c r="F57" s="140">
        <f>F39*1</f>
        <v>2</v>
      </c>
      <c r="G57" s="128">
        <f ca="1">IF(ISERROR(OFFSET('HARGA SATUAN'!$I$6,MATCH(RAB!C57,'HARGA SATUAN'!$C$7:$C$1492,0),0)),0,OFFSET('HARGA SATUAN'!$I$6,MATCH(RAB!C57,'HARGA SATUAN'!$C$7:$C$1492,0),0))</f>
        <v>134700</v>
      </c>
      <c r="H57" s="129">
        <f t="shared" ca="1" si="0"/>
        <v>0</v>
      </c>
      <c r="I57" s="129">
        <f t="shared" ref="I57:I78" ca="1" si="17">IF(D57="HDW",G57*F57,0)</f>
        <v>0</v>
      </c>
      <c r="J57" s="129">
        <f t="shared" ref="J57:J78" ca="1" si="18">IF(D57="JASA",G57*F57,0)</f>
        <v>269400</v>
      </c>
      <c r="K57" s="151">
        <f t="shared" ref="K57:K78" ca="1" si="19">SUM(H57:J57)</f>
        <v>269400</v>
      </c>
      <c r="L57" s="153"/>
      <c r="M57" s="153"/>
      <c r="N57" s="153"/>
      <c r="O57" s="152"/>
      <c r="P57" s="152"/>
      <c r="Q57" s="102"/>
      <c r="R57" s="98"/>
      <c r="S57" s="158"/>
      <c r="T57" s="100"/>
      <c r="U57" s="100"/>
      <c r="V57" s="100"/>
    </row>
    <row r="58" spans="1:22">
      <c r="A58" s="98" t="e">
        <f>IF(AND(C58=0,#REF!=0,#REF!=0),"BLANKS",1)</f>
        <v>#REF!</v>
      </c>
      <c r="B58" s="133"/>
      <c r="C58" s="134"/>
      <c r="D58" s="126" t="str">
        <f ca="1">IF(ISERROR(OFFSET('HARGA SATUAN'!$D$6,MATCH(RAB!C58,'HARGA SATUAN'!$C$7:$C$1492,0),0)),"",OFFSET('HARGA SATUAN'!$D$6,MATCH(RAB!C58,'HARGA SATUAN'!$C$7:$C$1492,0),0))</f>
        <v/>
      </c>
      <c r="E58" s="127" t="str">
        <f ca="1">IF(B58="+","Unit",IF(ISERROR(OFFSET('HARGA SATUAN'!$E$6,MATCH(RAB!C58,'HARGA SATUAN'!$C$7:$C$1492,0),0)),"",OFFSET('HARGA SATUAN'!$E$6,MATCH(RAB!C58,'HARGA SATUAN'!$C$7:$C$1492,0),0)))</f>
        <v/>
      </c>
      <c r="F58" s="132"/>
      <c r="G58" s="128">
        <f ca="1">IF(ISERROR(OFFSET('HARGA SATUAN'!$I$6,MATCH(RAB!C58,'HARGA SATUAN'!$C$7:$C$1492,0),0)),0,OFFSET('HARGA SATUAN'!$I$6,MATCH(RAB!C58,'HARGA SATUAN'!$C$7:$C$1492,0),0))</f>
        <v>0</v>
      </c>
      <c r="H58" s="129">
        <f t="shared" ca="1" si="0"/>
        <v>0</v>
      </c>
      <c r="I58" s="129">
        <f t="shared" ca="1" si="17"/>
        <v>0</v>
      </c>
      <c r="J58" s="129">
        <f t="shared" ca="1" si="18"/>
        <v>0</v>
      </c>
      <c r="K58" s="151">
        <f t="shared" ca="1" si="19"/>
        <v>0</v>
      </c>
      <c r="L58" s="153"/>
      <c r="M58" s="153"/>
      <c r="N58" s="153"/>
      <c r="O58" s="152"/>
      <c r="P58" s="152"/>
      <c r="Q58" s="102"/>
      <c r="R58" s="98"/>
      <c r="S58" s="158"/>
      <c r="T58" s="100"/>
      <c r="U58" s="100"/>
      <c r="V58" s="100"/>
    </row>
    <row r="59" spans="1:22">
      <c r="A59" s="98" t="e">
        <f>IF(AND(C59=0,#REF!=0,#REF!=0),"BLANKS",1)</f>
        <v>#REF!</v>
      </c>
      <c r="B59" s="133" t="s">
        <v>12</v>
      </c>
      <c r="C59" s="134" t="s">
        <v>1578</v>
      </c>
      <c r="D59" s="126" t="str">
        <f ca="1">IF(ISERROR(OFFSET('HARGA SATUAN'!$D$6,MATCH(RAB!C59,'HARGA SATUAN'!$C$7:$C$1492,0),0)),"",OFFSET('HARGA SATUAN'!$D$6,MATCH(RAB!C59,'HARGA SATUAN'!$C$7:$C$1492,0),0))</f>
        <v/>
      </c>
      <c r="E59" s="127" t="str">
        <f ca="1">IF(B59="+","Unit",IF(ISERROR(OFFSET('HARGA SATUAN'!$E$6,MATCH(RAB!C59,'HARGA SATUAN'!$C$7:$C$1492,0),0)),"",OFFSET('HARGA SATUAN'!$E$6,MATCH(RAB!C59,'HARGA SATUAN'!$C$7:$C$1492,0),0)))</f>
        <v>Unit</v>
      </c>
      <c r="F59" s="139">
        <v>1</v>
      </c>
      <c r="G59" s="128">
        <f ca="1">IF(ISERROR(OFFSET('HARGA SATUAN'!$I$6,MATCH(RAB!C59,'HARGA SATUAN'!$C$7:$C$1492,0),0)),0,OFFSET('HARGA SATUAN'!$I$6,MATCH(RAB!C59,'HARGA SATUAN'!$C$7:$C$1492,0),0))</f>
        <v>0</v>
      </c>
      <c r="H59" s="129">
        <f t="shared" ca="1" si="0"/>
        <v>0</v>
      </c>
      <c r="I59" s="129">
        <f t="shared" ca="1" si="17"/>
        <v>0</v>
      </c>
      <c r="J59" s="129">
        <f t="shared" ca="1" si="18"/>
        <v>0</v>
      </c>
      <c r="K59" s="151">
        <f t="shared" ca="1" si="19"/>
        <v>0</v>
      </c>
      <c r="L59" s="153"/>
      <c r="M59" s="153"/>
      <c r="N59" s="153"/>
      <c r="O59" s="152"/>
      <c r="P59" s="152"/>
      <c r="Q59" s="102"/>
      <c r="R59" s="98"/>
      <c r="S59" s="158"/>
      <c r="T59" s="100"/>
      <c r="U59" s="100"/>
      <c r="V59" s="100"/>
    </row>
    <row r="60" spans="1:22" ht="60">
      <c r="A60" s="98" t="e">
        <f>IF(AND(C60=0,#REF!=0,#REF!=0),"BLANKS",1)</f>
        <v>#REF!</v>
      </c>
      <c r="B60" s="133">
        <v>1</v>
      </c>
      <c r="C60" s="134" t="s">
        <v>243</v>
      </c>
      <c r="D60" s="126" t="str">
        <f ca="1">IF(ISERROR(OFFSET('HARGA SATUAN'!$D$6,MATCH(RAB!C60,'HARGA SATUAN'!$C$7:$C$1492,0),0)),"",OFFSET('HARGA SATUAN'!$D$6,MATCH(RAB!C60,'HARGA SATUAN'!$C$7:$C$1492,0),0))</f>
        <v>HDW</v>
      </c>
      <c r="E60" s="127" t="str">
        <f ca="1">IF(B60="+","Unit",IF(ISERROR(OFFSET('HARGA SATUAN'!$E$6,MATCH(RAB!C60,'HARGA SATUAN'!$C$7:$C$1492,0),0)),"",OFFSET('HARGA SATUAN'!$E$6,MATCH(RAB!C60,'HARGA SATUAN'!$C$7:$C$1492,0),0)))</f>
        <v>Btg</v>
      </c>
      <c r="F60" s="139">
        <f>F59*1</f>
        <v>1</v>
      </c>
      <c r="G60" s="128">
        <f ca="1">IF(ISERROR(OFFSET('HARGA SATUAN'!$I$6,MATCH(RAB!C60,'HARGA SATUAN'!$C$7:$C$1492,0),0)),0,OFFSET('HARGA SATUAN'!$I$6,MATCH(RAB!C60,'HARGA SATUAN'!$C$7:$C$1492,0),0))</f>
        <v>3382600</v>
      </c>
      <c r="H60" s="129">
        <f t="shared" ca="1" si="0"/>
        <v>0</v>
      </c>
      <c r="I60" s="129">
        <f t="shared" ca="1" si="17"/>
        <v>3382600</v>
      </c>
      <c r="J60" s="129">
        <f t="shared" ca="1" si="18"/>
        <v>0</v>
      </c>
      <c r="K60" s="151">
        <f t="shared" ca="1" si="19"/>
        <v>3382600</v>
      </c>
      <c r="L60" s="153"/>
      <c r="M60" s="153"/>
      <c r="N60" s="153"/>
      <c r="O60" s="152"/>
      <c r="P60" s="152"/>
      <c r="Q60" s="102"/>
      <c r="R60" s="98"/>
      <c r="S60" s="158"/>
      <c r="T60" s="100"/>
      <c r="U60" s="100"/>
      <c r="V60" s="100"/>
    </row>
    <row r="61" spans="1:22" ht="75">
      <c r="A61" s="98" t="e">
        <f>IF(AND(C61=0,#REF!=0,#REF!=0),"BLANKS",1)</f>
        <v>#REF!</v>
      </c>
      <c r="B61" s="133">
        <v>2</v>
      </c>
      <c r="C61" s="134" t="s">
        <v>529</v>
      </c>
      <c r="D61" s="126" t="str">
        <f ca="1">IF(ISERROR(OFFSET('HARGA SATUAN'!$D$6,MATCH(RAB!C61,'HARGA SATUAN'!$C$7:$C$1492,0),0)),"",OFFSET('HARGA SATUAN'!$D$6,MATCH(RAB!C61,'HARGA SATUAN'!$C$7:$C$1492,0),0))</f>
        <v>HDW</v>
      </c>
      <c r="E61" s="127" t="str">
        <f ca="1">IF(B61="+","Unit",IF(ISERROR(OFFSET('HARGA SATUAN'!$E$6,MATCH(RAB!C61,'HARGA SATUAN'!$C$7:$C$1492,0),0)),"",OFFSET('HARGA SATUAN'!$E$6,MATCH(RAB!C61,'HARGA SATUAN'!$C$7:$C$1492,0),0)))</f>
        <v>Bh</v>
      </c>
      <c r="F61" s="139">
        <f>F59*4</f>
        <v>4</v>
      </c>
      <c r="G61" s="128">
        <f ca="1">IF(ISERROR(OFFSET('HARGA SATUAN'!$I$6,MATCH(RAB!C61,'HARGA SATUAN'!$C$7:$C$1492,0),0)),0,OFFSET('HARGA SATUAN'!$I$6,MATCH(RAB!C61,'HARGA SATUAN'!$C$7:$C$1492,0),0))</f>
        <v>63500</v>
      </c>
      <c r="H61" s="129">
        <f t="shared" ca="1" si="0"/>
        <v>0</v>
      </c>
      <c r="I61" s="129">
        <f t="shared" ca="1" si="17"/>
        <v>254000</v>
      </c>
      <c r="J61" s="129">
        <f t="shared" ca="1" si="18"/>
        <v>0</v>
      </c>
      <c r="K61" s="151">
        <f t="shared" ca="1" si="19"/>
        <v>254000</v>
      </c>
      <c r="L61" s="153"/>
      <c r="M61" s="153"/>
      <c r="N61" s="153"/>
      <c r="O61" s="152"/>
      <c r="P61" s="152"/>
      <c r="Q61" s="102"/>
      <c r="R61" s="98"/>
      <c r="S61" s="158"/>
      <c r="T61" s="100"/>
      <c r="U61" s="100"/>
      <c r="V61" s="100"/>
    </row>
    <row r="62" spans="1:22" ht="60">
      <c r="A62" s="98" t="e">
        <f>IF(AND(C62=0,#REF!=0,#REF!=0),"BLANKS",1)</f>
        <v>#REF!</v>
      </c>
      <c r="B62" s="133">
        <v>3</v>
      </c>
      <c r="C62" s="134" t="s">
        <v>524</v>
      </c>
      <c r="D62" s="126" t="str">
        <f ca="1">IF(ISERROR(OFFSET('HARGA SATUAN'!$D$6,MATCH(RAB!C62,'HARGA SATUAN'!$C$7:$C$1492,0),0)),"",OFFSET('HARGA SATUAN'!$D$6,MATCH(RAB!C62,'HARGA SATUAN'!$C$7:$C$1492,0),0))</f>
        <v>HDW</v>
      </c>
      <c r="E62" s="127" t="str">
        <f ca="1">IF(B62="+","Unit",IF(ISERROR(OFFSET('HARGA SATUAN'!$E$6,MATCH(RAB!C62,'HARGA SATUAN'!$C$7:$C$1492,0),0)),"",OFFSET('HARGA SATUAN'!$E$6,MATCH(RAB!C62,'HARGA SATUAN'!$C$7:$C$1492,0),0)))</f>
        <v>Bh</v>
      </c>
      <c r="F62" s="139">
        <f>F59*2</f>
        <v>2</v>
      </c>
      <c r="G62" s="128">
        <f ca="1">IF(ISERROR(OFFSET('HARGA SATUAN'!$I$6,MATCH(RAB!C62,'HARGA SATUAN'!$C$7:$C$1492,0),0)),0,OFFSET('HARGA SATUAN'!$I$6,MATCH(RAB!C62,'HARGA SATUAN'!$C$7:$C$1492,0),0))</f>
        <v>50000</v>
      </c>
      <c r="H62" s="129">
        <f t="shared" ca="1" si="0"/>
        <v>0</v>
      </c>
      <c r="I62" s="129">
        <f t="shared" ca="1" si="17"/>
        <v>100000</v>
      </c>
      <c r="J62" s="129">
        <f t="shared" ca="1" si="18"/>
        <v>0</v>
      </c>
      <c r="K62" s="151">
        <f t="shared" ca="1" si="19"/>
        <v>100000</v>
      </c>
      <c r="L62" s="153"/>
      <c r="M62" s="153"/>
      <c r="N62" s="153"/>
      <c r="O62" s="152"/>
      <c r="P62" s="152"/>
      <c r="Q62" s="102"/>
      <c r="R62" s="98"/>
      <c r="S62" s="158"/>
      <c r="T62" s="100"/>
      <c r="U62" s="100"/>
      <c r="V62" s="100"/>
    </row>
    <row r="63" spans="1:22" ht="60">
      <c r="A63" s="98" t="e">
        <f>IF(AND(C63=0,#REF!=0,#REF!=0),"BLANKS",1)</f>
        <v>#REF!</v>
      </c>
      <c r="B63" s="133">
        <v>3</v>
      </c>
      <c r="C63" s="134" t="s">
        <v>889</v>
      </c>
      <c r="D63" s="126" t="str">
        <f ca="1">IF(ISERROR(OFFSET('HARGA SATUAN'!$D$6,MATCH(RAB!C63,'HARGA SATUAN'!$C$7:$C$1492,0),0)),"",OFFSET('HARGA SATUAN'!$D$6,MATCH(RAB!C63,'HARGA SATUAN'!$C$7:$C$1492,0),0))</f>
        <v>JASA</v>
      </c>
      <c r="E63" s="127" t="str">
        <f ca="1">IF(B63="+","Unit",IF(ISERROR(OFFSET('HARGA SATUAN'!$E$6,MATCH(RAB!C63,'HARGA SATUAN'!$C$7:$C$1492,0),0)),"",OFFSET('HARGA SATUAN'!$E$6,MATCH(RAB!C63,'HARGA SATUAN'!$C$7:$C$1492,0),0)))</f>
        <v>Unit</v>
      </c>
      <c r="F63" s="139">
        <f>F59*1</f>
        <v>1</v>
      </c>
      <c r="G63" s="128">
        <f ca="1">IF(ISERROR(OFFSET('HARGA SATUAN'!$I$6,MATCH(RAB!C63,'HARGA SATUAN'!$C$7:$C$1492,0),0)),0,OFFSET('HARGA SATUAN'!$I$6,MATCH(RAB!C63,'HARGA SATUAN'!$C$7:$C$1492,0),0))</f>
        <v>762100</v>
      </c>
      <c r="H63" s="129">
        <f t="shared" ca="1" si="0"/>
        <v>0</v>
      </c>
      <c r="I63" s="129">
        <f t="shared" ca="1" si="17"/>
        <v>0</v>
      </c>
      <c r="J63" s="129">
        <f t="shared" ca="1" si="18"/>
        <v>762100</v>
      </c>
      <c r="K63" s="151">
        <f t="shared" ca="1" si="19"/>
        <v>762100</v>
      </c>
      <c r="L63" s="153"/>
      <c r="M63" s="153"/>
      <c r="N63" s="153"/>
      <c r="O63" s="152"/>
      <c r="P63" s="152"/>
      <c r="Q63" s="102"/>
      <c r="R63" s="98"/>
      <c r="S63" s="158"/>
      <c r="T63" s="100"/>
      <c r="U63" s="100"/>
      <c r="V63" s="100"/>
    </row>
    <row r="64" spans="1:22">
      <c r="A64" s="98" t="e">
        <f>IF(AND(C64=0,#REF!=0,#REF!=0),"BLANKS",1)</f>
        <v>#REF!</v>
      </c>
      <c r="B64" s="133"/>
      <c r="C64" s="134"/>
      <c r="D64" s="126" t="str">
        <f ca="1">IF(ISERROR(OFFSET('HARGA SATUAN'!$D$6,MATCH(RAB!C64,'HARGA SATUAN'!$C$7:$C$1492,0),0)),"",OFFSET('HARGA SATUAN'!$D$6,MATCH(RAB!C64,'HARGA SATUAN'!$C$7:$C$1492,0),0))</f>
        <v/>
      </c>
      <c r="E64" s="127" t="str">
        <f ca="1">IF(B64="+","Unit",IF(ISERROR(OFFSET('HARGA SATUAN'!$E$6,MATCH(RAB!C64,'HARGA SATUAN'!$C$7:$C$1492,0),0)),"",OFFSET('HARGA SATUAN'!$E$6,MATCH(RAB!C64,'HARGA SATUAN'!$C$7:$C$1492,0),0)))</f>
        <v/>
      </c>
      <c r="F64" s="132"/>
      <c r="G64" s="128">
        <f ca="1">IF(ISERROR(OFFSET('HARGA SATUAN'!$I$6,MATCH(RAB!C64,'HARGA SATUAN'!$C$7:$C$1492,0),0)),0,OFFSET('HARGA SATUAN'!$I$6,MATCH(RAB!C64,'HARGA SATUAN'!$C$7:$C$1492,0),0))</f>
        <v>0</v>
      </c>
      <c r="H64" s="129">
        <f t="shared" ca="1" si="0"/>
        <v>0</v>
      </c>
      <c r="I64" s="129">
        <f t="shared" ca="1" si="17"/>
        <v>0</v>
      </c>
      <c r="J64" s="129">
        <f t="shared" ca="1" si="18"/>
        <v>0</v>
      </c>
      <c r="K64" s="151">
        <f t="shared" ca="1" si="19"/>
        <v>0</v>
      </c>
      <c r="L64" s="153"/>
      <c r="M64" s="153"/>
      <c r="N64" s="153"/>
      <c r="O64" s="152"/>
      <c r="P64" s="152"/>
      <c r="Q64" s="102"/>
      <c r="R64" s="98"/>
      <c r="S64" s="158"/>
      <c r="T64" s="100"/>
      <c r="U64" s="100"/>
      <c r="V64" s="100"/>
    </row>
    <row r="65" spans="1:22">
      <c r="A65" s="98" t="e">
        <f>IF(AND(C65=0,#REF!=0,#REF!=0),"BLANKS",1)</f>
        <v>#REF!</v>
      </c>
      <c r="B65" s="137" t="s">
        <v>12</v>
      </c>
      <c r="C65" s="138" t="s">
        <v>1579</v>
      </c>
      <c r="D65" s="126" t="str">
        <f ca="1">IF(ISERROR(OFFSET('HARGA SATUAN'!$D$6,MATCH(RAB!C65,'HARGA SATUAN'!$C$7:$C$1492,0),0)),"",OFFSET('HARGA SATUAN'!$D$6,MATCH(RAB!C65,'HARGA SATUAN'!$C$7:$C$1492,0),0))</f>
        <v/>
      </c>
      <c r="E65" s="127" t="str">
        <f ca="1">IF(B65="+","Unit",IF(ISERROR(OFFSET('HARGA SATUAN'!$E$6,MATCH(RAB!C65,'HARGA SATUAN'!$C$7:$C$1492,0),0)),"",OFFSET('HARGA SATUAN'!$E$6,MATCH(RAB!C65,'HARGA SATUAN'!$C$7:$C$1492,0),0)))</f>
        <v>Unit</v>
      </c>
      <c r="F65" s="159">
        <v>3</v>
      </c>
      <c r="G65" s="128">
        <f ca="1">IF(ISERROR(OFFSET('HARGA SATUAN'!$I$6,MATCH(RAB!C65,'HARGA SATUAN'!$C$7:$C$1492,0),0)),0,OFFSET('HARGA SATUAN'!$I$6,MATCH(RAB!C65,'HARGA SATUAN'!$C$7:$C$1492,0),0))</f>
        <v>0</v>
      </c>
      <c r="H65" s="129">
        <f t="shared" ca="1" si="0"/>
        <v>0</v>
      </c>
      <c r="I65" s="129">
        <f t="shared" ca="1" si="17"/>
        <v>0</v>
      </c>
      <c r="J65" s="129">
        <f t="shared" ca="1" si="18"/>
        <v>0</v>
      </c>
      <c r="K65" s="151">
        <f t="shared" ca="1" si="19"/>
        <v>0</v>
      </c>
      <c r="L65" s="153"/>
      <c r="M65" s="153"/>
      <c r="N65" s="153"/>
      <c r="O65" s="152"/>
      <c r="P65" s="152"/>
      <c r="Q65" s="102"/>
      <c r="R65" s="98"/>
      <c r="S65" s="158"/>
      <c r="T65" s="100"/>
      <c r="U65" s="100"/>
      <c r="V65" s="100"/>
    </row>
    <row r="66" spans="1:22" ht="75">
      <c r="A66" s="98" t="e">
        <f>IF(AND(C66=0,#REF!=0,#REF!=0),"BLANKS",1)</f>
        <v>#REF!</v>
      </c>
      <c r="B66" s="137">
        <v>1</v>
      </c>
      <c r="C66" s="138" t="s">
        <v>254</v>
      </c>
      <c r="D66" s="126" t="str">
        <f ca="1">IF(ISERROR(OFFSET('HARGA SATUAN'!$D$6,MATCH(RAB!C66,'HARGA SATUAN'!$C$7:$C$1492,0),0)),"",OFFSET('HARGA SATUAN'!$D$6,MATCH(RAB!C66,'HARGA SATUAN'!$C$7:$C$1492,0),0))</f>
        <v>MDU-KD</v>
      </c>
      <c r="E66" s="127" t="str">
        <f ca="1">IF(B66="+","Unit",IF(ISERROR(OFFSET('HARGA SATUAN'!$E$6,MATCH(RAB!C66,'HARGA SATUAN'!$C$7:$C$1492,0),0)),"",OFFSET('HARGA SATUAN'!$E$6,MATCH(RAB!C66,'HARGA SATUAN'!$C$7:$C$1492,0),0)))</f>
        <v>Bh</v>
      </c>
      <c r="F66" s="159">
        <f>F65*1</f>
        <v>3</v>
      </c>
      <c r="G66" s="128">
        <f ca="1">IF(ISERROR(OFFSET('HARGA SATUAN'!$I$6,MATCH(RAB!C66,'HARGA SATUAN'!$C$7:$C$1492,0),0)),0,OFFSET('HARGA SATUAN'!$I$6,MATCH(RAB!C66,'HARGA SATUAN'!$C$7:$C$1492,0),0))</f>
        <v>235900</v>
      </c>
      <c r="H66" s="129">
        <f t="shared" ca="1" si="0"/>
        <v>707700</v>
      </c>
      <c r="I66" s="129">
        <f t="shared" ca="1" si="17"/>
        <v>0</v>
      </c>
      <c r="J66" s="129">
        <f t="shared" ca="1" si="18"/>
        <v>0</v>
      </c>
      <c r="K66" s="151">
        <f t="shared" ca="1" si="19"/>
        <v>707700</v>
      </c>
      <c r="L66" s="153"/>
      <c r="M66" s="153"/>
      <c r="N66" s="153"/>
      <c r="O66" s="152"/>
      <c r="P66" s="152"/>
      <c r="Q66" s="102"/>
      <c r="R66" s="98"/>
      <c r="S66" s="158"/>
      <c r="T66" s="100"/>
      <c r="U66" s="100"/>
      <c r="V66" s="100"/>
    </row>
    <row r="67" spans="1:22" ht="45">
      <c r="A67" s="98" t="e">
        <f>IF(AND(C67=0,#REF!=0,#REF!=0),"BLANKS",1)</f>
        <v>#REF!</v>
      </c>
      <c r="B67" s="137">
        <v>2</v>
      </c>
      <c r="C67" s="138" t="s">
        <v>598</v>
      </c>
      <c r="D67" s="126" t="str">
        <f ca="1">IF(ISERROR(OFFSET('HARGA SATUAN'!$D$6,MATCH(RAB!C67,'HARGA SATUAN'!$C$7:$C$1492,0),0)),"",OFFSET('HARGA SATUAN'!$D$6,MATCH(RAB!C67,'HARGA SATUAN'!$C$7:$C$1492,0),0))</f>
        <v>HDW</v>
      </c>
      <c r="E67" s="127" t="str">
        <f ca="1">IF(B67="+","Unit",IF(ISERROR(OFFSET('HARGA SATUAN'!$E$6,MATCH(RAB!C67,'HARGA SATUAN'!$C$7:$C$1492,0),0)),"",OFFSET('HARGA SATUAN'!$E$6,MATCH(RAB!C67,'HARGA SATUAN'!$C$7:$C$1492,0),0)))</f>
        <v>Bh</v>
      </c>
      <c r="F67" s="159">
        <f>F65*2</f>
        <v>6</v>
      </c>
      <c r="G67" s="128">
        <f ca="1">IF(ISERROR(OFFSET('HARGA SATUAN'!$I$6,MATCH(RAB!C67,'HARGA SATUAN'!$C$7:$C$1492,0),0)),0,OFFSET('HARGA SATUAN'!$I$6,MATCH(RAB!C67,'HARGA SATUAN'!$C$7:$C$1492,0),0))</f>
        <v>2500</v>
      </c>
      <c r="H67" s="129">
        <f t="shared" ca="1" si="0"/>
        <v>0</v>
      </c>
      <c r="I67" s="129">
        <f t="shared" ca="1" si="17"/>
        <v>15000</v>
      </c>
      <c r="J67" s="129">
        <f t="shared" ca="1" si="18"/>
        <v>0</v>
      </c>
      <c r="K67" s="151">
        <f t="shared" ca="1" si="19"/>
        <v>15000</v>
      </c>
      <c r="L67" s="153"/>
      <c r="M67" s="153"/>
      <c r="N67" s="153"/>
      <c r="O67" s="152"/>
      <c r="P67" s="152"/>
      <c r="Q67" s="102"/>
      <c r="R67" s="98"/>
      <c r="S67" s="158"/>
      <c r="T67" s="100"/>
      <c r="U67" s="100"/>
      <c r="V67" s="100"/>
    </row>
    <row r="68" spans="1:22" ht="90">
      <c r="A68" s="98" t="e">
        <f>IF(AND(C68=0,#REF!=0,#REF!=0),"BLANKS",1)</f>
        <v>#REF!</v>
      </c>
      <c r="B68" s="137">
        <v>3</v>
      </c>
      <c r="C68" s="138" t="s">
        <v>595</v>
      </c>
      <c r="D68" s="126" t="str">
        <f ca="1">IF(ISERROR(OFFSET('HARGA SATUAN'!$D$6,MATCH(RAB!C68,'HARGA SATUAN'!$C$7:$C$1492,0),0)),"",OFFSET('HARGA SATUAN'!$D$6,MATCH(RAB!C68,'HARGA SATUAN'!$C$7:$C$1492,0),0))</f>
        <v>HDW</v>
      </c>
      <c r="E68" s="127" t="str">
        <f ca="1">IF(B68="+","Unit",IF(ISERROR(OFFSET('HARGA SATUAN'!$E$6,MATCH(RAB!C68,'HARGA SATUAN'!$C$7:$C$1492,0),0)),"",OFFSET('HARGA SATUAN'!$E$6,MATCH(RAB!C68,'HARGA SATUAN'!$C$7:$C$1492,0),0)))</f>
        <v>Mtr</v>
      </c>
      <c r="F68" s="159">
        <f>F66*1.8</f>
        <v>5.4</v>
      </c>
      <c r="G68" s="128">
        <f ca="1">IF(ISERROR(OFFSET('HARGA SATUAN'!$I$6,MATCH(RAB!C68,'HARGA SATUAN'!$C$7:$C$1492,0),0)),0,OFFSET('HARGA SATUAN'!$I$6,MATCH(RAB!C68,'HARGA SATUAN'!$C$7:$C$1492,0),0))</f>
        <v>8550</v>
      </c>
      <c r="H68" s="129">
        <f t="shared" ca="1" si="0"/>
        <v>0</v>
      </c>
      <c r="I68" s="129">
        <f t="shared" ca="1" si="17"/>
        <v>46170</v>
      </c>
      <c r="J68" s="129">
        <f t="shared" ca="1" si="18"/>
        <v>0</v>
      </c>
      <c r="K68" s="151">
        <f t="shared" ca="1" si="19"/>
        <v>46170</v>
      </c>
      <c r="L68" s="153"/>
      <c r="M68" s="153"/>
      <c r="N68" s="153"/>
      <c r="O68" s="152"/>
      <c r="P68" s="152"/>
      <c r="Q68" s="102"/>
      <c r="R68" s="98"/>
      <c r="S68" s="158"/>
      <c r="T68" s="100"/>
      <c r="U68" s="100"/>
      <c r="V68" s="100"/>
    </row>
    <row r="69" spans="1:22" ht="60">
      <c r="A69" s="98" t="e">
        <f>IF(AND(C69=0,#REF!=0,#REF!=0),"BLANKS",1)</f>
        <v>#REF!</v>
      </c>
      <c r="B69" s="137">
        <v>4</v>
      </c>
      <c r="C69" s="138" t="s">
        <v>864</v>
      </c>
      <c r="D69" s="126" t="str">
        <f ca="1">IF(ISERROR(OFFSET('HARGA SATUAN'!$D$6,MATCH(RAB!C69,'HARGA SATUAN'!$C$7:$C$1492,0),0)),"",OFFSET('HARGA SATUAN'!$D$6,MATCH(RAB!C69,'HARGA SATUAN'!$C$7:$C$1492,0),0))</f>
        <v>JASA</v>
      </c>
      <c r="E69" s="127" t="str">
        <f ca="1">IF(B69="+","Unit",IF(ISERROR(OFFSET('HARGA SATUAN'!$E$6,MATCH(RAB!C69,'HARGA SATUAN'!$C$7:$C$1492,0),0)),"",OFFSET('HARGA SATUAN'!$E$6,MATCH(RAB!C69,'HARGA SATUAN'!$C$7:$C$1492,0),0)))</f>
        <v>Unit</v>
      </c>
      <c r="F69" s="159">
        <f>F65*1</f>
        <v>3</v>
      </c>
      <c r="G69" s="128">
        <f ca="1">IF(ISERROR(OFFSET('HARGA SATUAN'!$I$6,MATCH(RAB!C69,'HARGA SATUAN'!$C$7:$C$1492,0),0)),0,OFFSET('HARGA SATUAN'!$I$6,MATCH(RAB!C69,'HARGA SATUAN'!$C$7:$C$1492,0),0))</f>
        <v>31200</v>
      </c>
      <c r="H69" s="129">
        <f t="shared" ca="1" si="0"/>
        <v>0</v>
      </c>
      <c r="I69" s="129">
        <f t="shared" ca="1" si="17"/>
        <v>0</v>
      </c>
      <c r="J69" s="129">
        <f t="shared" ca="1" si="18"/>
        <v>93600</v>
      </c>
      <c r="K69" s="151">
        <f t="shared" ca="1" si="19"/>
        <v>93600</v>
      </c>
      <c r="L69" s="153"/>
      <c r="M69" s="153"/>
      <c r="N69" s="153"/>
      <c r="O69" s="152"/>
      <c r="P69" s="152"/>
      <c r="Q69" s="102"/>
      <c r="R69" s="98"/>
      <c r="S69" s="158"/>
      <c r="T69" s="100"/>
      <c r="U69" s="100"/>
      <c r="V69" s="100"/>
    </row>
    <row r="70" spans="1:22">
      <c r="A70" s="98" t="e">
        <f>IF(AND(C70=0,#REF!=0,#REF!=0),"BLANKS",1)</f>
        <v>#REF!</v>
      </c>
      <c r="B70" s="137"/>
      <c r="C70" s="138"/>
      <c r="D70" s="126" t="str">
        <f ca="1">IF(ISERROR(OFFSET('HARGA SATUAN'!$D$6,MATCH(RAB!C70,'HARGA SATUAN'!$C$7:$C$1492,0),0)),"",OFFSET('HARGA SATUAN'!$D$6,MATCH(RAB!C70,'HARGA SATUAN'!$C$7:$C$1492,0),0))</f>
        <v/>
      </c>
      <c r="E70" s="127" t="str">
        <f ca="1">IF(B70="+","Unit",IF(ISERROR(OFFSET('HARGA SATUAN'!$E$6,MATCH(RAB!C70,'HARGA SATUAN'!$C$7:$C$1492,0),0)),"",OFFSET('HARGA SATUAN'!$E$6,MATCH(RAB!C70,'HARGA SATUAN'!$C$7:$C$1492,0),0)))</f>
        <v/>
      </c>
      <c r="F70" s="139"/>
      <c r="G70" s="128">
        <f ca="1">IF(ISERROR(OFFSET('HARGA SATUAN'!$I$6,MATCH(RAB!C70,'HARGA SATUAN'!$C$7:$C$1492,0),0)),0,OFFSET('HARGA SATUAN'!$I$6,MATCH(RAB!C70,'HARGA SATUAN'!$C$7:$C$1492,0),0))</f>
        <v>0</v>
      </c>
      <c r="H70" s="129">
        <f t="shared" ca="1" si="0"/>
        <v>0</v>
      </c>
      <c r="I70" s="129">
        <f t="shared" ca="1" si="17"/>
        <v>0</v>
      </c>
      <c r="J70" s="129">
        <f t="shared" ca="1" si="18"/>
        <v>0</v>
      </c>
      <c r="K70" s="151">
        <f t="shared" ca="1" si="19"/>
        <v>0</v>
      </c>
      <c r="L70" s="153"/>
      <c r="M70" s="153"/>
      <c r="N70" s="153"/>
      <c r="O70" s="152"/>
      <c r="P70" s="152"/>
      <c r="Q70" s="102"/>
      <c r="R70" s="98"/>
      <c r="S70" s="158"/>
      <c r="T70" s="100"/>
      <c r="U70" s="100"/>
      <c r="V70" s="100"/>
    </row>
    <row r="71" spans="1:22">
      <c r="A71" s="98" t="e">
        <f>IF(AND(C71=0,#REF!=0,#REF!=0),"BLANKS",1)</f>
        <v>#REF!</v>
      </c>
      <c r="B71" s="137" t="s">
        <v>12</v>
      </c>
      <c r="C71" s="138" t="s">
        <v>1580</v>
      </c>
      <c r="D71" s="126" t="str">
        <f ca="1">IF(ISERROR(OFFSET('HARGA SATUAN'!$D$6,MATCH(RAB!C71,'HARGA SATUAN'!$C$7:$C$1492,0),0)),"",OFFSET('HARGA SATUAN'!$D$6,MATCH(RAB!C71,'HARGA SATUAN'!$C$7:$C$1492,0),0))</f>
        <v/>
      </c>
      <c r="E71" s="127" t="str">
        <f ca="1">IF(B71="+","Unit",IF(ISERROR(OFFSET('HARGA SATUAN'!$E$6,MATCH(RAB!C71,'HARGA SATUAN'!$C$7:$C$1492,0),0)),"",OFFSET('HARGA SATUAN'!$E$6,MATCH(RAB!C71,'HARGA SATUAN'!$C$7:$C$1492,0),0)))</f>
        <v>Unit</v>
      </c>
      <c r="F71" s="139">
        <v>2</v>
      </c>
      <c r="G71" s="128">
        <f ca="1">IF(ISERROR(OFFSET('HARGA SATUAN'!$I$6,MATCH(RAB!C71,'HARGA SATUAN'!$C$7:$C$1492,0),0)),0,OFFSET('HARGA SATUAN'!$I$6,MATCH(RAB!C71,'HARGA SATUAN'!$C$7:$C$1492,0),0))</f>
        <v>0</v>
      </c>
      <c r="H71" s="129">
        <f t="shared" ca="1" si="0"/>
        <v>0</v>
      </c>
      <c r="I71" s="129">
        <f t="shared" ca="1" si="17"/>
        <v>0</v>
      </c>
      <c r="J71" s="129">
        <f t="shared" ca="1" si="18"/>
        <v>0</v>
      </c>
      <c r="K71" s="151">
        <f t="shared" ca="1" si="19"/>
        <v>0</v>
      </c>
      <c r="L71" s="153"/>
      <c r="M71" s="153"/>
      <c r="N71" s="153"/>
      <c r="O71" s="152"/>
      <c r="P71" s="152"/>
      <c r="Q71" s="102"/>
      <c r="R71" s="98"/>
      <c r="S71" s="158"/>
      <c r="T71" s="100"/>
      <c r="U71" s="100"/>
      <c r="V71" s="100"/>
    </row>
    <row r="72" spans="1:22" ht="60">
      <c r="A72" s="98" t="e">
        <f>IF(AND(C72=0,#REF!=0,#REF!=0),"BLANKS",1)</f>
        <v>#REF!</v>
      </c>
      <c r="B72" s="137">
        <v>1</v>
      </c>
      <c r="C72" s="138" t="s">
        <v>411</v>
      </c>
      <c r="D72" s="126" t="str">
        <f ca="1">IF(ISERROR(OFFSET('HARGA SATUAN'!$D$6,MATCH(RAB!C72,'HARGA SATUAN'!$C$7:$C$1492,0),0)),"",OFFSET('HARGA SATUAN'!$D$6,MATCH(RAB!C72,'HARGA SATUAN'!$C$7:$C$1492,0),0))</f>
        <v>HDW</v>
      </c>
      <c r="E72" s="127" t="str">
        <f ca="1">IF(B72="+","Unit",IF(ISERROR(OFFSET('HARGA SATUAN'!$E$6,MATCH(RAB!C72,'HARGA SATUAN'!$C$7:$C$1492,0),0)),"",OFFSET('HARGA SATUAN'!$E$6,MATCH(RAB!C72,'HARGA SATUAN'!$C$7:$C$1492,0),0)))</f>
        <v>Bh</v>
      </c>
      <c r="F72" s="139">
        <f>F71*1</f>
        <v>2</v>
      </c>
      <c r="G72" s="128">
        <f ca="1">IF(ISERROR(OFFSET('HARGA SATUAN'!$I$6,MATCH(RAB!C72,'HARGA SATUAN'!$C$7:$C$1492,0),0)),0,OFFSET('HARGA SATUAN'!$I$6,MATCH(RAB!C72,'HARGA SATUAN'!$C$7:$C$1492,0),0))</f>
        <v>47459</v>
      </c>
      <c r="H72" s="129">
        <f t="shared" ca="1" si="0"/>
        <v>0</v>
      </c>
      <c r="I72" s="129">
        <f t="shared" ca="1" si="17"/>
        <v>94918</v>
      </c>
      <c r="J72" s="129">
        <f t="shared" ca="1" si="18"/>
        <v>0</v>
      </c>
      <c r="K72" s="151">
        <f t="shared" ca="1" si="19"/>
        <v>94918</v>
      </c>
      <c r="L72" s="153"/>
      <c r="M72" s="153"/>
      <c r="N72" s="153"/>
      <c r="O72" s="152"/>
      <c r="P72" s="152"/>
      <c r="Q72" s="102"/>
      <c r="R72" s="98"/>
      <c r="S72" s="158"/>
      <c r="T72" s="100"/>
      <c r="U72" s="100"/>
      <c r="V72" s="100"/>
    </row>
    <row r="73" spans="1:22" ht="45">
      <c r="A73" s="98" t="e">
        <f>IF(AND(C73=0,#REF!=0,#REF!=0),"BLANKS",1)</f>
        <v>#REF!</v>
      </c>
      <c r="B73" s="137">
        <v>2</v>
      </c>
      <c r="C73" s="138" t="s">
        <v>476</v>
      </c>
      <c r="D73" s="126" t="str">
        <f ca="1">IF(ISERROR(OFFSET('HARGA SATUAN'!$D$6,MATCH(RAB!C73,'HARGA SATUAN'!$C$7:$C$1492,0),0)),"",OFFSET('HARGA SATUAN'!$D$6,MATCH(RAB!C73,'HARGA SATUAN'!$C$7:$C$1492,0),0))</f>
        <v>HDW</v>
      </c>
      <c r="E73" s="127" t="str">
        <f ca="1">IF(B73="+","Unit",IF(ISERROR(OFFSET('HARGA SATUAN'!$E$6,MATCH(RAB!C73,'HARGA SATUAN'!$C$7:$C$1492,0),0)),"",OFFSET('HARGA SATUAN'!$E$6,MATCH(RAB!C73,'HARGA SATUAN'!$C$7:$C$1492,0),0)))</f>
        <v>Mtr</v>
      </c>
      <c r="F73" s="139">
        <f>F71*0.8</f>
        <v>1.6</v>
      </c>
      <c r="G73" s="128">
        <f ca="1">IF(ISERROR(OFFSET('HARGA SATUAN'!$I$6,MATCH(RAB!C73,'HARGA SATUAN'!$C$7:$C$1492,0),0)),0,OFFSET('HARGA SATUAN'!$I$6,MATCH(RAB!C73,'HARGA SATUAN'!$C$7:$C$1492,0),0))</f>
        <v>30000</v>
      </c>
      <c r="H73" s="129">
        <f t="shared" ca="1" si="0"/>
        <v>0</v>
      </c>
      <c r="I73" s="129">
        <f t="shared" ca="1" si="17"/>
        <v>48000</v>
      </c>
      <c r="J73" s="129">
        <f t="shared" ca="1" si="18"/>
        <v>0</v>
      </c>
      <c r="K73" s="151">
        <f t="shared" ca="1" si="19"/>
        <v>48000</v>
      </c>
      <c r="L73" s="153"/>
      <c r="M73" s="153"/>
      <c r="N73" s="153"/>
      <c r="O73" s="152"/>
      <c r="P73" s="152"/>
      <c r="Q73" s="102"/>
      <c r="R73" s="98"/>
      <c r="S73" s="158"/>
      <c r="T73" s="100"/>
      <c r="U73" s="100"/>
      <c r="V73" s="100"/>
    </row>
    <row r="74" spans="1:22" ht="45">
      <c r="A74" s="98" t="e">
        <f>IF(AND(C74=0,#REF!=0,#REF!=0),"BLANKS",1)</f>
        <v>#REF!</v>
      </c>
      <c r="B74" s="137">
        <v>3</v>
      </c>
      <c r="C74" s="138" t="s">
        <v>473</v>
      </c>
      <c r="D74" s="126" t="str">
        <f ca="1">IF(ISERROR(OFFSET('HARGA SATUAN'!$D$6,MATCH(RAB!C74,'HARGA SATUAN'!$C$7:$C$1492,0),0)),"",OFFSET('HARGA SATUAN'!$D$6,MATCH(RAB!C74,'HARGA SATUAN'!$C$7:$C$1492,0),0))</f>
        <v>HDW</v>
      </c>
      <c r="E74" s="127" t="str">
        <f ca="1">IF(B74="+","Unit",IF(ISERROR(OFFSET('HARGA SATUAN'!$E$6,MATCH(RAB!C74,'HARGA SATUAN'!$C$7:$C$1492,0),0)),"",OFFSET('HARGA SATUAN'!$E$6,MATCH(RAB!C74,'HARGA SATUAN'!$C$7:$C$1492,0),0)))</f>
        <v>Bh</v>
      </c>
      <c r="F74" s="139">
        <f>F71*1</f>
        <v>2</v>
      </c>
      <c r="G74" s="128">
        <f ca="1">IF(ISERROR(OFFSET('HARGA SATUAN'!$I$6,MATCH(RAB!C74,'HARGA SATUAN'!$C$7:$C$1492,0),0)),0,OFFSET('HARGA SATUAN'!$I$6,MATCH(RAB!C74,'HARGA SATUAN'!$C$7:$C$1492,0),0))</f>
        <v>9500</v>
      </c>
      <c r="H74" s="129">
        <f t="shared" ca="1" si="0"/>
        <v>0</v>
      </c>
      <c r="I74" s="129">
        <f t="shared" ca="1" si="17"/>
        <v>19000</v>
      </c>
      <c r="J74" s="129">
        <f t="shared" ca="1" si="18"/>
        <v>0</v>
      </c>
      <c r="K74" s="151">
        <f t="shared" ca="1" si="19"/>
        <v>19000</v>
      </c>
      <c r="L74" s="153"/>
      <c r="M74" s="153"/>
      <c r="N74" s="153"/>
      <c r="O74" s="152"/>
      <c r="P74" s="152"/>
      <c r="Q74" s="102"/>
      <c r="R74" s="98"/>
      <c r="S74" s="158"/>
      <c r="T74" s="100"/>
      <c r="U74" s="100"/>
      <c r="V74" s="100"/>
    </row>
    <row r="75" spans="1:22" ht="60">
      <c r="A75" s="98" t="e">
        <f>IF(AND(C75=0,#REF!=0,#REF!=0),"BLANKS",1)</f>
        <v>#REF!</v>
      </c>
      <c r="B75" s="137">
        <v>4</v>
      </c>
      <c r="C75" s="138" t="s">
        <v>857</v>
      </c>
      <c r="D75" s="126" t="str">
        <f ca="1">IF(ISERROR(OFFSET('HARGA SATUAN'!$D$6,MATCH(RAB!C75,'HARGA SATUAN'!$C$7:$C$1492,0),0)),"",OFFSET('HARGA SATUAN'!$D$6,MATCH(RAB!C75,'HARGA SATUAN'!$C$7:$C$1492,0),0))</f>
        <v>JASA</v>
      </c>
      <c r="E75" s="127" t="str">
        <f ca="1">IF(B75="+","Unit",IF(ISERROR(OFFSET('HARGA SATUAN'!$E$6,MATCH(RAB!C75,'HARGA SATUAN'!$C$7:$C$1492,0),0)),"",OFFSET('HARGA SATUAN'!$E$6,MATCH(RAB!C75,'HARGA SATUAN'!$C$7:$C$1492,0),0)))</f>
        <v>Unit</v>
      </c>
      <c r="F75" s="139">
        <f>F71*1</f>
        <v>2</v>
      </c>
      <c r="G75" s="128">
        <f ca="1">IF(ISERROR(OFFSET('HARGA SATUAN'!$I$6,MATCH(RAB!C75,'HARGA SATUAN'!$C$7:$C$1492,0),0)),0,OFFSET('HARGA SATUAN'!$I$6,MATCH(RAB!C75,'HARGA SATUAN'!$C$7:$C$1492,0),0))</f>
        <v>16200</v>
      </c>
      <c r="H75" s="129">
        <f t="shared" ca="1" si="0"/>
        <v>0</v>
      </c>
      <c r="I75" s="129">
        <f t="shared" ca="1" si="17"/>
        <v>0</v>
      </c>
      <c r="J75" s="129">
        <f t="shared" ca="1" si="18"/>
        <v>32400</v>
      </c>
      <c r="K75" s="151">
        <f t="shared" ca="1" si="19"/>
        <v>32400</v>
      </c>
      <c r="L75" s="153"/>
      <c r="M75" s="153"/>
      <c r="N75" s="153"/>
      <c r="O75" s="152"/>
      <c r="P75" s="152"/>
      <c r="Q75" s="102"/>
      <c r="R75" s="98"/>
      <c r="S75" s="158"/>
      <c r="T75" s="100"/>
      <c r="U75" s="100"/>
      <c r="V75" s="100"/>
    </row>
    <row r="76" spans="1:22">
      <c r="A76" s="98" t="e">
        <f>IF(AND(C76=0,#REF!=0,#REF!=0),"BLANKS",1)</f>
        <v>#REF!</v>
      </c>
      <c r="B76" s="137"/>
      <c r="C76" s="138"/>
      <c r="D76" s="126" t="str">
        <f ca="1">IF(ISERROR(OFFSET('HARGA SATUAN'!$D$6,MATCH(RAB!C76,'HARGA SATUAN'!$C$7:$C$1492,0),0)),"",OFFSET('HARGA SATUAN'!$D$6,MATCH(RAB!C76,'HARGA SATUAN'!$C$7:$C$1492,0),0))</f>
        <v/>
      </c>
      <c r="E76" s="127" t="str">
        <f ca="1">IF(B76="+","Unit",IF(ISERROR(OFFSET('HARGA SATUAN'!$E$6,MATCH(RAB!C76,'HARGA SATUAN'!$C$7:$C$1492,0),0)),"",OFFSET('HARGA SATUAN'!$E$6,MATCH(RAB!C76,'HARGA SATUAN'!$C$7:$C$1492,0),0)))</f>
        <v/>
      </c>
      <c r="F76" s="139"/>
      <c r="G76" s="128">
        <f ca="1">IF(ISERROR(OFFSET('HARGA SATUAN'!$I$6,MATCH(RAB!C76,'HARGA SATUAN'!$C$7:$C$1492,0),0)),0,OFFSET('HARGA SATUAN'!$I$6,MATCH(RAB!C76,'HARGA SATUAN'!$C$7:$C$1492,0),0))</f>
        <v>0</v>
      </c>
      <c r="H76" s="129">
        <f t="shared" ca="1" si="0"/>
        <v>0</v>
      </c>
      <c r="I76" s="129">
        <f t="shared" ca="1" si="17"/>
        <v>0</v>
      </c>
      <c r="J76" s="129">
        <f t="shared" ca="1" si="18"/>
        <v>0</v>
      </c>
      <c r="K76" s="151">
        <f t="shared" ca="1" si="19"/>
        <v>0</v>
      </c>
      <c r="L76" s="153"/>
      <c r="M76" s="153"/>
      <c r="N76" s="153"/>
      <c r="O76" s="152"/>
      <c r="P76" s="152"/>
      <c r="Q76" s="102"/>
      <c r="R76" s="98"/>
      <c r="S76" s="158"/>
      <c r="T76" s="100"/>
      <c r="U76" s="100"/>
      <c r="V76" s="100"/>
    </row>
    <row r="77" spans="1:22" ht="30">
      <c r="A77" s="98" t="e">
        <f>IF(AND(C77=0,#REF!=0,#REF!=0),"BLANKS",1)</f>
        <v>#REF!</v>
      </c>
      <c r="B77" s="137" t="s">
        <v>12</v>
      </c>
      <c r="C77" s="138" t="s">
        <v>1581</v>
      </c>
      <c r="D77" s="126" t="str">
        <f ca="1">IF(ISERROR(OFFSET('HARGA SATUAN'!$D$6,MATCH(RAB!C77,'HARGA SATUAN'!$C$7:$C$1492,0),0)),"",OFFSET('HARGA SATUAN'!$D$6,MATCH(RAB!C77,'HARGA SATUAN'!$C$7:$C$1492,0),0))</f>
        <v/>
      </c>
      <c r="E77" s="127" t="str">
        <f ca="1">IF(B77="+","Unit",IF(ISERROR(OFFSET('HARGA SATUAN'!$E$6,MATCH(RAB!C77,'HARGA SATUAN'!$C$7:$C$1492,0),0)),"",OFFSET('HARGA SATUAN'!$E$6,MATCH(RAB!C77,'HARGA SATUAN'!$C$7:$C$1492,0),0)))</f>
        <v>Unit</v>
      </c>
      <c r="F77" s="139">
        <v>3</v>
      </c>
      <c r="G77" s="128">
        <f ca="1">IF(ISERROR(OFFSET('HARGA SATUAN'!$I$6,MATCH(RAB!C77,'HARGA SATUAN'!$C$7:$C$1492,0),0)),0,OFFSET('HARGA SATUAN'!$I$6,MATCH(RAB!C77,'HARGA SATUAN'!$C$7:$C$1492,0),0))</f>
        <v>0</v>
      </c>
      <c r="H77" s="129">
        <f t="shared" ca="1" si="0"/>
        <v>0</v>
      </c>
      <c r="I77" s="129">
        <f t="shared" ca="1" si="17"/>
        <v>0</v>
      </c>
      <c r="J77" s="129">
        <f t="shared" ca="1" si="18"/>
        <v>0</v>
      </c>
      <c r="K77" s="151">
        <f t="shared" ca="1" si="19"/>
        <v>0</v>
      </c>
      <c r="L77" s="153"/>
      <c r="M77" s="153"/>
      <c r="N77" s="153"/>
      <c r="O77" s="152"/>
      <c r="P77" s="152"/>
      <c r="Q77" s="102"/>
      <c r="R77" s="98"/>
      <c r="S77" s="158"/>
      <c r="T77" s="100"/>
      <c r="U77" s="100"/>
      <c r="V77" s="100"/>
    </row>
    <row r="78" spans="1:22" ht="75">
      <c r="A78" s="98" t="e">
        <f>IF(AND(C78=0,#REF!=0,#REF!=0),"BLANKS",1)</f>
        <v>#REF!</v>
      </c>
      <c r="B78" s="137">
        <v>1</v>
      </c>
      <c r="C78" s="138" t="s">
        <v>474</v>
      </c>
      <c r="D78" s="126" t="str">
        <f ca="1">IF(ISERROR(OFFSET('HARGA SATUAN'!$D$6,MATCH(RAB!C78,'HARGA SATUAN'!$C$7:$C$1492,0),0)),"",OFFSET('HARGA SATUAN'!$D$6,MATCH(RAB!C78,'HARGA SATUAN'!$C$7:$C$1492,0),0))</f>
        <v>HDW</v>
      </c>
      <c r="E78" s="127" t="str">
        <f ca="1">IF(B78="+","Unit",IF(ISERROR(OFFSET('HARGA SATUAN'!$E$6,MATCH(RAB!C78,'HARGA SATUAN'!$C$7:$C$1492,0),0)),"",OFFSET('HARGA SATUAN'!$E$6,MATCH(RAB!C78,'HARGA SATUAN'!$C$7:$C$1492,0),0)))</f>
        <v>Bh</v>
      </c>
      <c r="F78" s="139">
        <f>F77*1</f>
        <v>3</v>
      </c>
      <c r="G78" s="128">
        <f ca="1">IF(ISERROR(OFFSET('HARGA SATUAN'!$I$6,MATCH(RAB!C78,'HARGA SATUAN'!$C$7:$C$1492,0),0)),0,OFFSET('HARGA SATUAN'!$I$6,MATCH(RAB!C78,'HARGA SATUAN'!$C$7:$C$1492,0),0))</f>
        <v>185200</v>
      </c>
      <c r="H78" s="129">
        <f t="shared" ca="1" si="0"/>
        <v>0</v>
      </c>
      <c r="I78" s="129">
        <f t="shared" ca="1" si="17"/>
        <v>555600</v>
      </c>
      <c r="J78" s="129">
        <f t="shared" ca="1" si="18"/>
        <v>0</v>
      </c>
      <c r="K78" s="151">
        <f t="shared" ca="1" si="19"/>
        <v>555600</v>
      </c>
      <c r="L78" s="153"/>
      <c r="M78" s="153"/>
      <c r="N78" s="153"/>
      <c r="O78" s="152"/>
      <c r="P78" s="152"/>
      <c r="Q78" s="102"/>
      <c r="R78" s="98"/>
      <c r="S78" s="158"/>
      <c r="T78" s="100"/>
      <c r="U78" s="100"/>
      <c r="V78" s="100"/>
    </row>
    <row r="79" spans="1:22" ht="60">
      <c r="A79" s="98" t="e">
        <f>IF(AND(C79=0,#REF!=0,#REF!=0),"BLANKS",1)</f>
        <v>#REF!</v>
      </c>
      <c r="B79" s="137">
        <v>2</v>
      </c>
      <c r="C79" s="138" t="s">
        <v>411</v>
      </c>
      <c r="D79" s="126" t="str">
        <f ca="1">IF(ISERROR(OFFSET('HARGA SATUAN'!$D$6,MATCH(RAB!C79,'HARGA SATUAN'!$C$7:$C$1492,0),0)),"",OFFSET('HARGA SATUAN'!$D$6,MATCH(RAB!C79,'HARGA SATUAN'!$C$7:$C$1492,0),0))</f>
        <v>HDW</v>
      </c>
      <c r="E79" s="127" t="str">
        <f ca="1">IF(B79="+","Unit",IF(ISERROR(OFFSET('HARGA SATUAN'!$E$6,MATCH(RAB!C79,'HARGA SATUAN'!$C$7:$C$1492,0),0)),"",OFFSET('HARGA SATUAN'!$E$6,MATCH(RAB!C79,'HARGA SATUAN'!$C$7:$C$1492,0),0)))</f>
        <v>Bh</v>
      </c>
      <c r="F79" s="139">
        <f>F77*1</f>
        <v>3</v>
      </c>
      <c r="G79" s="128">
        <f ca="1">IF(ISERROR(OFFSET('HARGA SATUAN'!$I$6,MATCH(RAB!C79,'HARGA SATUAN'!$C$7:$C$1492,0),0)),0,OFFSET('HARGA SATUAN'!$I$6,MATCH(RAB!C79,'HARGA SATUAN'!$C$7:$C$1492,0),0))</f>
        <v>47459</v>
      </c>
      <c r="H79" s="129">
        <f t="shared" ca="1" si="0"/>
        <v>0</v>
      </c>
      <c r="I79" s="129">
        <f t="shared" ref="I79:I89" ca="1" si="20">IF(D79="HDW",G79*F79,0)</f>
        <v>142377</v>
      </c>
      <c r="J79" s="129">
        <f t="shared" ref="J79:J89" ca="1" si="21">IF(D79="JASA",G79*F79,0)</f>
        <v>0</v>
      </c>
      <c r="K79" s="151">
        <f t="shared" ref="K79:K89" ca="1" si="22">SUM(H79:J79)</f>
        <v>142377</v>
      </c>
      <c r="L79" s="153"/>
      <c r="M79" s="153"/>
      <c r="N79" s="153"/>
      <c r="O79" s="152"/>
      <c r="P79" s="152"/>
      <c r="Q79" s="102"/>
      <c r="R79" s="98"/>
      <c r="S79" s="158"/>
      <c r="T79" s="100"/>
      <c r="U79" s="100"/>
      <c r="V79" s="100"/>
    </row>
    <row r="80" spans="1:22" ht="45">
      <c r="A80" s="98" t="e">
        <f>IF(AND(C80=0,#REF!=0,#REF!=0),"BLANKS",1)</f>
        <v>#REF!</v>
      </c>
      <c r="B80" s="137">
        <v>3</v>
      </c>
      <c r="C80" s="138" t="s">
        <v>479</v>
      </c>
      <c r="D80" s="126" t="str">
        <f ca="1">IF(ISERROR(OFFSET('HARGA SATUAN'!$D$6,MATCH(RAB!C80,'HARGA SATUAN'!$C$7:$C$1492,0),0)),"",OFFSET('HARGA SATUAN'!$D$6,MATCH(RAB!C80,'HARGA SATUAN'!$C$7:$C$1492,0),0))</f>
        <v>HDW</v>
      </c>
      <c r="E80" s="127" t="str">
        <f ca="1">IF(B80="+","Unit",IF(ISERROR(OFFSET('HARGA SATUAN'!$E$6,MATCH(RAB!C80,'HARGA SATUAN'!$C$7:$C$1492,0),0)),"",OFFSET('HARGA SATUAN'!$E$6,MATCH(RAB!C80,'HARGA SATUAN'!$C$7:$C$1492,0),0)))</f>
        <v>Bh</v>
      </c>
      <c r="F80" s="139">
        <f>F77*1</f>
        <v>3</v>
      </c>
      <c r="G80" s="128">
        <f ca="1">IF(ISERROR(OFFSET('HARGA SATUAN'!$I$6,MATCH(RAB!C80,'HARGA SATUAN'!$C$7:$C$1492,0),0)),0,OFFSET('HARGA SATUAN'!$I$6,MATCH(RAB!C80,'HARGA SATUAN'!$C$7:$C$1492,0),0))</f>
        <v>4880</v>
      </c>
      <c r="H80" s="129">
        <f t="shared" ca="1" si="0"/>
        <v>0</v>
      </c>
      <c r="I80" s="129">
        <f t="shared" ca="1" si="20"/>
        <v>14640</v>
      </c>
      <c r="J80" s="129">
        <f t="shared" ca="1" si="21"/>
        <v>0</v>
      </c>
      <c r="K80" s="151">
        <f t="shared" ca="1" si="22"/>
        <v>14640</v>
      </c>
      <c r="L80" s="153"/>
      <c r="M80" s="153"/>
      <c r="N80" s="153"/>
      <c r="O80" s="152"/>
      <c r="P80" s="152"/>
      <c r="Q80" s="102"/>
      <c r="R80" s="98"/>
      <c r="S80" s="158"/>
      <c r="T80" s="100"/>
      <c r="U80" s="100"/>
      <c r="V80" s="100"/>
    </row>
    <row r="81" spans="1:22" ht="45">
      <c r="A81" s="98" t="e">
        <f>IF(AND(C81=0,#REF!=0,#REF!=0),"BLANKS",1)</f>
        <v>#REF!</v>
      </c>
      <c r="B81" s="137">
        <v>4</v>
      </c>
      <c r="C81" s="138" t="s">
        <v>476</v>
      </c>
      <c r="D81" s="126" t="str">
        <f ca="1">IF(ISERROR(OFFSET('HARGA SATUAN'!$D$6,MATCH(RAB!C81,'HARGA SATUAN'!$C$7:$C$1492,0),0)),"",OFFSET('HARGA SATUAN'!$D$6,MATCH(RAB!C81,'HARGA SATUAN'!$C$7:$C$1492,0),0))</f>
        <v>HDW</v>
      </c>
      <c r="E81" s="127" t="str">
        <f ca="1">IF(B81="+","Unit",IF(ISERROR(OFFSET('HARGA SATUAN'!$E$6,MATCH(RAB!C81,'HARGA SATUAN'!$C$7:$C$1492,0),0)),"",OFFSET('HARGA SATUAN'!$E$6,MATCH(RAB!C81,'HARGA SATUAN'!$C$7:$C$1492,0),0)))</f>
        <v>Mtr</v>
      </c>
      <c r="F81" s="139">
        <f>F77*10</f>
        <v>30</v>
      </c>
      <c r="G81" s="128">
        <f ca="1">IF(ISERROR(OFFSET('HARGA SATUAN'!$I$6,MATCH(RAB!C81,'HARGA SATUAN'!$C$7:$C$1492,0),0)),0,OFFSET('HARGA SATUAN'!$I$6,MATCH(RAB!C81,'HARGA SATUAN'!$C$7:$C$1492,0),0))</f>
        <v>30000</v>
      </c>
      <c r="H81" s="129">
        <f t="shared" ref="H81:H102" ca="1" si="23">IF(OR(D81="MDU",D81="MDU-KD"),(IF($O$3="RAB NON MDU","PLN KD",G81*F81)),0)</f>
        <v>0</v>
      </c>
      <c r="I81" s="129">
        <f t="shared" ca="1" si="20"/>
        <v>900000</v>
      </c>
      <c r="J81" s="129">
        <f t="shared" ca="1" si="21"/>
        <v>0</v>
      </c>
      <c r="K81" s="151">
        <f t="shared" ca="1" si="22"/>
        <v>900000</v>
      </c>
      <c r="L81" s="153"/>
      <c r="M81" s="153"/>
      <c r="N81" s="153"/>
      <c r="O81" s="152"/>
      <c r="P81" s="152"/>
      <c r="Q81" s="102"/>
      <c r="R81" s="98"/>
      <c r="S81" s="158"/>
      <c r="T81" s="100"/>
      <c r="U81" s="100"/>
      <c r="V81" s="100"/>
    </row>
    <row r="82" spans="1:22" ht="45">
      <c r="A82" s="98" t="e">
        <f>IF(AND(C82=0,#REF!=0,#REF!=0),"BLANKS",1)</f>
        <v>#REF!</v>
      </c>
      <c r="B82" s="137">
        <v>5</v>
      </c>
      <c r="C82" s="138" t="s">
        <v>473</v>
      </c>
      <c r="D82" s="126" t="str">
        <f ca="1">IF(ISERROR(OFFSET('HARGA SATUAN'!$D$6,MATCH(RAB!C82,'HARGA SATUAN'!$C$7:$C$1492,0),0)),"",OFFSET('HARGA SATUAN'!$D$6,MATCH(RAB!C82,'HARGA SATUAN'!$C$7:$C$1492,0),0))</f>
        <v>HDW</v>
      </c>
      <c r="E82" s="127" t="str">
        <f ca="1">IF(B82="+","Unit",IF(ISERROR(OFFSET('HARGA SATUAN'!$E$6,MATCH(RAB!C82,'HARGA SATUAN'!$C$7:$C$1492,0),0)),"",OFFSET('HARGA SATUAN'!$E$6,MATCH(RAB!C82,'HARGA SATUAN'!$C$7:$C$1492,0),0)))</f>
        <v>Bh</v>
      </c>
      <c r="F82" s="139">
        <f>F77*2</f>
        <v>6</v>
      </c>
      <c r="G82" s="128">
        <f ca="1">IF(ISERROR(OFFSET('HARGA SATUAN'!$I$6,MATCH(RAB!C82,'HARGA SATUAN'!$C$7:$C$1492,0),0)),0,OFFSET('HARGA SATUAN'!$I$6,MATCH(RAB!C82,'HARGA SATUAN'!$C$7:$C$1492,0),0))</f>
        <v>9500</v>
      </c>
      <c r="H82" s="129">
        <f t="shared" ca="1" si="23"/>
        <v>0</v>
      </c>
      <c r="I82" s="129">
        <f t="shared" ca="1" si="20"/>
        <v>57000</v>
      </c>
      <c r="J82" s="129">
        <f t="shared" ca="1" si="21"/>
        <v>0</v>
      </c>
      <c r="K82" s="151">
        <f t="shared" ca="1" si="22"/>
        <v>57000</v>
      </c>
      <c r="L82" s="153"/>
      <c r="M82" s="153"/>
      <c r="N82" s="153"/>
      <c r="O82" s="152"/>
      <c r="P82" s="152"/>
      <c r="Q82" s="102"/>
      <c r="R82" s="98"/>
      <c r="S82" s="158"/>
      <c r="T82" s="100"/>
      <c r="U82" s="100"/>
      <c r="V82" s="100"/>
    </row>
    <row r="83" spans="1:22" ht="30">
      <c r="A83" s="98" t="e">
        <f>IF(AND(C83=0,#REF!=0,#REF!=0),"BLANKS",1)</f>
        <v>#REF!</v>
      </c>
      <c r="B83" s="137">
        <v>6</v>
      </c>
      <c r="C83" s="138" t="s">
        <v>631</v>
      </c>
      <c r="D83" s="126" t="str">
        <f ca="1">IF(ISERROR(OFFSET('HARGA SATUAN'!$D$6,MATCH(RAB!C83,'HARGA SATUAN'!$C$7:$C$1492,0),0)),"",OFFSET('HARGA SATUAN'!$D$6,MATCH(RAB!C83,'HARGA SATUAN'!$C$7:$C$1492,0),0))</f>
        <v>HDW</v>
      </c>
      <c r="E83" s="127" t="str">
        <f ca="1">IF(B83="+","Unit",IF(ISERROR(OFFSET('HARGA SATUAN'!$E$6,MATCH(RAB!C83,'HARGA SATUAN'!$C$7:$C$1492,0),0)),"",OFFSET('HARGA SATUAN'!$E$6,MATCH(RAB!C83,'HARGA SATUAN'!$C$7:$C$1492,0),0)))</f>
        <v>Bh</v>
      </c>
      <c r="F83" s="139">
        <f>F77*5.5</f>
        <v>16.5</v>
      </c>
      <c r="G83" s="128">
        <f ca="1">IF(ISERROR(OFFSET('HARGA SATUAN'!$I$6,MATCH(RAB!C83,'HARGA SATUAN'!$C$7:$C$1492,0),0)),0,OFFSET('HARGA SATUAN'!$I$6,MATCH(RAB!C83,'HARGA SATUAN'!$C$7:$C$1492,0),0))</f>
        <v>6100</v>
      </c>
      <c r="H83" s="129">
        <f t="shared" ca="1" si="23"/>
        <v>0</v>
      </c>
      <c r="I83" s="129">
        <f t="shared" ca="1" si="20"/>
        <v>100650</v>
      </c>
      <c r="J83" s="129">
        <f t="shared" ca="1" si="21"/>
        <v>0</v>
      </c>
      <c r="K83" s="151">
        <f t="shared" ca="1" si="22"/>
        <v>100650</v>
      </c>
      <c r="L83" s="153"/>
      <c r="M83" s="153"/>
      <c r="N83" s="153"/>
      <c r="O83" s="152"/>
      <c r="P83" s="152"/>
      <c r="Q83" s="102"/>
      <c r="R83" s="98"/>
      <c r="S83" s="158"/>
      <c r="T83" s="100"/>
      <c r="U83" s="100"/>
      <c r="V83" s="100"/>
    </row>
    <row r="84" spans="1:22" ht="45">
      <c r="A84" s="98" t="e">
        <f>IF(AND(C84=0,#REF!=0,#REF!=0),"BLANKS",1)</f>
        <v>#REF!</v>
      </c>
      <c r="B84" s="137">
        <v>7</v>
      </c>
      <c r="C84" s="138" t="s">
        <v>574</v>
      </c>
      <c r="D84" s="126" t="str">
        <f ca="1">IF(ISERROR(OFFSET('HARGA SATUAN'!$D$6,MATCH(RAB!C84,'HARGA SATUAN'!$C$7:$C$1492,0),0)),"",OFFSET('HARGA SATUAN'!$D$6,MATCH(RAB!C84,'HARGA SATUAN'!$C$7:$C$1492,0),0))</f>
        <v>HDW</v>
      </c>
      <c r="E84" s="127" t="str">
        <f ca="1">IF(B84="+","Unit",IF(ISERROR(OFFSET('HARGA SATUAN'!$E$6,MATCH(RAB!C84,'HARGA SATUAN'!$C$7:$C$1492,0),0)),"",OFFSET('HARGA SATUAN'!$E$6,MATCH(RAB!C84,'HARGA SATUAN'!$C$7:$C$1492,0),0)))</f>
        <v>Bh</v>
      </c>
      <c r="F84" s="139">
        <f>F77*6</f>
        <v>18</v>
      </c>
      <c r="G84" s="128">
        <f ca="1">IF(ISERROR(OFFSET('HARGA SATUAN'!$I$6,MATCH(RAB!C84,'HARGA SATUAN'!$C$7:$C$1492,0),0)),0,OFFSET('HARGA SATUAN'!$I$6,MATCH(RAB!C84,'HARGA SATUAN'!$C$7:$C$1492,0),0))</f>
        <v>2300</v>
      </c>
      <c r="H84" s="129">
        <f t="shared" ca="1" si="23"/>
        <v>0</v>
      </c>
      <c r="I84" s="129">
        <f t="shared" ca="1" si="20"/>
        <v>41400</v>
      </c>
      <c r="J84" s="129">
        <f t="shared" ca="1" si="21"/>
        <v>0</v>
      </c>
      <c r="K84" s="151">
        <f t="shared" ca="1" si="22"/>
        <v>41400</v>
      </c>
      <c r="L84" s="153"/>
      <c r="M84" s="153"/>
      <c r="N84" s="153"/>
      <c r="O84" s="152"/>
      <c r="P84" s="152"/>
      <c r="Q84" s="102"/>
      <c r="R84" s="98"/>
      <c r="S84" s="158"/>
      <c r="T84" s="100"/>
      <c r="U84" s="100"/>
      <c r="V84" s="100"/>
    </row>
    <row r="85" spans="1:22" ht="75">
      <c r="A85" s="98" t="e">
        <f>IF(AND(C85=0,#REF!=0,#REF!=0),"BLANKS",1)</f>
        <v>#REF!</v>
      </c>
      <c r="B85" s="137">
        <v>8</v>
      </c>
      <c r="C85" s="138" t="s">
        <v>1582</v>
      </c>
      <c r="D85" s="126" t="str">
        <f ca="1">IF(ISERROR(OFFSET('HARGA SATUAN'!$D$6,MATCH(RAB!C85,'HARGA SATUAN'!$C$7:$C$1492,0),0)),"",OFFSET('HARGA SATUAN'!$D$6,MATCH(RAB!C85,'HARGA SATUAN'!$C$7:$C$1492,0),0))</f>
        <v>HDW</v>
      </c>
      <c r="E85" s="127" t="str">
        <f ca="1">IF(B85="+","Unit",IF(ISERROR(OFFSET('HARGA SATUAN'!$E$6,MATCH(RAB!C85,'HARGA SATUAN'!$C$7:$C$1492,0),0)),"",OFFSET('HARGA SATUAN'!$E$6,MATCH(RAB!C85,'HARGA SATUAN'!$C$7:$C$1492,0),0)))</f>
        <v>Mtr</v>
      </c>
      <c r="F85" s="139">
        <f>F77*4.8</f>
        <v>14.399999999999999</v>
      </c>
      <c r="G85" s="128">
        <f ca="1">IF(ISERROR(OFFSET('HARGA SATUAN'!$I$6,MATCH(RAB!C85,'HARGA SATUAN'!$C$7:$C$1492,0),0)),0,OFFSET('HARGA SATUAN'!$I$6,MATCH(RAB!C85,'HARGA SATUAN'!$C$7:$C$1492,0),0))</f>
        <v>23310</v>
      </c>
      <c r="H85" s="129">
        <f t="shared" ca="1" si="23"/>
        <v>0</v>
      </c>
      <c r="I85" s="129">
        <f t="shared" ca="1" si="20"/>
        <v>335663.99999999994</v>
      </c>
      <c r="J85" s="129">
        <f t="shared" ca="1" si="21"/>
        <v>0</v>
      </c>
      <c r="K85" s="151">
        <f t="shared" ca="1" si="22"/>
        <v>335663.99999999994</v>
      </c>
      <c r="L85" s="153"/>
      <c r="M85" s="153"/>
      <c r="N85" s="153"/>
      <c r="O85" s="152"/>
      <c r="P85" s="152"/>
      <c r="Q85" s="102"/>
      <c r="R85" s="98"/>
      <c r="S85" s="158"/>
      <c r="T85" s="100"/>
      <c r="U85" s="100"/>
      <c r="V85" s="100"/>
    </row>
    <row r="86" spans="1:22" ht="60">
      <c r="A86" s="98" t="e">
        <f>IF(AND(C86=0,#REF!=0,#REF!=0),"BLANKS",1)</f>
        <v>#REF!</v>
      </c>
      <c r="B86" s="137">
        <v>9</v>
      </c>
      <c r="C86" s="138" t="s">
        <v>856</v>
      </c>
      <c r="D86" s="126" t="str">
        <f ca="1">IF(ISERROR(OFFSET('HARGA SATUAN'!$D$6,MATCH(RAB!C86,'HARGA SATUAN'!$C$7:$C$1492,0),0)),"",OFFSET('HARGA SATUAN'!$D$6,MATCH(RAB!C86,'HARGA SATUAN'!$C$7:$C$1492,0),0))</f>
        <v>JASA</v>
      </c>
      <c r="E86" s="127" t="str">
        <f ca="1">IF(B86="+","Unit",IF(ISERROR(OFFSET('HARGA SATUAN'!$E$6,MATCH(RAB!C86,'HARGA SATUAN'!$C$7:$C$1492,0),0)),"",OFFSET('HARGA SATUAN'!$E$6,MATCH(RAB!C86,'HARGA SATUAN'!$C$7:$C$1492,0),0)))</f>
        <v>Unit</v>
      </c>
      <c r="F86" s="139">
        <f>F77*1</f>
        <v>3</v>
      </c>
      <c r="G86" s="128">
        <f ca="1">IF(ISERROR(OFFSET('HARGA SATUAN'!$I$6,MATCH(RAB!C86,'HARGA SATUAN'!$C$7:$C$1492,0),0)),0,OFFSET('HARGA SATUAN'!$I$6,MATCH(RAB!C86,'HARGA SATUAN'!$C$7:$C$1492,0),0))</f>
        <v>65400</v>
      </c>
      <c r="H86" s="129">
        <f t="shared" ca="1" si="23"/>
        <v>0</v>
      </c>
      <c r="I86" s="129">
        <f t="shared" ca="1" si="20"/>
        <v>0</v>
      </c>
      <c r="J86" s="129">
        <f t="shared" ca="1" si="21"/>
        <v>196200</v>
      </c>
      <c r="K86" s="151">
        <f t="shared" ca="1" si="22"/>
        <v>196200</v>
      </c>
      <c r="L86" s="153"/>
      <c r="M86" s="153"/>
      <c r="N86" s="153"/>
      <c r="O86" s="152"/>
      <c r="P86" s="152"/>
      <c r="Q86" s="102"/>
      <c r="R86" s="98"/>
      <c r="S86" s="158"/>
      <c r="T86" s="100"/>
      <c r="U86" s="100"/>
      <c r="V86" s="100"/>
    </row>
    <row r="87" spans="1:22">
      <c r="A87" s="98" t="e">
        <f>IF(AND(C87=0,#REF!=0,#REF!=0),"BLANKS",1)</f>
        <v>#REF!</v>
      </c>
      <c r="B87" s="133"/>
      <c r="C87" s="134"/>
      <c r="D87" s="126" t="str">
        <f ca="1">IF(ISERROR(OFFSET('HARGA SATUAN'!$D$6,MATCH(RAB!C87,'HARGA SATUAN'!$C$7:$C$1492,0),0)),"",OFFSET('HARGA SATUAN'!$D$6,MATCH(RAB!C87,'HARGA SATUAN'!$C$7:$C$1492,0),0))</f>
        <v/>
      </c>
      <c r="E87" s="127" t="str">
        <f ca="1">IF(B87="+","Unit",IF(ISERROR(OFFSET('HARGA SATUAN'!$E$6,MATCH(RAB!C87,'HARGA SATUAN'!$C$7:$C$1492,0),0)),"",OFFSET('HARGA SATUAN'!$E$6,MATCH(RAB!C87,'HARGA SATUAN'!$C$7:$C$1492,0),0)))</f>
        <v/>
      </c>
      <c r="F87" s="132"/>
      <c r="G87" s="128">
        <f ca="1">IF(ISERROR(OFFSET('HARGA SATUAN'!$I$6,MATCH(RAB!C87,'HARGA SATUAN'!$C$7:$C$1492,0),0)),0,OFFSET('HARGA SATUAN'!$I$6,MATCH(RAB!C87,'HARGA SATUAN'!$C$7:$C$1492,0),0))</f>
        <v>0</v>
      </c>
      <c r="H87" s="129">
        <f t="shared" ca="1" si="23"/>
        <v>0</v>
      </c>
      <c r="I87" s="129">
        <f t="shared" ca="1" si="20"/>
        <v>0</v>
      </c>
      <c r="J87" s="129">
        <f t="shared" ca="1" si="21"/>
        <v>0</v>
      </c>
      <c r="K87" s="151">
        <f t="shared" ca="1" si="22"/>
        <v>0</v>
      </c>
      <c r="L87" s="153"/>
      <c r="M87" s="153"/>
      <c r="N87" s="153"/>
      <c r="O87" s="152"/>
      <c r="P87" s="152"/>
      <c r="Q87" s="102"/>
      <c r="R87" s="98"/>
      <c r="S87" s="158"/>
      <c r="T87" s="100"/>
      <c r="U87" s="100"/>
      <c r="V87" s="100"/>
    </row>
    <row r="88" spans="1:22" ht="71.25">
      <c r="A88" s="98" t="e">
        <f>IF(AND(C88=0,#REF!=0,#REF!=0),"BLANKS",1)</f>
        <v>#REF!</v>
      </c>
      <c r="B88" s="160" t="s">
        <v>151</v>
      </c>
      <c r="C88" s="161" t="s">
        <v>1583</v>
      </c>
      <c r="D88" s="126" t="str">
        <f ca="1">IF(ISERROR(OFFSET('HARGA SATUAN'!$D$6,MATCH(RAB!C88,'HARGA SATUAN'!$C$7:$C$1492,0),0)),"",OFFSET('HARGA SATUAN'!$D$6,MATCH(RAB!C88,'HARGA SATUAN'!$C$7:$C$1492,0),0))</f>
        <v/>
      </c>
      <c r="E88" s="127" t="str">
        <f ca="1">IF(B88="+","Unit",IF(ISERROR(OFFSET('HARGA SATUAN'!$E$6,MATCH(RAB!C88,'HARGA SATUAN'!$C$7:$C$1492,0),0)),"",OFFSET('HARGA SATUAN'!$E$6,MATCH(RAB!C88,'HARGA SATUAN'!$C$7:$C$1492,0),0)))</f>
        <v/>
      </c>
      <c r="F88" s="132"/>
      <c r="G88" s="128">
        <f ca="1">IF(ISERROR(OFFSET('HARGA SATUAN'!$I$6,MATCH(RAB!C88,'HARGA SATUAN'!$C$7:$C$1492,0),0)),0,OFFSET('HARGA SATUAN'!$I$6,MATCH(RAB!C88,'HARGA SATUAN'!$C$7:$C$1492,0),0))</f>
        <v>0</v>
      </c>
      <c r="H88" s="129">
        <f t="shared" ca="1" si="23"/>
        <v>0</v>
      </c>
      <c r="I88" s="129">
        <f t="shared" ca="1" si="20"/>
        <v>0</v>
      </c>
      <c r="J88" s="129">
        <f t="shared" ca="1" si="21"/>
        <v>0</v>
      </c>
      <c r="K88" s="151">
        <f t="shared" ca="1" si="22"/>
        <v>0</v>
      </c>
      <c r="L88" s="153"/>
      <c r="M88" s="153"/>
      <c r="N88" s="153"/>
      <c r="O88" s="152"/>
      <c r="P88" s="152"/>
      <c r="Q88" s="102"/>
      <c r="R88" s="98"/>
      <c r="S88" s="158"/>
      <c r="T88" s="100"/>
      <c r="U88" s="100"/>
      <c r="V88" s="100"/>
    </row>
    <row r="89" spans="1:22" ht="75">
      <c r="A89" s="98" t="e">
        <f>IF(AND(C89=0,#REF!=0,#REF!=0),"BLANKS",1)</f>
        <v>#REF!</v>
      </c>
      <c r="B89" s="162" t="s">
        <v>12</v>
      </c>
      <c r="C89" s="163" t="s">
        <v>1584</v>
      </c>
      <c r="D89" s="126" t="str">
        <f ca="1">IF(ISERROR(OFFSET('HARGA SATUAN'!$D$6,MATCH(RAB!C89,'HARGA SATUAN'!$C$7:$C$1492,0),0)),"",OFFSET('HARGA SATUAN'!$D$6,MATCH(RAB!C89,'HARGA SATUAN'!$C$7:$C$1492,0),0))</f>
        <v/>
      </c>
      <c r="E89" s="127" t="str">
        <f ca="1">IF(B89="+","Unit",IF(ISERROR(OFFSET('HARGA SATUAN'!$E$6,MATCH(RAB!C89,'HARGA SATUAN'!$C$7:$C$1492,0),0)),"",OFFSET('HARGA SATUAN'!$E$6,MATCH(RAB!C89,'HARGA SATUAN'!$C$7:$C$1492,0),0)))</f>
        <v>Unit</v>
      </c>
      <c r="F89" s="164">
        <v>1</v>
      </c>
      <c r="G89" s="128">
        <f ca="1">IF(ISERROR(OFFSET('HARGA SATUAN'!$I$6,MATCH(RAB!C89,'HARGA SATUAN'!$C$7:$C$1492,0),0)),0,OFFSET('HARGA SATUAN'!$I$6,MATCH(RAB!C89,'HARGA SATUAN'!$C$7:$C$1492,0),0))</f>
        <v>0</v>
      </c>
      <c r="H89" s="129">
        <f t="shared" ca="1" si="23"/>
        <v>0</v>
      </c>
      <c r="I89" s="129">
        <f t="shared" ca="1" si="20"/>
        <v>0</v>
      </c>
      <c r="J89" s="129">
        <f t="shared" ca="1" si="21"/>
        <v>0</v>
      </c>
      <c r="K89" s="151">
        <f t="shared" ca="1" si="22"/>
        <v>0</v>
      </c>
      <c r="L89" s="153"/>
      <c r="M89" s="153"/>
      <c r="N89" s="153"/>
      <c r="O89" s="152"/>
      <c r="P89" s="152"/>
      <c r="Q89" s="102"/>
      <c r="R89" s="98"/>
      <c r="S89" s="158"/>
      <c r="T89" s="100"/>
      <c r="U89" s="100"/>
      <c r="V89" s="100"/>
    </row>
    <row r="90" spans="1:22" ht="60">
      <c r="A90" s="98" t="e">
        <f>IF(AND(C90=0,#REF!=0,#REF!=0),"BLANKS",1)</f>
        <v>#REF!</v>
      </c>
      <c r="B90" s="162">
        <v>1</v>
      </c>
      <c r="C90" s="134" t="s">
        <v>176</v>
      </c>
      <c r="D90" s="126" t="str">
        <f ca="1">IF(ISERROR(OFFSET('HARGA SATUAN'!$D$6,MATCH(RAB!C90,'HARGA SATUAN'!$C$7:$C$1492,0),0)),"",OFFSET('HARGA SATUAN'!$D$6,MATCH(RAB!C90,'HARGA SATUAN'!$C$7:$C$1492,0),0))</f>
        <v>MDU-KD</v>
      </c>
      <c r="E90" s="127" t="str">
        <f ca="1">IF(B90="+","Unit",IF(ISERROR(OFFSET('HARGA SATUAN'!$E$6,MATCH(RAB!C90,'HARGA SATUAN'!$C$7:$C$1492,0),0)),"",OFFSET('HARGA SATUAN'!$E$6,MATCH(RAB!C90,'HARGA SATUAN'!$C$7:$C$1492,0),0)))</f>
        <v>Bh</v>
      </c>
      <c r="F90" s="164">
        <f>F89*1</f>
        <v>1</v>
      </c>
      <c r="G90" s="128">
        <f ca="1">IF(ISERROR(OFFSET('HARGA SATUAN'!$I$6,MATCH(RAB!C90,'HARGA SATUAN'!$C$7:$C$1492,0),0)),0,OFFSET('HARGA SATUAN'!$I$6,MATCH(RAB!C90,'HARGA SATUAN'!$C$7:$C$1492,0),0))</f>
        <v>77674900</v>
      </c>
      <c r="H90" s="129">
        <f t="shared" ca="1" si="23"/>
        <v>77674900</v>
      </c>
      <c r="I90" s="129">
        <f t="shared" ref="I90:I102" ca="1" si="24">IF(D90="HDW",G90*F90,0)</f>
        <v>0</v>
      </c>
      <c r="J90" s="129">
        <f t="shared" ref="J90:J102" ca="1" si="25">IF(D90="JASA",G90*F90,0)</f>
        <v>0</v>
      </c>
      <c r="K90" s="151">
        <f t="shared" ref="K90:K98" ca="1" si="26">SUM(H90:J90)</f>
        <v>77674900</v>
      </c>
      <c r="L90" s="153"/>
      <c r="M90" s="153"/>
      <c r="N90" s="153"/>
      <c r="O90" s="152"/>
      <c r="P90" s="152"/>
      <c r="Q90" s="102"/>
      <c r="R90" s="98"/>
      <c r="S90" s="158"/>
      <c r="T90" s="100"/>
      <c r="U90" s="100"/>
      <c r="V90" s="100"/>
    </row>
    <row r="91" spans="1:22" ht="30">
      <c r="A91" s="98" t="e">
        <f>IF(AND(C91=0,#REF!=0,#REF!=0),"BLANKS",1)</f>
        <v>#REF!</v>
      </c>
      <c r="B91" s="165">
        <v>2</v>
      </c>
      <c r="C91" s="166" t="s">
        <v>1585</v>
      </c>
      <c r="D91" s="126" t="str">
        <f ca="1">IF(ISERROR(OFFSET('HARGA SATUAN'!$D$6,MATCH(RAB!C91,'HARGA SATUAN'!$C$7:$C$1492,0),0)),"",OFFSET('HARGA SATUAN'!$D$6,MATCH(RAB!C91,'HARGA SATUAN'!$C$7:$C$1492,0),0))</f>
        <v/>
      </c>
      <c r="E91" s="127" t="str">
        <f ca="1">IF(B91="+","Unit",IF(ISERROR(OFFSET('HARGA SATUAN'!$E$6,MATCH(RAB!C91,'HARGA SATUAN'!$C$7:$C$1492,0),0)),"",OFFSET('HARGA SATUAN'!$E$6,MATCH(RAB!C91,'HARGA SATUAN'!$C$7:$C$1492,0),0)))</f>
        <v/>
      </c>
      <c r="F91" s="167"/>
      <c r="G91" s="128">
        <f ca="1">IF(ISERROR(OFFSET('HARGA SATUAN'!$I$6,MATCH(RAB!C91,'HARGA SATUAN'!$C$7:$C$1492,0),0)),0,OFFSET('HARGA SATUAN'!$I$6,MATCH(RAB!C91,'HARGA SATUAN'!$C$7:$C$1492,0),0))</f>
        <v>0</v>
      </c>
      <c r="H91" s="129">
        <f t="shared" ca="1" si="23"/>
        <v>0</v>
      </c>
      <c r="I91" s="129">
        <f t="shared" ca="1" si="24"/>
        <v>0</v>
      </c>
      <c r="J91" s="129">
        <f t="shared" ca="1" si="25"/>
        <v>0</v>
      </c>
      <c r="K91" s="151">
        <f t="shared" ca="1" si="26"/>
        <v>0</v>
      </c>
      <c r="L91" s="153"/>
      <c r="M91" s="153"/>
      <c r="N91" s="153"/>
      <c r="O91" s="152"/>
      <c r="P91" s="152"/>
      <c r="Q91" s="102"/>
      <c r="R91" s="98"/>
      <c r="S91" s="158"/>
      <c r="T91" s="100"/>
      <c r="U91" s="100"/>
      <c r="V91" s="100"/>
    </row>
    <row r="92" spans="1:22" ht="30">
      <c r="A92" s="98" t="e">
        <f>IF(AND(C92=0,#REF!=0,#REF!=0),"BLANKS",1)</f>
        <v>#REF!</v>
      </c>
      <c r="B92" s="162"/>
      <c r="C92" s="166" t="s">
        <v>260</v>
      </c>
      <c r="D92" s="126" t="str">
        <f ca="1">IF(ISERROR(OFFSET('HARGA SATUAN'!$D$6,MATCH(RAB!C92,'HARGA SATUAN'!$C$7:$C$1492,0),0)),"",OFFSET('HARGA SATUAN'!$D$6,MATCH(RAB!C92,'HARGA SATUAN'!$C$7:$C$1492,0),0))</f>
        <v>MDU-KD</v>
      </c>
      <c r="E92" s="127" t="str">
        <f ca="1">IF(B92="+","Unit",IF(ISERROR(OFFSET('HARGA SATUAN'!$E$6,MATCH(RAB!C92,'HARGA SATUAN'!$C$7:$C$1492,0),0)),"",OFFSET('HARGA SATUAN'!$E$6,MATCH(RAB!C92,'HARGA SATUAN'!$C$7:$C$1492,0),0)))</f>
        <v>Mtr</v>
      </c>
      <c r="F92" s="164">
        <f>F89*(3*3)</f>
        <v>9</v>
      </c>
      <c r="G92" s="128">
        <f ca="1">IF(ISERROR(OFFSET('HARGA SATUAN'!$I$6,MATCH(RAB!C92,'HARGA SATUAN'!$C$7:$C$1492,0),0)),0,OFFSET('HARGA SATUAN'!$I$6,MATCH(RAB!C92,'HARGA SATUAN'!$C$7:$C$1492,0),0))</f>
        <v>14200</v>
      </c>
      <c r="H92" s="129">
        <f t="shared" ca="1" si="23"/>
        <v>127800</v>
      </c>
      <c r="I92" s="129">
        <f t="shared" ca="1" si="24"/>
        <v>0</v>
      </c>
      <c r="J92" s="129">
        <f t="shared" ca="1" si="25"/>
        <v>0</v>
      </c>
      <c r="K92" s="151">
        <f t="shared" ca="1" si="26"/>
        <v>127800</v>
      </c>
      <c r="L92" s="153"/>
      <c r="M92" s="153"/>
      <c r="N92" s="153"/>
      <c r="O92" s="152"/>
      <c r="P92" s="152"/>
      <c r="Q92" s="102"/>
      <c r="R92" s="98"/>
      <c r="S92" s="158"/>
      <c r="T92" s="100"/>
      <c r="U92" s="100"/>
      <c r="V92" s="100"/>
    </row>
    <row r="93" spans="1:22" ht="60">
      <c r="A93" s="98" t="e">
        <f>IF(AND(C93=0,#REF!=0,#REF!=0),"BLANKS",1)</f>
        <v>#REF!</v>
      </c>
      <c r="B93" s="162"/>
      <c r="C93" s="134" t="s">
        <v>271</v>
      </c>
      <c r="D93" s="126" t="str">
        <f ca="1">IF(ISERROR(OFFSET('HARGA SATUAN'!$D$6,MATCH(RAB!C93,'HARGA SATUAN'!$C$7:$C$1492,0),0)),"",OFFSET('HARGA SATUAN'!$D$6,MATCH(RAB!C93,'HARGA SATUAN'!$C$7:$C$1492,0),0))</f>
        <v>MDU-KD</v>
      </c>
      <c r="E93" s="127" t="str">
        <f ca="1">IF(B93="+","Unit",IF(ISERROR(OFFSET('HARGA SATUAN'!$E$6,MATCH(RAB!C93,'HARGA SATUAN'!$C$7:$C$1492,0),0)),"",OFFSET('HARGA SATUAN'!$E$6,MATCH(RAB!C93,'HARGA SATUAN'!$C$7:$C$1492,0),0)))</f>
        <v>Mtr</v>
      </c>
      <c r="F93" s="164">
        <f>F89*3</f>
        <v>3</v>
      </c>
      <c r="G93" s="128">
        <f ca="1">IF(ISERROR(OFFSET('HARGA SATUAN'!$I$6,MATCH(RAB!C93,'HARGA SATUAN'!$C$7:$C$1492,0),0)),0,OFFSET('HARGA SATUAN'!$I$6,MATCH(RAB!C93,'HARGA SATUAN'!$C$7:$C$1492,0),0))</f>
        <v>54500</v>
      </c>
      <c r="H93" s="129">
        <f t="shared" ca="1" si="23"/>
        <v>163500</v>
      </c>
      <c r="I93" s="129">
        <f t="shared" ca="1" si="24"/>
        <v>0</v>
      </c>
      <c r="J93" s="129">
        <f t="shared" ca="1" si="25"/>
        <v>0</v>
      </c>
      <c r="K93" s="151">
        <f t="shared" ca="1" si="26"/>
        <v>163500</v>
      </c>
      <c r="L93" s="153"/>
      <c r="M93" s="153"/>
      <c r="N93" s="153"/>
      <c r="O93" s="152"/>
      <c r="P93" s="152"/>
      <c r="Q93" s="102"/>
      <c r="R93" s="98"/>
      <c r="S93" s="158"/>
      <c r="T93" s="100"/>
      <c r="U93" s="100"/>
      <c r="V93" s="100"/>
    </row>
    <row r="94" spans="1:22" ht="75">
      <c r="A94" s="98" t="e">
        <f>IF(AND(C94=0,#REF!=0,#REF!=0),"BLANKS",1)</f>
        <v>#REF!</v>
      </c>
      <c r="B94" s="162">
        <v>3</v>
      </c>
      <c r="C94" s="134" t="s">
        <v>231</v>
      </c>
      <c r="D94" s="126" t="str">
        <f ca="1">IF(ISERROR(OFFSET('HARGA SATUAN'!$D$6,MATCH(RAB!C94,'HARGA SATUAN'!$C$7:$C$1492,0),0)),"",OFFSET('HARGA SATUAN'!$D$6,MATCH(RAB!C94,'HARGA SATUAN'!$C$7:$C$1492,0),0))</f>
        <v>MDU-KD</v>
      </c>
      <c r="E94" s="127" t="str">
        <f ca="1">IF(B94="+","Unit",IF(ISERROR(OFFSET('HARGA SATUAN'!$E$6,MATCH(RAB!C94,'HARGA SATUAN'!$C$7:$C$1492,0),0)),"",OFFSET('HARGA SATUAN'!$E$6,MATCH(RAB!C94,'HARGA SATUAN'!$C$7:$C$1492,0),0)))</f>
        <v>Bh</v>
      </c>
      <c r="F94" s="164">
        <f>F89*3</f>
        <v>3</v>
      </c>
      <c r="G94" s="128">
        <f ca="1">IF(ISERROR(OFFSET('HARGA SATUAN'!$I$6,MATCH(RAB!C94,'HARGA SATUAN'!$C$7:$C$1492,0),0)),0,OFFSET('HARGA SATUAN'!$I$6,MATCH(RAB!C94,'HARGA SATUAN'!$C$7:$C$1492,0),0))</f>
        <v>725900</v>
      </c>
      <c r="H94" s="129">
        <f t="shared" ca="1" si="23"/>
        <v>2177700</v>
      </c>
      <c r="I94" s="129">
        <f t="shared" ca="1" si="24"/>
        <v>0</v>
      </c>
      <c r="J94" s="129">
        <f t="shared" ca="1" si="25"/>
        <v>0</v>
      </c>
      <c r="K94" s="151">
        <f t="shared" ca="1" si="26"/>
        <v>2177700</v>
      </c>
      <c r="L94" s="153"/>
      <c r="M94" s="153"/>
      <c r="N94" s="153"/>
      <c r="O94" s="152"/>
      <c r="P94" s="152"/>
      <c r="Q94" s="102"/>
      <c r="R94" s="98"/>
      <c r="S94" s="158"/>
      <c r="T94" s="100"/>
      <c r="U94" s="100"/>
      <c r="V94" s="100"/>
    </row>
    <row r="95" spans="1:22" ht="30">
      <c r="A95" s="98" t="e">
        <f>IF(AND(C95=0,#REF!=0,#REF!=0),"BLANKS",1)</f>
        <v>#REF!</v>
      </c>
      <c r="B95" s="162">
        <v>4</v>
      </c>
      <c r="C95" s="163" t="s">
        <v>190</v>
      </c>
      <c r="D95" s="126" t="str">
        <f ca="1">IF(ISERROR(OFFSET('HARGA SATUAN'!$D$6,MATCH(RAB!C95,'HARGA SATUAN'!$C$7:$C$1492,0),0)),"",OFFSET('HARGA SATUAN'!$D$6,MATCH(RAB!C95,'HARGA SATUAN'!$C$7:$C$1492,0),0))</f>
        <v>MDU-KD</v>
      </c>
      <c r="E95" s="127" t="str">
        <f ca="1">IF(B95="+","Unit",IF(ISERROR(OFFSET('HARGA SATUAN'!$E$6,MATCH(RAB!C95,'HARGA SATUAN'!$C$7:$C$1492,0),0)),"",OFFSET('HARGA SATUAN'!$E$6,MATCH(RAB!C95,'HARGA SATUAN'!$C$7:$C$1492,0),0)))</f>
        <v>Bh</v>
      </c>
      <c r="F95" s="164">
        <f>F89*3</f>
        <v>3</v>
      </c>
      <c r="G95" s="128">
        <f ca="1">IF(ISERROR(OFFSET('HARGA SATUAN'!$I$6,MATCH(RAB!C95,'HARGA SATUAN'!$C$7:$C$1492,0),0)),0,OFFSET('HARGA SATUAN'!$I$6,MATCH(RAB!C95,'HARGA SATUAN'!$C$7:$C$1492,0),0))</f>
        <v>848250</v>
      </c>
      <c r="H95" s="129">
        <f t="shared" ca="1" si="23"/>
        <v>2544750</v>
      </c>
      <c r="I95" s="129">
        <f t="shared" ca="1" si="24"/>
        <v>0</v>
      </c>
      <c r="J95" s="129">
        <f t="shared" ca="1" si="25"/>
        <v>0</v>
      </c>
      <c r="K95" s="151">
        <f t="shared" ca="1" si="26"/>
        <v>2544750</v>
      </c>
      <c r="L95" s="153"/>
      <c r="M95" s="153"/>
      <c r="N95" s="153"/>
      <c r="O95" s="152"/>
      <c r="P95" s="152"/>
      <c r="Q95" s="102"/>
      <c r="R95" s="98"/>
      <c r="S95" s="158"/>
      <c r="T95" s="100"/>
      <c r="U95" s="100"/>
      <c r="V95" s="100"/>
    </row>
    <row r="96" spans="1:22" ht="30">
      <c r="A96" s="98" t="e">
        <f>IF(AND(C96=0,#REF!=0,#REF!=0),"BLANKS",1)</f>
        <v>#REF!</v>
      </c>
      <c r="B96" s="162">
        <v>5</v>
      </c>
      <c r="C96" s="163" t="s">
        <v>194</v>
      </c>
      <c r="D96" s="126" t="str">
        <f ca="1">IF(ISERROR(OFFSET('HARGA SATUAN'!$D$6,MATCH(RAB!C96,'HARGA SATUAN'!$C$7:$C$1492,0),0)),"",OFFSET('HARGA SATUAN'!$D$6,MATCH(RAB!C96,'HARGA SATUAN'!$C$7:$C$1492,0),0))</f>
        <v>HDW</v>
      </c>
      <c r="E96" s="127" t="str">
        <f ca="1">IF(B96="+","Unit",IF(ISERROR(OFFSET('HARGA SATUAN'!$E$6,MATCH(RAB!C96,'HARGA SATUAN'!$C$7:$C$1492,0),0)),"",OFFSET('HARGA SATUAN'!$E$6,MATCH(RAB!C96,'HARGA SATUAN'!$C$7:$C$1492,0),0)))</f>
        <v>Bh</v>
      </c>
      <c r="F96" s="164">
        <f>F89*3</f>
        <v>3</v>
      </c>
      <c r="G96" s="128">
        <f ca="1">IF(ISERROR(OFFSET('HARGA SATUAN'!$I$6,MATCH(RAB!C96,'HARGA SATUAN'!$C$7:$C$1492,0),0)),0,OFFSET('HARGA SATUAN'!$I$6,MATCH(RAB!C96,'HARGA SATUAN'!$C$7:$C$1492,0),0))</f>
        <v>18000</v>
      </c>
      <c r="H96" s="129">
        <f t="shared" ca="1" si="23"/>
        <v>0</v>
      </c>
      <c r="I96" s="129">
        <f t="shared" ca="1" si="24"/>
        <v>54000</v>
      </c>
      <c r="J96" s="129">
        <f t="shared" ca="1" si="25"/>
        <v>0</v>
      </c>
      <c r="K96" s="151">
        <f t="shared" ca="1" si="26"/>
        <v>54000</v>
      </c>
      <c r="L96" s="153"/>
      <c r="M96" s="153"/>
      <c r="N96" s="153"/>
      <c r="O96" s="152"/>
      <c r="P96" s="152"/>
      <c r="Q96" s="102"/>
      <c r="R96" s="98"/>
      <c r="S96" s="158"/>
      <c r="T96" s="100"/>
      <c r="U96" s="100"/>
      <c r="V96" s="100"/>
    </row>
    <row r="97" spans="1:22" ht="60">
      <c r="A97" s="98" t="e">
        <f>IF(AND(C97=0,#REF!=0,#REF!=0),"BLANKS",1)</f>
        <v>#REF!</v>
      </c>
      <c r="B97" s="162">
        <v>6</v>
      </c>
      <c r="C97" s="163" t="s">
        <v>319</v>
      </c>
      <c r="D97" s="126" t="str">
        <f ca="1">IF(ISERROR(OFFSET('HARGA SATUAN'!$D$6,MATCH(RAB!C97,'HARGA SATUAN'!$C$7:$C$1492,0),0)),"",OFFSET('HARGA SATUAN'!$D$6,MATCH(RAB!C97,'HARGA SATUAN'!$C$7:$C$1492,0),0))</f>
        <v>HDW</v>
      </c>
      <c r="E97" s="127" t="str">
        <f ca="1">IF(B97="+","Unit",IF(ISERROR(OFFSET('HARGA SATUAN'!$E$6,MATCH(RAB!C97,'HARGA SATUAN'!$C$7:$C$1492,0),0)),"",OFFSET('HARGA SATUAN'!$E$6,MATCH(RAB!C97,'HARGA SATUAN'!$C$7:$C$1492,0),0)))</f>
        <v>Bh</v>
      </c>
      <c r="F97" s="164">
        <f>F89*13</f>
        <v>13</v>
      </c>
      <c r="G97" s="128">
        <f ca="1">IF(ISERROR(OFFSET('HARGA SATUAN'!$I$6,MATCH(RAB!C97,'HARGA SATUAN'!$C$7:$C$1492,0),0)),0,OFFSET('HARGA SATUAN'!$I$6,MATCH(RAB!C97,'HARGA SATUAN'!$C$7:$C$1492,0),0))</f>
        <v>64300</v>
      </c>
      <c r="H97" s="129">
        <f t="shared" ca="1" si="23"/>
        <v>0</v>
      </c>
      <c r="I97" s="129">
        <f t="shared" ca="1" si="24"/>
        <v>835900</v>
      </c>
      <c r="J97" s="129">
        <f t="shared" ca="1" si="25"/>
        <v>0</v>
      </c>
      <c r="K97" s="151">
        <f t="shared" ca="1" si="26"/>
        <v>835900</v>
      </c>
      <c r="L97" s="153"/>
      <c r="M97" s="153"/>
      <c r="N97" s="153"/>
      <c r="O97" s="152"/>
      <c r="P97" s="152"/>
      <c r="Q97" s="102"/>
      <c r="R97" s="98"/>
      <c r="S97" s="158"/>
      <c r="T97" s="100"/>
      <c r="U97" s="100"/>
      <c r="V97" s="100"/>
    </row>
    <row r="98" spans="1:22" ht="75">
      <c r="A98" s="98" t="e">
        <f>IF(AND(C98=0,#REF!=0,#REF!=0),"BLANKS",1)</f>
        <v>#REF!</v>
      </c>
      <c r="B98" s="162">
        <v>7</v>
      </c>
      <c r="C98" s="163" t="s">
        <v>422</v>
      </c>
      <c r="D98" s="126" t="str">
        <f ca="1">IF(ISERROR(OFFSET('HARGA SATUAN'!$D$6,MATCH(RAB!C98,'HARGA SATUAN'!$C$7:$C$1492,0),0)),"",OFFSET('HARGA SATUAN'!$D$6,MATCH(RAB!C98,'HARGA SATUAN'!$C$7:$C$1492,0),0))</f>
        <v>HDW</v>
      </c>
      <c r="E98" s="127" t="str">
        <f ca="1">IF(B98="+","Unit",IF(ISERROR(OFFSET('HARGA SATUAN'!$E$6,MATCH(RAB!C98,'HARGA SATUAN'!$C$7:$C$1492,0),0)),"",OFFSET('HARGA SATUAN'!$E$6,MATCH(RAB!C98,'HARGA SATUAN'!$C$7:$C$1492,0),0)))</f>
        <v>Bh</v>
      </c>
      <c r="F98" s="164">
        <f>F89*28</f>
        <v>28</v>
      </c>
      <c r="G98" s="128">
        <f ca="1">IF(ISERROR(OFFSET('HARGA SATUAN'!$I$6,MATCH(RAB!C98,'HARGA SATUAN'!$C$7:$C$1492,0),0)),0,OFFSET('HARGA SATUAN'!$I$6,MATCH(RAB!C98,'HARGA SATUAN'!$C$7:$C$1492,0),0))</f>
        <v>7938</v>
      </c>
      <c r="H98" s="129">
        <f t="shared" ca="1" si="23"/>
        <v>0</v>
      </c>
      <c r="I98" s="129">
        <f t="shared" ca="1" si="24"/>
        <v>222264</v>
      </c>
      <c r="J98" s="129">
        <f t="shared" ca="1" si="25"/>
        <v>0</v>
      </c>
      <c r="K98" s="151">
        <f t="shared" ca="1" si="26"/>
        <v>222264</v>
      </c>
      <c r="L98" s="153"/>
      <c r="M98" s="153"/>
      <c r="N98" s="153"/>
      <c r="O98" s="152"/>
      <c r="P98" s="152"/>
      <c r="Q98" s="102"/>
      <c r="R98" s="98"/>
      <c r="S98" s="158"/>
      <c r="T98" s="100"/>
      <c r="U98" s="100"/>
      <c r="V98" s="100"/>
    </row>
    <row r="99" spans="1:22" ht="105">
      <c r="A99" s="98" t="e">
        <f>IF(AND(C99=0,#REF!=0,#REF!=0),"BLANKS",1)</f>
        <v>#REF!</v>
      </c>
      <c r="B99" s="162">
        <v>8</v>
      </c>
      <c r="C99" s="163" t="s">
        <v>437</v>
      </c>
      <c r="D99" s="126" t="str">
        <f ca="1">IF(ISERROR(OFFSET('HARGA SATUAN'!$D$6,MATCH(RAB!C99,'HARGA SATUAN'!$C$7:$C$1492,0),0)),"",OFFSET('HARGA SATUAN'!$D$6,MATCH(RAB!C99,'HARGA SATUAN'!$C$7:$C$1492,0),0))</f>
        <v>HDW</v>
      </c>
      <c r="E99" s="127" t="str">
        <f ca="1">IF(B99="+","Unit",IF(ISERROR(OFFSET('HARGA SATUAN'!$E$6,MATCH(RAB!C99,'HARGA SATUAN'!$C$7:$C$1492,0),0)),"",OFFSET('HARGA SATUAN'!$E$6,MATCH(RAB!C99,'HARGA SATUAN'!$C$7:$C$1492,0),0)))</f>
        <v>Bh</v>
      </c>
      <c r="F99" s="164">
        <f>F89*2</f>
        <v>2</v>
      </c>
      <c r="G99" s="128">
        <f ca="1">IF(ISERROR(OFFSET('HARGA SATUAN'!$I$6,MATCH(RAB!C99,'HARGA SATUAN'!$C$7:$C$1492,0),0)),0,OFFSET('HARGA SATUAN'!$I$6,MATCH(RAB!C99,'HARGA SATUAN'!$C$7:$C$1492,0),0))</f>
        <v>404600</v>
      </c>
      <c r="H99" s="129">
        <f t="shared" ca="1" si="23"/>
        <v>0</v>
      </c>
      <c r="I99" s="129">
        <f t="shared" ca="1" si="24"/>
        <v>809200</v>
      </c>
      <c r="J99" s="129">
        <f t="shared" ca="1" si="25"/>
        <v>0</v>
      </c>
      <c r="K99" s="151">
        <f t="shared" ref="K99:K102" ca="1" si="27">SUM(H99:J99)</f>
        <v>809200</v>
      </c>
      <c r="L99" s="153"/>
      <c r="M99" s="153"/>
      <c r="N99" s="153"/>
      <c r="O99" s="152"/>
      <c r="P99" s="152"/>
      <c r="Q99" s="102"/>
      <c r="R99" s="98"/>
      <c r="S99" s="158"/>
      <c r="T99" s="100"/>
      <c r="U99" s="100"/>
      <c r="V99" s="100"/>
    </row>
    <row r="100" spans="1:22" ht="90">
      <c r="A100" s="98" t="e">
        <f>IF(AND(C100=0,#REF!=0,#REF!=0),"BLANKS",1)</f>
        <v>#REF!</v>
      </c>
      <c r="B100" s="162">
        <v>9</v>
      </c>
      <c r="C100" s="163" t="s">
        <v>445</v>
      </c>
      <c r="D100" s="126" t="str">
        <f ca="1">IF(ISERROR(OFFSET('HARGA SATUAN'!$D$6,MATCH(RAB!C100,'HARGA SATUAN'!$C$7:$C$1492,0),0)),"",OFFSET('HARGA SATUAN'!$D$6,MATCH(RAB!C100,'HARGA SATUAN'!$C$7:$C$1492,0),0))</f>
        <v>HDW</v>
      </c>
      <c r="E100" s="127" t="str">
        <f ca="1">IF(B100="+","Unit",IF(ISERROR(OFFSET('HARGA SATUAN'!$E$6,MATCH(RAB!C100,'HARGA SATUAN'!$C$7:$C$1492,0),0)),"",OFFSET('HARGA SATUAN'!$E$6,MATCH(RAB!C100,'HARGA SATUAN'!$C$7:$C$1492,0),0)))</f>
        <v>Bh</v>
      </c>
      <c r="F100" s="164">
        <f>F89*3</f>
        <v>3</v>
      </c>
      <c r="G100" s="128">
        <f ca="1">IF(ISERROR(OFFSET('HARGA SATUAN'!$I$6,MATCH(RAB!C100,'HARGA SATUAN'!$C$7:$C$1492,0),0)),0,OFFSET('HARGA SATUAN'!$I$6,MATCH(RAB!C100,'HARGA SATUAN'!$C$7:$C$1492,0),0))</f>
        <v>15900</v>
      </c>
      <c r="H100" s="129">
        <f t="shared" ca="1" si="23"/>
        <v>0</v>
      </c>
      <c r="I100" s="129">
        <f t="shared" ca="1" si="24"/>
        <v>47700</v>
      </c>
      <c r="J100" s="129">
        <f t="shared" ca="1" si="25"/>
        <v>0</v>
      </c>
      <c r="K100" s="151">
        <f t="shared" ca="1" si="27"/>
        <v>47700</v>
      </c>
      <c r="L100" s="153"/>
      <c r="M100" s="153"/>
      <c r="N100" s="153"/>
      <c r="O100" s="152"/>
      <c r="P100" s="152"/>
      <c r="Q100" s="102"/>
      <c r="R100" s="98"/>
      <c r="S100" s="158"/>
      <c r="T100" s="100"/>
      <c r="U100" s="100"/>
      <c r="V100" s="100"/>
    </row>
    <row r="101" spans="1:22" ht="105">
      <c r="A101" s="98" t="e">
        <f>IF(AND(C101=0,#REF!=0,#REF!=0),"BLANKS",1)</f>
        <v>#REF!</v>
      </c>
      <c r="B101" s="162">
        <v>10</v>
      </c>
      <c r="C101" s="163" t="s">
        <v>454</v>
      </c>
      <c r="D101" s="126" t="str">
        <f ca="1">IF(ISERROR(OFFSET('HARGA SATUAN'!$D$6,MATCH(RAB!C101,'HARGA SATUAN'!$C$7:$C$1492,0),0)),"",OFFSET('HARGA SATUAN'!$D$6,MATCH(RAB!C101,'HARGA SATUAN'!$C$7:$C$1492,0),0))</f>
        <v>HDW</v>
      </c>
      <c r="E101" s="127" t="str">
        <f ca="1">IF(B101="+","Unit",IF(ISERROR(OFFSET('HARGA SATUAN'!$E$6,MATCH(RAB!C101,'HARGA SATUAN'!$C$7:$C$1492,0),0)),"",OFFSET('HARGA SATUAN'!$E$6,MATCH(RAB!C101,'HARGA SATUAN'!$C$7:$C$1492,0),0)))</f>
        <v>Bh</v>
      </c>
      <c r="F101" s="164">
        <f>F89*5</f>
        <v>5</v>
      </c>
      <c r="G101" s="128">
        <f ca="1">IF(ISERROR(OFFSET('HARGA SATUAN'!$I$6,MATCH(RAB!C101,'HARGA SATUAN'!$C$7:$C$1492,0),0)),0,OFFSET('HARGA SATUAN'!$I$6,MATCH(RAB!C101,'HARGA SATUAN'!$C$7:$C$1492,0),0))</f>
        <v>380500</v>
      </c>
      <c r="H101" s="129">
        <f t="shared" ca="1" si="23"/>
        <v>0</v>
      </c>
      <c r="I101" s="129">
        <f t="shared" ca="1" si="24"/>
        <v>1902500</v>
      </c>
      <c r="J101" s="129">
        <f t="shared" ca="1" si="25"/>
        <v>0</v>
      </c>
      <c r="K101" s="151">
        <f t="shared" ca="1" si="27"/>
        <v>1902500</v>
      </c>
      <c r="L101" s="153"/>
      <c r="M101" s="153"/>
      <c r="N101" s="153"/>
      <c r="O101" s="152"/>
      <c r="P101" s="152"/>
      <c r="Q101" s="102"/>
      <c r="R101" s="98"/>
      <c r="S101" s="158"/>
      <c r="T101" s="100"/>
      <c r="U101" s="100"/>
      <c r="V101" s="100"/>
    </row>
    <row r="102" spans="1:22" ht="105">
      <c r="A102" s="98" t="e">
        <f>IF(AND(C102=0,#REF!=0,#REF!=0),"BLANKS",1)</f>
        <v>#REF!</v>
      </c>
      <c r="B102" s="162">
        <v>11</v>
      </c>
      <c r="C102" s="163" t="s">
        <v>455</v>
      </c>
      <c r="D102" s="126" t="str">
        <f ca="1">IF(ISERROR(OFFSET('HARGA SATUAN'!$D$6,MATCH(RAB!C102,'HARGA SATUAN'!$C$7:$C$1492,0),0)),"",OFFSET('HARGA SATUAN'!$D$6,MATCH(RAB!C102,'HARGA SATUAN'!$C$7:$C$1492,0),0))</f>
        <v>HDW</v>
      </c>
      <c r="E102" s="127" t="str">
        <f ca="1">IF(B102="+","Unit",IF(ISERROR(OFFSET('HARGA SATUAN'!$E$6,MATCH(RAB!C102,'HARGA SATUAN'!$C$7:$C$1492,0),0)),"",OFFSET('HARGA SATUAN'!$E$6,MATCH(RAB!C102,'HARGA SATUAN'!$C$7:$C$1492,0),0)))</f>
        <v>Bh</v>
      </c>
      <c r="F102" s="164">
        <f>F89*4</f>
        <v>4</v>
      </c>
      <c r="G102" s="128">
        <f ca="1">IF(ISERROR(OFFSET('HARGA SATUAN'!$I$6,MATCH(RAB!C102,'HARGA SATUAN'!$C$7:$C$1492,0),0)),0,OFFSET('HARGA SATUAN'!$I$6,MATCH(RAB!C102,'HARGA SATUAN'!$C$7:$C$1492,0),0))</f>
        <v>559200</v>
      </c>
      <c r="H102" s="129">
        <f t="shared" ca="1" si="23"/>
        <v>0</v>
      </c>
      <c r="I102" s="129">
        <f t="shared" ca="1" si="24"/>
        <v>2236800</v>
      </c>
      <c r="J102" s="129">
        <f t="shared" ca="1" si="25"/>
        <v>0</v>
      </c>
      <c r="K102" s="151">
        <f t="shared" ca="1" si="27"/>
        <v>2236800</v>
      </c>
      <c r="L102" s="153"/>
      <c r="M102" s="153"/>
      <c r="N102" s="153"/>
      <c r="O102" s="152"/>
      <c r="P102" s="152"/>
      <c r="Q102" s="102"/>
      <c r="R102" s="98"/>
      <c r="S102" s="158"/>
      <c r="T102" s="100"/>
      <c r="U102" s="100"/>
      <c r="V102" s="100"/>
    </row>
    <row r="103" spans="1:22" ht="75">
      <c r="A103" s="98" t="e">
        <f>IF(AND(C103=0,#REF!=0,#REF!=0),"BLANKS",1)</f>
        <v>#REF!</v>
      </c>
      <c r="B103" s="162">
        <v>12</v>
      </c>
      <c r="C103" s="163" t="s">
        <v>487</v>
      </c>
      <c r="D103" s="126" t="str">
        <f ca="1">IF(ISERROR(OFFSET('HARGA SATUAN'!$D$6,MATCH(RAB!C103,'HARGA SATUAN'!$C$7:$C$1492,0),0)),"",OFFSET('HARGA SATUAN'!$D$6,MATCH(RAB!C103,'HARGA SATUAN'!$C$7:$C$1492,0),0))</f>
        <v>HDW</v>
      </c>
      <c r="E103" s="127" t="str">
        <f ca="1">IF(B103="+","Unit",IF(ISERROR(OFFSET('HARGA SATUAN'!$E$6,MATCH(RAB!C103,'HARGA SATUAN'!$C$7:$C$1492,0),0)),"",OFFSET('HARGA SATUAN'!$E$6,MATCH(RAB!C103,'HARGA SATUAN'!$C$7:$C$1492,0),0)))</f>
        <v>Bh</v>
      </c>
      <c r="F103" s="164">
        <f>F89*3</f>
        <v>3</v>
      </c>
      <c r="G103" s="128">
        <f ca="1">IF(ISERROR(OFFSET('HARGA SATUAN'!$I$6,MATCH(RAB!C103,'HARGA SATUAN'!$C$7:$C$1492,0),0)),0,OFFSET('HARGA SATUAN'!$I$6,MATCH(RAB!C103,'HARGA SATUAN'!$C$7:$C$1492,0),0))</f>
        <v>173400</v>
      </c>
      <c r="H103" s="129">
        <f t="shared" ref="H103" ca="1" si="28">IF(OR(D103="MDU",D103="MDU-KD"),(IF($O$3="RAB NON MDU","PLN KD",G103*F103)),0)</f>
        <v>0</v>
      </c>
      <c r="I103" s="129">
        <f t="shared" ref="I103" ca="1" si="29">IF(D103="HDW",G103*F103,0)</f>
        <v>520200</v>
      </c>
      <c r="J103" s="129">
        <f t="shared" ref="J103" ca="1" si="30">IF(D103="JASA",G103*F103,0)</f>
        <v>0</v>
      </c>
      <c r="K103" s="151">
        <f t="shared" ref="K103" ca="1" si="31">SUM(H103:J103)</f>
        <v>520200</v>
      </c>
      <c r="L103" s="153"/>
      <c r="M103" s="153"/>
      <c r="N103" s="153"/>
      <c r="O103" s="152"/>
      <c r="P103" s="152"/>
      <c r="Q103" s="102"/>
      <c r="R103" s="98"/>
      <c r="S103" s="158"/>
      <c r="T103" s="100"/>
      <c r="U103" s="100"/>
      <c r="V103" s="100"/>
    </row>
    <row r="104" spans="1:22" ht="75">
      <c r="A104" s="98" t="s">
        <v>1586</v>
      </c>
      <c r="B104" s="162">
        <v>13</v>
      </c>
      <c r="C104" s="163" t="s">
        <v>543</v>
      </c>
      <c r="D104" s="126" t="str">
        <f ca="1">IF(ISERROR(OFFSET('HARGA SATUAN'!$D$6,MATCH(RAB!C104,'HARGA SATUAN'!$C$7:$C$1492,0),0)),"",OFFSET('HARGA SATUAN'!$D$6,MATCH(RAB!C104,'HARGA SATUAN'!$C$7:$C$1492,0),0))</f>
        <v>HDW</v>
      </c>
      <c r="E104" s="127" t="str">
        <f ca="1">IF(B104="+","Unit",IF(ISERROR(OFFSET('HARGA SATUAN'!$E$6,MATCH(RAB!C104,'HARGA SATUAN'!$C$7:$C$1492,0),0)),"",OFFSET('HARGA SATUAN'!$E$6,MATCH(RAB!C104,'HARGA SATUAN'!$C$7:$C$1492,0),0)))</f>
        <v>Bh</v>
      </c>
      <c r="F104" s="164">
        <f>F89*2</f>
        <v>2</v>
      </c>
      <c r="G104" s="128">
        <f ca="1">IF(ISERROR(OFFSET('HARGA SATUAN'!$I$6,MATCH(RAB!C104,'HARGA SATUAN'!$C$7:$C$1492,0),0)),0,OFFSET('HARGA SATUAN'!$I$6,MATCH(RAB!C104,'HARGA SATUAN'!$C$7:$C$1492,0),0))</f>
        <v>57690</v>
      </c>
      <c r="H104" s="129">
        <f t="shared" ref="H104:H135" ca="1" si="32">IF(OR(D104="MDU",D104="MDU-KD"),(IF($O$3="RAB NON MDU","PLN KD",G104*F104)),0)</f>
        <v>0</v>
      </c>
      <c r="I104" s="129">
        <f t="shared" ref="I104:I135" ca="1" si="33">IF(D104="HDW",G104*F104,0)</f>
        <v>115380</v>
      </c>
      <c r="J104" s="129">
        <f t="shared" ref="J104:J135" ca="1" si="34">IF(D104="JASA",G104*F104,0)</f>
        <v>0</v>
      </c>
      <c r="K104" s="151">
        <f t="shared" ref="K104:K135" ca="1" si="35">SUM(H104:J104)</f>
        <v>115380</v>
      </c>
      <c r="L104" s="153"/>
      <c r="M104" s="153"/>
      <c r="N104" s="153"/>
      <c r="O104" s="152"/>
      <c r="P104" s="152"/>
      <c r="Q104" s="102"/>
      <c r="R104" s="98"/>
      <c r="S104" s="158"/>
      <c r="T104" s="100"/>
      <c r="U104" s="100"/>
      <c r="V104" s="100"/>
    </row>
    <row r="105" spans="1:22" ht="75">
      <c r="A105" s="98" t="e">
        <f>IF(AND(C105=0,#REF!=0,#REF!=0),"BLANKS",1)</f>
        <v>#REF!</v>
      </c>
      <c r="B105" s="162">
        <v>14</v>
      </c>
      <c r="C105" s="163" t="s">
        <v>544</v>
      </c>
      <c r="D105" s="126" t="str">
        <f ca="1">IF(ISERROR(OFFSET('HARGA SATUAN'!$D$6,MATCH(RAB!C105,'HARGA SATUAN'!$C$7:$C$1492,0),0)),"",OFFSET('HARGA SATUAN'!$D$6,MATCH(RAB!C105,'HARGA SATUAN'!$C$7:$C$1492,0),0))</f>
        <v>HDW</v>
      </c>
      <c r="E105" s="127" t="str">
        <f ca="1">IF(B105="+","Unit",IF(ISERROR(OFFSET('HARGA SATUAN'!$E$6,MATCH(RAB!C105,'HARGA SATUAN'!$C$7:$C$1492,0),0)),"",OFFSET('HARGA SATUAN'!$E$6,MATCH(RAB!C105,'HARGA SATUAN'!$C$7:$C$1492,0),0)))</f>
        <v>Bh</v>
      </c>
      <c r="F105" s="164">
        <f>F89*2</f>
        <v>2</v>
      </c>
      <c r="G105" s="128">
        <f ca="1">IF(ISERROR(OFFSET('HARGA SATUAN'!$I$6,MATCH(RAB!C105,'HARGA SATUAN'!$C$7:$C$1492,0),0)),0,OFFSET('HARGA SATUAN'!$I$6,MATCH(RAB!C105,'HARGA SATUAN'!$C$7:$C$1492,0),0))</f>
        <v>60300</v>
      </c>
      <c r="H105" s="129">
        <f t="shared" ca="1" si="32"/>
        <v>0</v>
      </c>
      <c r="I105" s="129">
        <f t="shared" ca="1" si="33"/>
        <v>120600</v>
      </c>
      <c r="J105" s="129">
        <f t="shared" ca="1" si="34"/>
        <v>0</v>
      </c>
      <c r="K105" s="151">
        <f t="shared" ca="1" si="35"/>
        <v>120600</v>
      </c>
      <c r="L105" s="153"/>
      <c r="M105" s="153"/>
      <c r="N105" s="153"/>
      <c r="O105" s="152"/>
      <c r="P105" s="152"/>
      <c r="Q105" s="102"/>
      <c r="R105" s="98"/>
      <c r="S105" s="158"/>
      <c r="T105" s="100"/>
      <c r="U105" s="100"/>
      <c r="V105" s="100"/>
    </row>
    <row r="106" spans="1:22" ht="75">
      <c r="A106" s="98" t="e">
        <f>IF(AND(C106=0,#REF!=0,#REF!=0),"BLANKS",1)</f>
        <v>#REF!</v>
      </c>
      <c r="B106" s="162">
        <v>15</v>
      </c>
      <c r="C106" s="163" t="s">
        <v>566</v>
      </c>
      <c r="D106" s="126" t="str">
        <f ca="1">IF(ISERROR(OFFSET('HARGA SATUAN'!$D$6,MATCH(RAB!C106,'HARGA SATUAN'!$C$7:$C$1492,0),0)),"",OFFSET('HARGA SATUAN'!$D$6,MATCH(RAB!C106,'HARGA SATUAN'!$C$7:$C$1492,0),0))</f>
        <v>HDW</v>
      </c>
      <c r="E106" s="127" t="str">
        <f ca="1">IF(B106="+","Unit",IF(ISERROR(OFFSET('HARGA SATUAN'!$E$6,MATCH(RAB!C106,'HARGA SATUAN'!$C$7:$C$1492,0),0)),"",OFFSET('HARGA SATUAN'!$E$6,MATCH(RAB!C106,'HARGA SATUAN'!$C$7:$C$1492,0),0)))</f>
        <v>Bh</v>
      </c>
      <c r="F106" s="164">
        <f>F89*4</f>
        <v>4</v>
      </c>
      <c r="G106" s="128">
        <f ca="1">IF(ISERROR(OFFSET('HARGA SATUAN'!$I$6,MATCH(RAB!C106,'HARGA SATUAN'!$C$7:$C$1492,0),0)),0,OFFSET('HARGA SATUAN'!$I$6,MATCH(RAB!C106,'HARGA SATUAN'!$C$7:$C$1492,0),0))</f>
        <v>129000</v>
      </c>
      <c r="H106" s="129">
        <f t="shared" ca="1" si="32"/>
        <v>0</v>
      </c>
      <c r="I106" s="129">
        <f t="shared" ca="1" si="33"/>
        <v>516000</v>
      </c>
      <c r="J106" s="129">
        <f t="shared" ca="1" si="34"/>
        <v>0</v>
      </c>
      <c r="K106" s="151">
        <f t="shared" ca="1" si="35"/>
        <v>516000</v>
      </c>
      <c r="L106" s="153"/>
      <c r="M106" s="153"/>
      <c r="N106" s="153"/>
      <c r="O106" s="152"/>
      <c r="P106" s="152"/>
      <c r="Q106" s="102"/>
      <c r="R106" s="98"/>
      <c r="S106" s="158"/>
      <c r="T106" s="100"/>
      <c r="U106" s="100"/>
      <c r="V106" s="100"/>
    </row>
    <row r="107" spans="1:22" ht="90">
      <c r="A107" s="98" t="e">
        <f>IF(AND(C107=0,#REF!=0,#REF!=0),"BLANKS",1)</f>
        <v>#REF!</v>
      </c>
      <c r="B107" s="162">
        <v>16</v>
      </c>
      <c r="C107" s="134" t="s">
        <v>1038</v>
      </c>
      <c r="D107" s="126" t="str">
        <f ca="1">IF(ISERROR(OFFSET('HARGA SATUAN'!$D$6,MATCH(RAB!C107,'HARGA SATUAN'!$C$7:$C$1492,0),0)),"",OFFSET('HARGA SATUAN'!$D$6,MATCH(RAB!C107,'HARGA SATUAN'!$C$7:$C$1492,0),0))</f>
        <v>JASA</v>
      </c>
      <c r="E107" s="127" t="str">
        <f ca="1">IF(B107="+","Unit",IF(ISERROR(OFFSET('HARGA SATUAN'!$E$6,MATCH(RAB!C107,'HARGA SATUAN'!$C$7:$C$1492,0),0)),"",OFFSET('HARGA SATUAN'!$E$6,MATCH(RAB!C107,'HARGA SATUAN'!$C$7:$C$1492,0),0)))</f>
        <v>Unit</v>
      </c>
      <c r="F107" s="164">
        <f>F89*1</f>
        <v>1</v>
      </c>
      <c r="G107" s="128">
        <f ca="1">IF(ISERROR(OFFSET('HARGA SATUAN'!$I$6,MATCH(RAB!C107,'HARGA SATUAN'!$C$7:$C$1492,0),0)),0,OFFSET('HARGA SATUAN'!$I$6,MATCH(RAB!C107,'HARGA SATUAN'!$C$7:$C$1492,0),0))</f>
        <v>4127900</v>
      </c>
      <c r="H107" s="129">
        <f t="shared" ca="1" si="32"/>
        <v>0</v>
      </c>
      <c r="I107" s="129">
        <f t="shared" ca="1" si="33"/>
        <v>0</v>
      </c>
      <c r="J107" s="129">
        <f t="shared" ca="1" si="34"/>
        <v>4127900</v>
      </c>
      <c r="K107" s="151">
        <f t="shared" ca="1" si="35"/>
        <v>4127900</v>
      </c>
      <c r="L107" s="153"/>
      <c r="M107" s="153"/>
      <c r="N107" s="153"/>
      <c r="O107" s="152"/>
      <c r="P107" s="152"/>
      <c r="Q107" s="102"/>
      <c r="R107" s="98"/>
      <c r="S107" s="158"/>
      <c r="T107" s="100"/>
      <c r="U107" s="100"/>
      <c r="V107" s="100"/>
    </row>
    <row r="108" spans="1:22">
      <c r="A108" s="98" t="e">
        <f>IF(AND(C108=0,#REF!=0,#REF!=0),"BLANKS",1)</f>
        <v>#REF!</v>
      </c>
      <c r="B108" s="137"/>
      <c r="C108" s="166"/>
      <c r="D108" s="126" t="str">
        <f ca="1">IF(ISERROR(OFFSET('HARGA SATUAN'!$D$6,MATCH(RAB!C108,'HARGA SATUAN'!$C$7:$C$1492,0),0)),"",OFFSET('HARGA SATUAN'!$D$6,MATCH(RAB!C108,'HARGA SATUAN'!$C$7:$C$1492,0),0))</f>
        <v/>
      </c>
      <c r="E108" s="127" t="str">
        <f ca="1">IF(B108="+","Unit",IF(ISERROR(OFFSET('HARGA SATUAN'!$E$6,MATCH(RAB!C108,'HARGA SATUAN'!$C$7:$C$1492,0),0)),"",OFFSET('HARGA SATUAN'!$E$6,MATCH(RAB!C108,'HARGA SATUAN'!$C$7:$C$1492,0),0)))</f>
        <v/>
      </c>
      <c r="F108" s="139"/>
      <c r="G108" s="128">
        <f ca="1">IF(ISERROR(OFFSET('HARGA SATUAN'!$I$6,MATCH(RAB!C108,'HARGA SATUAN'!$C$7:$C$1492,0),0)),0,OFFSET('HARGA SATUAN'!$I$6,MATCH(RAB!C108,'HARGA SATUAN'!$C$7:$C$1492,0),0))</f>
        <v>0</v>
      </c>
      <c r="H108" s="129">
        <f t="shared" ca="1" si="32"/>
        <v>0</v>
      </c>
      <c r="I108" s="129">
        <f t="shared" ca="1" si="33"/>
        <v>0</v>
      </c>
      <c r="J108" s="129">
        <f t="shared" ca="1" si="34"/>
        <v>0</v>
      </c>
      <c r="K108" s="151">
        <f t="shared" ca="1" si="35"/>
        <v>0</v>
      </c>
      <c r="L108" s="153"/>
      <c r="M108" s="153"/>
      <c r="N108" s="153"/>
      <c r="O108" s="152"/>
      <c r="P108" s="152"/>
      <c r="Q108" s="102"/>
      <c r="R108" s="98"/>
      <c r="S108" s="158"/>
      <c r="T108" s="100"/>
      <c r="U108" s="100"/>
      <c r="V108" s="100"/>
    </row>
    <row r="109" spans="1:22" ht="45">
      <c r="A109" s="98"/>
      <c r="B109" s="137">
        <v>1</v>
      </c>
      <c r="C109" s="168" t="s">
        <v>1466</v>
      </c>
      <c r="D109" s="126" t="str">
        <f ca="1">IF(ISERROR(OFFSET('HARGA SATUAN'!$D$6,MATCH(RAB!C109,'HARGA SATUAN'!$C$7:$C$1492,0),0)),"",OFFSET('HARGA SATUAN'!$D$6,MATCH(RAB!C109,'HARGA SATUAN'!$C$7:$C$1492,0),0))</f>
        <v>HDW</v>
      </c>
      <c r="E109" s="127" t="str">
        <f ca="1">IF(B109="+","Unit",IF(ISERROR(OFFSET('HARGA SATUAN'!$E$6,MATCH(RAB!C109,'HARGA SATUAN'!$C$7:$C$1492,0),0)),"",OFFSET('HARGA SATUAN'!$E$6,MATCH(RAB!C109,'HARGA SATUAN'!$C$7:$C$1492,0),0)))</f>
        <v>Bh</v>
      </c>
      <c r="F109" s="169">
        <v>3</v>
      </c>
      <c r="G109" s="128">
        <f ca="1">IF(ISERROR(OFFSET('HARGA SATUAN'!$I$6,MATCH(RAB!C109,'HARGA SATUAN'!$C$7:$C$1492,0),0)),0,OFFSET('HARGA SATUAN'!$I$6,MATCH(RAB!C109,'HARGA SATUAN'!$C$7:$C$1492,0),0))</f>
        <v>85000</v>
      </c>
      <c r="H109" s="129">
        <f t="shared" ca="1" si="32"/>
        <v>0</v>
      </c>
      <c r="I109" s="129">
        <f t="shared" ca="1" si="33"/>
        <v>255000</v>
      </c>
      <c r="J109" s="129">
        <f t="shared" ca="1" si="34"/>
        <v>0</v>
      </c>
      <c r="K109" s="151">
        <f t="shared" ca="1" si="35"/>
        <v>255000</v>
      </c>
      <c r="L109" s="153"/>
      <c r="M109" s="153"/>
      <c r="N109" s="153"/>
      <c r="O109" s="152"/>
      <c r="P109" s="152"/>
      <c r="Q109" s="102"/>
      <c r="R109" s="98"/>
      <c r="S109" s="158"/>
      <c r="T109" s="100"/>
      <c r="U109" s="100"/>
      <c r="V109" s="100"/>
    </row>
    <row r="110" spans="1:22" ht="90">
      <c r="A110" s="98"/>
      <c r="B110" s="137">
        <v>2</v>
      </c>
      <c r="C110" s="168" t="s">
        <v>1467</v>
      </c>
      <c r="D110" s="126" t="str">
        <f ca="1">IF(ISERROR(OFFSET('HARGA SATUAN'!$D$6,MATCH(RAB!C110,'HARGA SATUAN'!$C$7:$C$1492,0),0)),"",OFFSET('HARGA SATUAN'!$D$6,MATCH(RAB!C110,'HARGA SATUAN'!$C$7:$C$1492,0),0))</f>
        <v>JASA</v>
      </c>
      <c r="E110" s="127" t="str">
        <f ca="1">IF(B110="+","Unit",IF(ISERROR(OFFSET('HARGA SATUAN'!$E$6,MATCH(RAB!C110,'HARGA SATUAN'!$C$7:$C$1492,0),0)),"",OFFSET('HARGA SATUAN'!$E$6,MATCH(RAB!C110,'HARGA SATUAN'!$C$7:$C$1492,0),0)))</f>
        <v>Set</v>
      </c>
      <c r="F110" s="169">
        <v>3</v>
      </c>
      <c r="G110" s="128">
        <f ca="1">IF(ISERROR(OFFSET('HARGA SATUAN'!$I$6,MATCH(RAB!C110,'HARGA SATUAN'!$C$7:$C$1492,0),0)),0,OFFSET('HARGA SATUAN'!$I$6,MATCH(RAB!C110,'HARGA SATUAN'!$C$7:$C$1492,0),0))</f>
        <v>15000</v>
      </c>
      <c r="H110" s="129">
        <f t="shared" ca="1" si="32"/>
        <v>0</v>
      </c>
      <c r="I110" s="129">
        <f t="shared" ca="1" si="33"/>
        <v>0</v>
      </c>
      <c r="J110" s="129">
        <f t="shared" ca="1" si="34"/>
        <v>45000</v>
      </c>
      <c r="K110" s="151">
        <f t="shared" ca="1" si="35"/>
        <v>45000</v>
      </c>
      <c r="L110" s="153"/>
      <c r="M110" s="153"/>
      <c r="N110" s="153"/>
      <c r="O110" s="152"/>
      <c r="P110" s="152"/>
      <c r="Q110" s="102"/>
      <c r="R110" s="98"/>
      <c r="S110" s="158"/>
      <c r="T110" s="100"/>
      <c r="U110" s="100"/>
      <c r="V110" s="100"/>
    </row>
    <row r="111" spans="1:22" ht="45">
      <c r="A111" s="98" t="e">
        <f>IF(AND(C111=0,#REF!=0,#REF!=0),"BLANKS",1)</f>
        <v>#REF!</v>
      </c>
      <c r="B111" s="137">
        <v>3</v>
      </c>
      <c r="C111" s="168" t="s">
        <v>1476</v>
      </c>
      <c r="D111" s="126" t="str">
        <f ca="1">IF(ISERROR(OFFSET('HARGA SATUAN'!$D$6,MATCH(RAB!C111,'HARGA SATUAN'!$C$7:$C$1492,0),0)),"",OFFSET('HARGA SATUAN'!$D$6,MATCH(RAB!C111,'HARGA SATUAN'!$C$7:$C$1492,0),0))</f>
        <v>HDW</v>
      </c>
      <c r="E111" s="127" t="str">
        <f ca="1">IF(B111="+","Unit",IF(ISERROR(OFFSET('HARGA SATUAN'!$E$6,MATCH(RAB!C111,'HARGA SATUAN'!$C$7:$C$1492,0),0)),"",OFFSET('HARGA SATUAN'!$E$6,MATCH(RAB!C111,'HARGA SATUAN'!$C$7:$C$1492,0),0)))</f>
        <v>Bh</v>
      </c>
      <c r="F111" s="169">
        <v>3</v>
      </c>
      <c r="G111" s="128">
        <f ca="1">IF(ISERROR(OFFSET('HARGA SATUAN'!$I$6,MATCH(RAB!C111,'HARGA SATUAN'!$C$7:$C$1492,0),0)),0,OFFSET('HARGA SATUAN'!$I$6,MATCH(RAB!C111,'HARGA SATUAN'!$C$7:$C$1492,0),0))</f>
        <v>105000</v>
      </c>
      <c r="H111" s="129">
        <f t="shared" ref="H111:H116" ca="1" si="36">IF(OR(D111="MDU",D111="MDU-KD"),(IF($O$3="RAB NON MDU","PLN KD",G111*F111)),0)</f>
        <v>0</v>
      </c>
      <c r="I111" s="129">
        <f t="shared" ref="I111:I116" ca="1" si="37">IF(D111="HDW",G111*F111,0)</f>
        <v>315000</v>
      </c>
      <c r="J111" s="129">
        <f t="shared" ref="J111:J116" ca="1" si="38">IF(D111="JASA",G111*F111,0)</f>
        <v>0</v>
      </c>
      <c r="K111" s="151">
        <f t="shared" ref="K111:K116" ca="1" si="39">SUM(H111:J111)</f>
        <v>315000</v>
      </c>
      <c r="L111" s="153"/>
      <c r="M111" s="153"/>
      <c r="N111" s="153"/>
      <c r="O111" s="152"/>
      <c r="P111" s="152"/>
      <c r="Q111" s="102"/>
      <c r="R111" s="98"/>
      <c r="S111" s="158"/>
      <c r="T111" s="100"/>
      <c r="U111" s="100"/>
      <c r="V111" s="100"/>
    </row>
    <row r="112" spans="1:22" ht="90">
      <c r="A112" s="98" t="e">
        <f>IF(AND(C112=0,#REF!=0,#REF!=0),"BLANKS",1)</f>
        <v>#REF!</v>
      </c>
      <c r="B112" s="137">
        <v>4</v>
      </c>
      <c r="C112" s="168" t="s">
        <v>1477</v>
      </c>
      <c r="D112" s="126" t="str">
        <f ca="1">IF(ISERROR(OFFSET('HARGA SATUAN'!$D$6,MATCH(RAB!C112,'HARGA SATUAN'!$C$7:$C$1492,0),0)),"",OFFSET('HARGA SATUAN'!$D$6,MATCH(RAB!C112,'HARGA SATUAN'!$C$7:$C$1492,0),0))</f>
        <v>JASA</v>
      </c>
      <c r="E112" s="127" t="str">
        <f ca="1">IF(B112="+","Unit",IF(ISERROR(OFFSET('HARGA SATUAN'!$E$6,MATCH(RAB!C112,'HARGA SATUAN'!$C$7:$C$1492,0),0)),"",OFFSET('HARGA SATUAN'!$E$6,MATCH(RAB!C112,'HARGA SATUAN'!$C$7:$C$1492,0),0)))</f>
        <v>Unit</v>
      </c>
      <c r="F112" s="169">
        <v>3</v>
      </c>
      <c r="G112" s="128">
        <f ca="1">IF(ISERROR(OFFSET('HARGA SATUAN'!$I$6,MATCH(RAB!C112,'HARGA SATUAN'!$C$7:$C$1492,0),0)),0,OFFSET('HARGA SATUAN'!$I$6,MATCH(RAB!C112,'HARGA SATUAN'!$C$7:$C$1492,0),0))</f>
        <v>15000</v>
      </c>
      <c r="H112" s="129">
        <f t="shared" ca="1" si="36"/>
        <v>0</v>
      </c>
      <c r="I112" s="129">
        <f t="shared" ca="1" si="37"/>
        <v>0</v>
      </c>
      <c r="J112" s="129">
        <f t="shared" ca="1" si="38"/>
        <v>45000</v>
      </c>
      <c r="K112" s="151">
        <f t="shared" ca="1" si="39"/>
        <v>45000</v>
      </c>
      <c r="L112" s="153"/>
      <c r="M112" s="153"/>
      <c r="N112" s="153"/>
      <c r="O112" s="152"/>
      <c r="P112" s="152"/>
      <c r="Q112" s="102"/>
      <c r="R112" s="98"/>
      <c r="S112" s="158"/>
      <c r="T112" s="100"/>
      <c r="U112" s="100"/>
      <c r="V112" s="100"/>
    </row>
    <row r="113" spans="1:22" ht="45">
      <c r="A113" s="98" t="e">
        <f>IF(AND(C113=0,#REF!=0,#REF!=0),"BLANKS",1)</f>
        <v>#REF!</v>
      </c>
      <c r="B113" s="137">
        <v>5</v>
      </c>
      <c r="C113" s="168" t="s">
        <v>1478</v>
      </c>
      <c r="D113" s="126" t="str">
        <f ca="1">IF(ISERROR(OFFSET('HARGA SATUAN'!$D$6,MATCH(RAB!C113,'HARGA SATUAN'!$C$7:$C$1492,0),0)),"",OFFSET('HARGA SATUAN'!$D$6,MATCH(RAB!C113,'HARGA SATUAN'!$C$7:$C$1492,0),0))</f>
        <v>HDW</v>
      </c>
      <c r="E113" s="127" t="str">
        <f ca="1">IF(B113="+","Unit",IF(ISERROR(OFFSET('HARGA SATUAN'!$E$6,MATCH(RAB!C113,'HARGA SATUAN'!$C$7:$C$1492,0),0)),"",OFFSET('HARGA SATUAN'!$E$6,MATCH(RAB!C113,'HARGA SATUAN'!$C$7:$C$1492,0),0)))</f>
        <v>Bh</v>
      </c>
      <c r="F113" s="169">
        <v>3</v>
      </c>
      <c r="G113" s="128">
        <f ca="1">IF(ISERROR(OFFSET('HARGA SATUAN'!$I$6,MATCH(RAB!C113,'HARGA SATUAN'!$C$7:$C$1492,0),0)),0,OFFSET('HARGA SATUAN'!$I$6,MATCH(RAB!C113,'HARGA SATUAN'!$C$7:$C$1492,0),0))</f>
        <v>180000</v>
      </c>
      <c r="H113" s="129">
        <f t="shared" ca="1" si="36"/>
        <v>0</v>
      </c>
      <c r="I113" s="129">
        <f t="shared" ca="1" si="37"/>
        <v>540000</v>
      </c>
      <c r="J113" s="129">
        <f t="shared" ca="1" si="38"/>
        <v>0</v>
      </c>
      <c r="K113" s="151">
        <f t="shared" ca="1" si="39"/>
        <v>540000</v>
      </c>
      <c r="L113" s="153"/>
      <c r="M113" s="153"/>
      <c r="N113" s="153"/>
      <c r="O113" s="152"/>
      <c r="P113" s="152"/>
      <c r="Q113" s="102"/>
      <c r="R113" s="98"/>
      <c r="S113" s="158"/>
      <c r="T113" s="100"/>
      <c r="U113" s="100"/>
      <c r="V113" s="100"/>
    </row>
    <row r="114" spans="1:22" ht="90">
      <c r="A114" s="98" t="e">
        <f>IF(AND(C114=0,#REF!=0,#REF!=0),"BLANKS",1)</f>
        <v>#REF!</v>
      </c>
      <c r="B114" s="137">
        <v>6</v>
      </c>
      <c r="C114" s="168" t="s">
        <v>1479</v>
      </c>
      <c r="D114" s="126" t="str">
        <f ca="1">IF(ISERROR(OFFSET('HARGA SATUAN'!$D$6,MATCH(RAB!C114,'HARGA SATUAN'!$C$7:$C$1492,0),0)),"",OFFSET('HARGA SATUAN'!$D$6,MATCH(RAB!C114,'HARGA SATUAN'!$C$7:$C$1492,0),0))</f>
        <v>JASA</v>
      </c>
      <c r="E114" s="127" t="str">
        <f ca="1">IF(B114="+","Unit",IF(ISERROR(OFFSET('HARGA SATUAN'!$E$6,MATCH(RAB!C114,'HARGA SATUAN'!$C$7:$C$1492,0),0)),"",OFFSET('HARGA SATUAN'!$E$6,MATCH(RAB!C114,'HARGA SATUAN'!$C$7:$C$1492,0),0)))</f>
        <v>Set</v>
      </c>
      <c r="F114" s="169">
        <v>3</v>
      </c>
      <c r="G114" s="128">
        <f ca="1">IF(ISERROR(OFFSET('HARGA SATUAN'!$I$6,MATCH(RAB!C114,'HARGA SATUAN'!$C$7:$C$1492,0),0)),0,OFFSET('HARGA SATUAN'!$I$6,MATCH(RAB!C114,'HARGA SATUAN'!$C$7:$C$1492,0),0))</f>
        <v>15000</v>
      </c>
      <c r="H114" s="129">
        <f t="shared" ca="1" si="36"/>
        <v>0</v>
      </c>
      <c r="I114" s="129">
        <f t="shared" ca="1" si="37"/>
        <v>0</v>
      </c>
      <c r="J114" s="129">
        <f t="shared" ca="1" si="38"/>
        <v>45000</v>
      </c>
      <c r="K114" s="151">
        <f t="shared" ca="1" si="39"/>
        <v>45000</v>
      </c>
      <c r="L114" s="153"/>
      <c r="M114" s="153"/>
      <c r="N114" s="153"/>
      <c r="O114" s="152"/>
      <c r="P114" s="152"/>
      <c r="Q114" s="102"/>
      <c r="R114" s="98"/>
      <c r="S114" s="158"/>
      <c r="T114" s="100"/>
      <c r="U114" s="100"/>
      <c r="V114" s="100"/>
    </row>
    <row r="115" spans="1:22">
      <c r="A115" s="98"/>
      <c r="D115" s="126" t="str">
        <f ca="1">IF(ISERROR(OFFSET('HARGA SATUAN'!$D$6,MATCH(RAB!C115,'HARGA SATUAN'!$C$7:$C$1492,0),0)),"",OFFSET('HARGA SATUAN'!$D$6,MATCH(RAB!C115,'HARGA SATUAN'!$C$7:$C$1492,0),0))</f>
        <v/>
      </c>
      <c r="E115" s="127" t="str">
        <f ca="1">IF(B115="+","Unit",IF(ISERROR(OFFSET('HARGA SATUAN'!$E$6,MATCH(RAB!C115,'HARGA SATUAN'!$C$7:$C$1492,0),0)),"",OFFSET('HARGA SATUAN'!$E$6,MATCH(RAB!C115,'HARGA SATUAN'!$C$7:$C$1492,0),0)))</f>
        <v/>
      </c>
      <c r="F115" s="139"/>
      <c r="G115" s="128">
        <f ca="1">IF(ISERROR(OFFSET('HARGA SATUAN'!$I$6,MATCH(RAB!C115,'HARGA SATUAN'!$C$7:$C$1492,0),0)),0,OFFSET('HARGA SATUAN'!$I$6,MATCH(RAB!C115,'HARGA SATUAN'!$C$7:$C$1492,0),0))</f>
        <v>0</v>
      </c>
      <c r="H115" s="129">
        <f t="shared" ca="1" si="36"/>
        <v>0</v>
      </c>
      <c r="I115" s="129">
        <f t="shared" ca="1" si="37"/>
        <v>0</v>
      </c>
      <c r="J115" s="129">
        <f t="shared" ca="1" si="38"/>
        <v>0</v>
      </c>
      <c r="K115" s="151">
        <f t="shared" ca="1" si="39"/>
        <v>0</v>
      </c>
      <c r="L115" s="153"/>
      <c r="M115" s="153"/>
      <c r="N115" s="153"/>
      <c r="O115" s="152"/>
      <c r="P115" s="152"/>
      <c r="Q115" s="102"/>
      <c r="R115" s="98"/>
      <c r="S115" s="158"/>
      <c r="T115" s="100"/>
      <c r="U115" s="100"/>
      <c r="V115" s="100"/>
    </row>
    <row r="116" spans="1:22">
      <c r="A116" s="98"/>
      <c r="B116" s="137"/>
      <c r="C116" s="170"/>
      <c r="D116" s="126" t="str">
        <f ca="1">IF(ISERROR(OFFSET('HARGA SATUAN'!$D$6,MATCH(RAB!C116,'HARGA SATUAN'!$C$7:$C$1492,0),0)),"",OFFSET('HARGA SATUAN'!$D$6,MATCH(RAB!C116,'HARGA SATUAN'!$C$7:$C$1492,0),0))</f>
        <v/>
      </c>
      <c r="E116" s="127" t="str">
        <f ca="1">IF(B116="+","Unit",IF(ISERROR(OFFSET('HARGA SATUAN'!$E$6,MATCH(RAB!C116,'HARGA SATUAN'!$C$7:$C$1492,0),0)),"",OFFSET('HARGA SATUAN'!$E$6,MATCH(RAB!C116,'HARGA SATUAN'!$C$7:$C$1492,0),0)))</f>
        <v/>
      </c>
      <c r="F116" s="139"/>
      <c r="G116" s="128">
        <f ca="1">IF(ISERROR(OFFSET('HARGA SATUAN'!$I$6,MATCH(RAB!C116,'HARGA SATUAN'!$C$7:$C$1492,0),0)),0,OFFSET('HARGA SATUAN'!$I$6,MATCH(RAB!C116,'HARGA SATUAN'!$C$7:$C$1492,0),0))</f>
        <v>0</v>
      </c>
      <c r="H116" s="129">
        <f t="shared" ca="1" si="36"/>
        <v>0</v>
      </c>
      <c r="I116" s="129">
        <f t="shared" ca="1" si="37"/>
        <v>0</v>
      </c>
      <c r="J116" s="129">
        <f t="shared" ca="1" si="38"/>
        <v>0</v>
      </c>
      <c r="K116" s="151">
        <f t="shared" ca="1" si="39"/>
        <v>0</v>
      </c>
      <c r="L116" s="153"/>
      <c r="M116" s="153"/>
      <c r="N116" s="153"/>
      <c r="O116" s="152"/>
      <c r="P116" s="152"/>
      <c r="Q116" s="102"/>
      <c r="R116" s="98"/>
      <c r="S116" s="158"/>
      <c r="T116" s="100"/>
      <c r="U116" s="100"/>
      <c r="V116" s="100"/>
    </row>
    <row r="117" spans="1:22" ht="60">
      <c r="A117" s="98" t="e">
        <f>IF(AND(C117=0,#REF!=0,#REF!=0),"BLANKS",1)</f>
        <v>#REF!</v>
      </c>
      <c r="B117" s="137" t="s">
        <v>12</v>
      </c>
      <c r="C117" s="170" t="s">
        <v>629</v>
      </c>
      <c r="D117" s="126" t="str">
        <f ca="1">IF(ISERROR(OFFSET('HARGA SATUAN'!$D$6,MATCH(RAB!C117,'HARGA SATUAN'!$C$7:$C$1492,0),0)),"",OFFSET('HARGA SATUAN'!$D$6,MATCH(RAB!C117,'HARGA SATUAN'!$C$7:$C$1492,0),0))</f>
        <v>HDW</v>
      </c>
      <c r="E117" s="127" t="str">
        <f ca="1">IF(B117="+","Unit",IF(ISERROR(OFFSET('HARGA SATUAN'!$E$6,MATCH(RAB!C117,'HARGA SATUAN'!$C$7:$C$1492,0),0)),"",OFFSET('HARGA SATUAN'!$E$6,MATCH(RAB!C117,'HARGA SATUAN'!$C$7:$C$1492,0),0)))</f>
        <v>Unit</v>
      </c>
      <c r="F117" s="139">
        <v>4</v>
      </c>
      <c r="G117" s="128">
        <f ca="1">IF(ISERROR(OFFSET('HARGA SATUAN'!$I$6,MATCH(RAB!C117,'HARGA SATUAN'!$C$7:$C$1492,0),0)),0,OFFSET('HARGA SATUAN'!$I$6,MATCH(RAB!C117,'HARGA SATUAN'!$C$7:$C$1492,0),0))</f>
        <v>38800</v>
      </c>
      <c r="H117" s="129">
        <f t="shared" ref="H117:H122" ca="1" si="40">IF(OR(D117="MDU",D117="MDU-KD"),(IF($O$3="RAB NON MDU","PLN KD",G117*F117)),0)</f>
        <v>0</v>
      </c>
      <c r="I117" s="129">
        <f t="shared" ref="I117:I122" ca="1" si="41">IF(D117="HDW",G117*F117,0)</f>
        <v>155200</v>
      </c>
      <c r="J117" s="129">
        <f t="shared" ref="J117:J122" ca="1" si="42">IF(D117="JASA",G117*F117,0)</f>
        <v>0</v>
      </c>
      <c r="K117" s="151">
        <f t="shared" ref="K117:K122" ca="1" si="43">SUM(H117:J117)</f>
        <v>155200</v>
      </c>
      <c r="L117" s="153"/>
      <c r="M117" s="153"/>
      <c r="N117" s="153"/>
      <c r="O117" s="152"/>
      <c r="P117" s="152"/>
      <c r="Q117" s="102"/>
      <c r="R117" s="98"/>
      <c r="S117" s="158"/>
      <c r="T117" s="100"/>
      <c r="U117" s="100"/>
      <c r="V117" s="100"/>
    </row>
    <row r="118" spans="1:22" ht="30">
      <c r="A118" s="98" t="e">
        <f>IF(AND(C118=0,#REF!=0,#REF!=0),"BLANKS",1)</f>
        <v>#REF!</v>
      </c>
      <c r="B118" s="137" t="s">
        <v>12</v>
      </c>
      <c r="C118" s="170" t="s">
        <v>518</v>
      </c>
      <c r="D118" s="126" t="str">
        <f ca="1">IF(ISERROR(OFFSET('HARGA SATUAN'!$D$6,MATCH(RAB!C118,'HARGA SATUAN'!$C$7:$C$1492,0),0)),"",OFFSET('HARGA SATUAN'!$D$6,MATCH(RAB!C118,'HARGA SATUAN'!$C$7:$C$1492,0),0))</f>
        <v>HDW</v>
      </c>
      <c r="E118" s="127" t="str">
        <f ca="1">IF(B118="+","Unit",IF(ISERROR(OFFSET('HARGA SATUAN'!$E$6,MATCH(RAB!C118,'HARGA SATUAN'!$C$7:$C$1492,0),0)),"",OFFSET('HARGA SATUAN'!$E$6,MATCH(RAB!C118,'HARGA SATUAN'!$C$7:$C$1492,0),0)))</f>
        <v>Unit</v>
      </c>
      <c r="F118" s="139">
        <v>4</v>
      </c>
      <c r="G118" s="128">
        <f ca="1">IF(ISERROR(OFFSET('HARGA SATUAN'!$I$6,MATCH(RAB!C118,'HARGA SATUAN'!$C$7:$C$1492,0),0)),0,OFFSET('HARGA SATUAN'!$I$6,MATCH(RAB!C118,'HARGA SATUAN'!$C$7:$C$1492,0),0))</f>
        <v>8784</v>
      </c>
      <c r="H118" s="129">
        <f t="shared" ca="1" si="40"/>
        <v>0</v>
      </c>
      <c r="I118" s="129">
        <f t="shared" ca="1" si="41"/>
        <v>35136</v>
      </c>
      <c r="J118" s="129">
        <f t="shared" ca="1" si="42"/>
        <v>0</v>
      </c>
      <c r="K118" s="151">
        <f t="shared" ca="1" si="43"/>
        <v>35136</v>
      </c>
      <c r="L118" s="153"/>
      <c r="M118" s="153"/>
      <c r="N118" s="153"/>
      <c r="O118" s="152"/>
      <c r="P118" s="152"/>
      <c r="Q118" s="102"/>
      <c r="R118" s="98"/>
      <c r="S118" s="158"/>
      <c r="T118" s="100"/>
      <c r="U118" s="100"/>
      <c r="V118" s="100"/>
    </row>
    <row r="119" spans="1:22" ht="30">
      <c r="A119" s="98" t="e">
        <f>IF(AND(C119=0,#REF!=0,#REF!=0),"BLANKS",1)</f>
        <v>#REF!</v>
      </c>
      <c r="B119" s="137" t="s">
        <v>12</v>
      </c>
      <c r="C119" s="170" t="s">
        <v>520</v>
      </c>
      <c r="D119" s="126" t="str">
        <f ca="1">IF(ISERROR(OFFSET('HARGA SATUAN'!$D$6,MATCH(RAB!C119,'HARGA SATUAN'!$C$7:$C$1492,0),0)),"",OFFSET('HARGA SATUAN'!$D$6,MATCH(RAB!C119,'HARGA SATUAN'!$C$7:$C$1492,0),0))</f>
        <v>HDW</v>
      </c>
      <c r="E119" s="127" t="str">
        <f ca="1">IF(B119="+","Unit",IF(ISERROR(OFFSET('HARGA SATUAN'!$E$6,MATCH(RAB!C119,'HARGA SATUAN'!$C$7:$C$1492,0),0)),"",OFFSET('HARGA SATUAN'!$E$6,MATCH(RAB!C119,'HARGA SATUAN'!$C$7:$C$1492,0),0)))</f>
        <v>Unit</v>
      </c>
      <c r="F119" s="139">
        <v>4</v>
      </c>
      <c r="G119" s="128">
        <f ca="1">IF(ISERROR(OFFSET('HARGA SATUAN'!$I$6,MATCH(RAB!C119,'HARGA SATUAN'!$C$7:$C$1492,0),0)),0,OFFSET('HARGA SATUAN'!$I$6,MATCH(RAB!C119,'HARGA SATUAN'!$C$7:$C$1492,0),0))</f>
        <v>67344</v>
      </c>
      <c r="H119" s="129">
        <f t="shared" ca="1" si="40"/>
        <v>0</v>
      </c>
      <c r="I119" s="129">
        <f t="shared" ca="1" si="41"/>
        <v>269376</v>
      </c>
      <c r="J119" s="129">
        <f t="shared" ca="1" si="42"/>
        <v>0</v>
      </c>
      <c r="K119" s="151">
        <f t="shared" ca="1" si="43"/>
        <v>269376</v>
      </c>
      <c r="L119" s="153"/>
      <c r="M119" s="153"/>
      <c r="N119" s="153"/>
      <c r="O119" s="152"/>
      <c r="P119" s="152"/>
      <c r="Q119" s="102"/>
      <c r="R119" s="98"/>
      <c r="S119" s="158"/>
      <c r="T119" s="100"/>
      <c r="U119" s="100"/>
      <c r="V119" s="100"/>
    </row>
    <row r="120" spans="1:22" ht="60">
      <c r="A120" s="98" t="e">
        <f>IF(AND(C120=0,#REF!=0,#REF!=0),"BLANKS",1)</f>
        <v>#REF!</v>
      </c>
      <c r="B120" s="137" t="s">
        <v>12</v>
      </c>
      <c r="C120" s="170" t="s">
        <v>634</v>
      </c>
      <c r="D120" s="126" t="str">
        <f ca="1">IF(ISERROR(OFFSET('HARGA SATUAN'!$D$6,MATCH(RAB!C120,'HARGA SATUAN'!$C$7:$C$1492,0),0)),"",OFFSET('HARGA SATUAN'!$D$6,MATCH(RAB!C120,'HARGA SATUAN'!$C$7:$C$1492,0),0))</f>
        <v>HDW</v>
      </c>
      <c r="E120" s="127" t="str">
        <f ca="1">IF(B120="+","Unit",IF(ISERROR(OFFSET('HARGA SATUAN'!$E$6,MATCH(RAB!C120,'HARGA SATUAN'!$C$7:$C$1492,0),0)),"",OFFSET('HARGA SATUAN'!$E$6,MATCH(RAB!C120,'HARGA SATUAN'!$C$7:$C$1492,0),0)))</f>
        <v>Unit</v>
      </c>
      <c r="F120" s="139">
        <v>2</v>
      </c>
      <c r="G120" s="128">
        <f ca="1">IF(ISERROR(OFFSET('HARGA SATUAN'!$I$6,MATCH(RAB!C120,'HARGA SATUAN'!$C$7:$C$1492,0),0)),0,OFFSET('HARGA SATUAN'!$I$6,MATCH(RAB!C120,'HARGA SATUAN'!$C$7:$C$1492,0),0))</f>
        <v>680475</v>
      </c>
      <c r="H120" s="129">
        <f t="shared" ca="1" si="40"/>
        <v>0</v>
      </c>
      <c r="I120" s="129">
        <f t="shared" ca="1" si="41"/>
        <v>1360950</v>
      </c>
      <c r="J120" s="129">
        <f t="shared" ca="1" si="42"/>
        <v>0</v>
      </c>
      <c r="K120" s="151">
        <f t="shared" ca="1" si="43"/>
        <v>1360950</v>
      </c>
      <c r="L120" s="153"/>
      <c r="M120" s="153"/>
      <c r="N120" s="153"/>
      <c r="O120" s="152"/>
      <c r="P120" s="152"/>
      <c r="Q120" s="102"/>
      <c r="R120" s="98"/>
      <c r="S120" s="158"/>
      <c r="T120" s="100"/>
      <c r="U120" s="100"/>
      <c r="V120" s="100"/>
    </row>
    <row r="121" spans="1:22" ht="75">
      <c r="A121" s="98"/>
      <c r="B121" s="137" t="s">
        <v>12</v>
      </c>
      <c r="C121" s="170" t="s">
        <v>531</v>
      </c>
      <c r="D121" s="126" t="str">
        <f ca="1">IF(ISERROR(OFFSET('HARGA SATUAN'!$D$6,MATCH(RAB!C121,'HARGA SATUAN'!$C$7:$C$1492,0),0)),"",OFFSET('HARGA SATUAN'!$D$6,MATCH(RAB!C121,'HARGA SATUAN'!$C$7:$C$1492,0),0))</f>
        <v>HDW</v>
      </c>
      <c r="E121" s="127" t="str">
        <f ca="1">IF(B121="+","Unit",IF(ISERROR(OFFSET('HARGA SATUAN'!$E$6,MATCH(RAB!C121,'HARGA SATUAN'!$C$7:$C$1492,0),0)),"",OFFSET('HARGA SATUAN'!$E$6,MATCH(RAB!C121,'HARGA SATUAN'!$C$7:$C$1492,0),0)))</f>
        <v>Unit</v>
      </c>
      <c r="F121" s="139">
        <v>4</v>
      </c>
      <c r="G121" s="128">
        <f ca="1">IF(ISERROR(OFFSET('HARGA SATUAN'!$I$6,MATCH(RAB!C121,'HARGA SATUAN'!$C$7:$C$1492,0),0)),0,OFFSET('HARGA SATUAN'!$I$6,MATCH(RAB!C121,'HARGA SATUAN'!$C$7:$C$1492,0),0))</f>
        <v>53000</v>
      </c>
      <c r="H121" s="129">
        <f t="shared" ca="1" si="40"/>
        <v>0</v>
      </c>
      <c r="I121" s="129">
        <f t="shared" ca="1" si="41"/>
        <v>212000</v>
      </c>
      <c r="J121" s="129">
        <f t="shared" ca="1" si="42"/>
        <v>0</v>
      </c>
      <c r="K121" s="151">
        <f t="shared" ca="1" si="43"/>
        <v>212000</v>
      </c>
      <c r="L121" s="153"/>
      <c r="M121" s="153"/>
      <c r="N121" s="153"/>
      <c r="O121" s="152"/>
      <c r="P121" s="152"/>
      <c r="Q121" s="102"/>
      <c r="R121" s="98"/>
      <c r="S121" s="158"/>
      <c r="T121" s="100"/>
      <c r="U121" s="100"/>
      <c r="V121" s="100"/>
    </row>
    <row r="122" spans="1:22" ht="75">
      <c r="A122" s="98"/>
      <c r="B122" s="137" t="s">
        <v>12</v>
      </c>
      <c r="C122" s="134" t="s">
        <v>528</v>
      </c>
      <c r="D122" s="126" t="str">
        <f ca="1">IF(ISERROR(OFFSET('HARGA SATUAN'!$D$6,MATCH(RAB!C122,'HARGA SATUAN'!$C$7:$C$1492,0),0)),"",OFFSET('HARGA SATUAN'!$D$6,MATCH(RAB!C122,'HARGA SATUAN'!$C$7:$C$1492,0),0))</f>
        <v>HDW</v>
      </c>
      <c r="E122" s="127" t="str">
        <f ca="1">IF(B122="+","Unit",IF(ISERROR(OFFSET('HARGA SATUAN'!$E$6,MATCH(RAB!C122,'HARGA SATUAN'!$C$7:$C$1492,0),0)),"",OFFSET('HARGA SATUAN'!$E$6,MATCH(RAB!C122,'HARGA SATUAN'!$C$7:$C$1492,0),0)))</f>
        <v>Unit</v>
      </c>
      <c r="F122" s="139">
        <v>4</v>
      </c>
      <c r="G122" s="128">
        <f ca="1">IF(ISERROR(OFFSET('HARGA SATUAN'!$I$6,MATCH(RAB!C122,'HARGA SATUAN'!$C$7:$C$1492,0),0)),0,OFFSET('HARGA SATUAN'!$I$6,MATCH(RAB!C122,'HARGA SATUAN'!$C$7:$C$1492,0),0))</f>
        <v>52500</v>
      </c>
      <c r="H122" s="129">
        <f t="shared" ca="1" si="40"/>
        <v>0</v>
      </c>
      <c r="I122" s="129">
        <f t="shared" ca="1" si="41"/>
        <v>210000</v>
      </c>
      <c r="J122" s="129">
        <f t="shared" ca="1" si="42"/>
        <v>0</v>
      </c>
      <c r="K122" s="151">
        <f t="shared" ca="1" si="43"/>
        <v>210000</v>
      </c>
      <c r="L122" s="153"/>
      <c r="M122" s="153"/>
      <c r="N122" s="153"/>
      <c r="O122" s="152"/>
      <c r="P122" s="152"/>
      <c r="Q122" s="102"/>
      <c r="R122" s="98"/>
      <c r="S122" s="158"/>
      <c r="T122" s="100"/>
      <c r="U122" s="100"/>
      <c r="V122" s="100"/>
    </row>
    <row r="123" spans="1:22" ht="75">
      <c r="A123" s="98" t="e">
        <f>IF(AND(C123=0,#REF!=0,#REF!=0),"BLANKS",1)</f>
        <v>#REF!</v>
      </c>
      <c r="B123" s="137" t="s">
        <v>12</v>
      </c>
      <c r="C123" s="168" t="s">
        <v>348</v>
      </c>
      <c r="D123" s="126" t="str">
        <f ca="1">IF(ISERROR(OFFSET('HARGA SATUAN'!$D$6,MATCH(RAB!C123,'HARGA SATUAN'!$C$7:$C$1492,0),0)),"",OFFSET('HARGA SATUAN'!$D$6,MATCH(RAB!C123,'HARGA SATUAN'!$C$7:$C$1492,0),0))</f>
        <v>HDW</v>
      </c>
      <c r="E123" s="127" t="str">
        <f ca="1">IF(B123="+","Unit",IF(ISERROR(OFFSET('HARGA SATUAN'!$E$6,MATCH(RAB!C123,'HARGA SATUAN'!$C$7:$C$1492,0),0)),"",OFFSET('HARGA SATUAN'!$E$6,MATCH(RAB!C123,'HARGA SATUAN'!$C$7:$C$1492,0),0)))</f>
        <v>Unit</v>
      </c>
      <c r="F123" s="171">
        <v>16</v>
      </c>
      <c r="G123" s="128">
        <f ca="1">IF(ISERROR(OFFSET('HARGA SATUAN'!$I$6,MATCH(RAB!C123,'HARGA SATUAN'!$C$7:$C$1492,0),0)),0,OFFSET('HARGA SATUAN'!$I$6,MATCH(RAB!C123,'HARGA SATUAN'!$C$7:$C$1492,0),0))</f>
        <v>53500</v>
      </c>
      <c r="H123" s="129">
        <f t="shared" ca="1" si="32"/>
        <v>0</v>
      </c>
      <c r="I123" s="129">
        <f t="shared" ca="1" si="33"/>
        <v>856000</v>
      </c>
      <c r="J123" s="129">
        <f t="shared" ca="1" si="34"/>
        <v>0</v>
      </c>
      <c r="K123" s="151">
        <f t="shared" ca="1" si="35"/>
        <v>856000</v>
      </c>
      <c r="L123" s="153"/>
      <c r="M123" s="153"/>
      <c r="N123" s="153"/>
      <c r="O123" s="152"/>
      <c r="P123" s="152"/>
      <c r="Q123" s="102"/>
      <c r="R123" s="98"/>
      <c r="S123" s="158"/>
      <c r="T123" s="100"/>
      <c r="U123" s="100"/>
      <c r="V123" s="100"/>
    </row>
    <row r="124" spans="1:22" ht="90">
      <c r="A124" s="98" t="e">
        <f>IF(AND(C124=0,#REF!=0,#REF!=0),"BLANKS",1)</f>
        <v>#REF!</v>
      </c>
      <c r="B124" s="137" t="s">
        <v>12</v>
      </c>
      <c r="C124" s="138" t="s">
        <v>446</v>
      </c>
      <c r="D124" s="126" t="str">
        <f ca="1">IF(ISERROR(OFFSET('HARGA SATUAN'!$D$6,MATCH(RAB!C124,'HARGA SATUAN'!$C$7:$C$1492,0),0)),"",OFFSET('HARGA SATUAN'!$D$6,MATCH(RAB!C124,'HARGA SATUAN'!$C$7:$C$1492,0),0))</f>
        <v>HDW</v>
      </c>
      <c r="E124" s="127" t="str">
        <f ca="1">IF(B124="+","Unit",IF(ISERROR(OFFSET('HARGA SATUAN'!$E$6,MATCH(RAB!C124,'HARGA SATUAN'!$C$7:$C$1492,0),0)),"",OFFSET('HARGA SATUAN'!$E$6,MATCH(RAB!C124,'HARGA SATUAN'!$C$7:$C$1492,0),0)))</f>
        <v>Unit</v>
      </c>
      <c r="F124" s="136">
        <v>1</v>
      </c>
      <c r="G124" s="128">
        <f ca="1">IF(ISERROR(OFFSET('HARGA SATUAN'!$I$6,MATCH(RAB!C124,'HARGA SATUAN'!$C$7:$C$1492,0),0)),0,OFFSET('HARGA SATUAN'!$I$6,MATCH(RAB!C124,'HARGA SATUAN'!$C$7:$C$1492,0),0))</f>
        <v>22500</v>
      </c>
      <c r="H124" s="129">
        <f t="shared" ca="1" si="32"/>
        <v>0</v>
      </c>
      <c r="I124" s="129">
        <f t="shared" ca="1" si="33"/>
        <v>22500</v>
      </c>
      <c r="J124" s="129">
        <f t="shared" ca="1" si="34"/>
        <v>0</v>
      </c>
      <c r="K124" s="151">
        <f t="shared" ca="1" si="35"/>
        <v>22500</v>
      </c>
      <c r="L124" s="153"/>
      <c r="M124" s="153"/>
      <c r="N124" s="153"/>
      <c r="O124" s="152"/>
      <c r="P124" s="152"/>
      <c r="Q124" s="102"/>
      <c r="R124" s="98"/>
      <c r="S124" s="158"/>
      <c r="T124" s="100"/>
      <c r="U124" s="100"/>
      <c r="V124" s="100"/>
    </row>
    <row r="125" spans="1:22" ht="90">
      <c r="A125" s="98" t="e">
        <f>IF(AND(C125=0,#REF!=0,#REF!=0),"BLANKS",1)</f>
        <v>#REF!</v>
      </c>
      <c r="B125" s="137" t="s">
        <v>12</v>
      </c>
      <c r="C125" s="138" t="s">
        <v>447</v>
      </c>
      <c r="D125" s="126" t="str">
        <f ca="1">IF(ISERROR(OFFSET('HARGA SATUAN'!$D$6,MATCH(RAB!C125,'HARGA SATUAN'!$C$7:$C$1492,0),0)),"",OFFSET('HARGA SATUAN'!$D$6,MATCH(RAB!C125,'HARGA SATUAN'!$C$7:$C$1492,0),0))</f>
        <v>HDW</v>
      </c>
      <c r="E125" s="127" t="str">
        <f ca="1">IF(B125="+","Unit",IF(ISERROR(OFFSET('HARGA SATUAN'!$E$6,MATCH(RAB!C125,'HARGA SATUAN'!$C$7:$C$1492,0),0)),"",OFFSET('HARGA SATUAN'!$E$6,MATCH(RAB!C125,'HARGA SATUAN'!$C$7:$C$1492,0),0)))</f>
        <v>Unit</v>
      </c>
      <c r="F125" s="136">
        <v>3</v>
      </c>
      <c r="G125" s="128">
        <f ca="1">IF(ISERROR(OFFSET('HARGA SATUAN'!$I$6,MATCH(RAB!C125,'HARGA SATUAN'!$C$7:$C$1492,0),0)),0,OFFSET('HARGA SATUAN'!$I$6,MATCH(RAB!C125,'HARGA SATUAN'!$C$7:$C$1492,0),0))</f>
        <v>36500</v>
      </c>
      <c r="H125" s="129">
        <f t="shared" ca="1" si="32"/>
        <v>0</v>
      </c>
      <c r="I125" s="129">
        <f t="shared" ca="1" si="33"/>
        <v>109500</v>
      </c>
      <c r="J125" s="129">
        <f t="shared" ca="1" si="34"/>
        <v>0</v>
      </c>
      <c r="K125" s="151">
        <f t="shared" ca="1" si="35"/>
        <v>109500</v>
      </c>
      <c r="L125" s="153"/>
      <c r="M125" s="153"/>
      <c r="N125" s="153"/>
      <c r="O125" s="152"/>
      <c r="P125" s="152"/>
      <c r="Q125" s="102"/>
      <c r="R125" s="98"/>
      <c r="S125" s="158"/>
      <c r="T125" s="100"/>
      <c r="U125" s="100"/>
      <c r="V125" s="100"/>
    </row>
    <row r="126" spans="1:22">
      <c r="A126" s="98" t="e">
        <f>IF(AND(C126=0,#REF!=0,#REF!=0),"BLANKS",1)</f>
        <v>#REF!</v>
      </c>
      <c r="B126" s="133"/>
      <c r="C126" s="134"/>
      <c r="D126" s="126" t="str">
        <f ca="1">IF(ISERROR(OFFSET('HARGA SATUAN'!$D$6,MATCH(RAB!C126,'HARGA SATUAN'!$C$7:$C$1492,0),0)),"",OFFSET('HARGA SATUAN'!$D$6,MATCH(RAB!C126,'HARGA SATUAN'!$C$7:$C$1492,0),0))</f>
        <v/>
      </c>
      <c r="E126" s="127" t="str">
        <f ca="1">IF(B126="+","Unit",IF(ISERROR(OFFSET('HARGA SATUAN'!$E$6,MATCH(RAB!C126,'HARGA SATUAN'!$C$7:$C$1492,0),0)),"",OFFSET('HARGA SATUAN'!$E$6,MATCH(RAB!C126,'HARGA SATUAN'!$C$7:$C$1492,0),0)))</f>
        <v/>
      </c>
      <c r="F126" s="132"/>
      <c r="G126" s="128">
        <f ca="1">IF(ISERROR(OFFSET('HARGA SATUAN'!$I$6,MATCH(RAB!C126,'HARGA SATUAN'!$C$7:$C$1492,0),0)),0,OFFSET('HARGA SATUAN'!$I$6,MATCH(RAB!C126,'HARGA SATUAN'!$C$7:$C$1492,0),0))</f>
        <v>0</v>
      </c>
      <c r="H126" s="129">
        <f t="shared" ca="1" si="32"/>
        <v>0</v>
      </c>
      <c r="I126" s="129">
        <f t="shared" ca="1" si="33"/>
        <v>0</v>
      </c>
      <c r="J126" s="129">
        <f t="shared" ca="1" si="34"/>
        <v>0</v>
      </c>
      <c r="K126" s="151">
        <f t="shared" ca="1" si="35"/>
        <v>0</v>
      </c>
      <c r="L126" s="153"/>
      <c r="M126" s="153"/>
      <c r="N126" s="153"/>
      <c r="O126" s="152"/>
      <c r="P126" s="152"/>
      <c r="Q126" s="102"/>
      <c r="R126" s="98"/>
      <c r="S126" s="158"/>
      <c r="T126" s="100"/>
      <c r="U126" s="100"/>
      <c r="V126" s="100"/>
    </row>
    <row r="127" spans="1:22" ht="45">
      <c r="A127" s="98"/>
      <c r="B127" s="137" t="s">
        <v>12</v>
      </c>
      <c r="C127" s="138" t="s">
        <v>1459</v>
      </c>
      <c r="D127" s="126" t="str">
        <f ca="1">IF(ISERROR(OFFSET('HARGA SATUAN'!$D$6,MATCH(RAB!C127,'HARGA SATUAN'!$C$7:$C$1492,0),0)),"",OFFSET('HARGA SATUAN'!$D$6,MATCH(RAB!C127,'HARGA SATUAN'!$C$7:$C$1492,0),0))</f>
        <v>JASA</v>
      </c>
      <c r="E127" s="127" t="str">
        <f ca="1">IF(B127="+","Unit",IF(ISERROR(OFFSET('HARGA SATUAN'!$E$6,MATCH(RAB!C127,'HARGA SATUAN'!$C$7:$C$1492,0),0)),"",OFFSET('HARGA SATUAN'!$E$6,MATCH(RAB!C127,'HARGA SATUAN'!$C$7:$C$1492,0),0)))</f>
        <v>Unit</v>
      </c>
      <c r="F127" s="136">
        <v>1</v>
      </c>
      <c r="G127" s="128">
        <f ca="1">IF(ISERROR(OFFSET('HARGA SATUAN'!$I$6,MATCH(RAB!C127,'HARGA SATUAN'!$C$7:$C$1492,0),0)),0,OFFSET('HARGA SATUAN'!$I$6,MATCH(RAB!C127,'HARGA SATUAN'!$C$7:$C$1492,0),0))</f>
        <v>250000</v>
      </c>
      <c r="H127" s="129">
        <f t="shared" ca="1" si="32"/>
        <v>0</v>
      </c>
      <c r="I127" s="129">
        <f t="shared" ca="1" si="33"/>
        <v>0</v>
      </c>
      <c r="J127" s="129">
        <f t="shared" ca="1" si="34"/>
        <v>250000</v>
      </c>
      <c r="K127" s="151">
        <f t="shared" ca="1" si="35"/>
        <v>250000</v>
      </c>
      <c r="L127" s="153"/>
      <c r="M127" s="153"/>
      <c r="N127" s="153"/>
      <c r="O127" s="152"/>
      <c r="P127" s="152"/>
      <c r="Q127" s="102"/>
      <c r="R127" s="98"/>
      <c r="S127" s="158"/>
      <c r="T127" s="100"/>
      <c r="U127" s="100"/>
      <c r="V127" s="100"/>
    </row>
    <row r="128" spans="1:22">
      <c r="A128" s="98"/>
      <c r="B128" s="172"/>
      <c r="C128" s="134"/>
      <c r="D128" s="126" t="str">
        <f ca="1">IF(ISERROR(OFFSET('HARGA SATUAN'!$D$6,MATCH(RAB!C128,'HARGA SATUAN'!$C$7:$C$1492,0),0)),"",OFFSET('HARGA SATUAN'!$D$6,MATCH(RAB!C128,'HARGA SATUAN'!$C$7:$C$1492,0),0))</f>
        <v/>
      </c>
      <c r="E128" s="127" t="str">
        <f ca="1">IF(B128="+","Unit",IF(ISERROR(OFFSET('HARGA SATUAN'!$E$6,MATCH(RAB!C128,'HARGA SATUAN'!$C$7:$C$1492,0),0)),"",OFFSET('HARGA SATUAN'!$E$6,MATCH(RAB!C128,'HARGA SATUAN'!$C$7:$C$1492,0),0)))</f>
        <v/>
      </c>
      <c r="F128" s="136"/>
      <c r="G128" s="128">
        <f ca="1">IF(ISERROR(OFFSET('HARGA SATUAN'!$I$6,MATCH(RAB!C128,'HARGA SATUAN'!$C$7:$C$1492,0),0)),0,OFFSET('HARGA SATUAN'!$I$6,MATCH(RAB!C128,'HARGA SATUAN'!$C$7:$C$1492,0),0))</f>
        <v>0</v>
      </c>
      <c r="H128" s="129">
        <f t="shared" ref="H128:H129" ca="1" si="44">IF(OR(D128="MDU",D128="MDU-KD"),(IF($O$3="RAB NON MDU","PLN KD",G128*F128)),0)</f>
        <v>0</v>
      </c>
      <c r="I128" s="129">
        <f t="shared" ref="I128:I129" ca="1" si="45">IF(D128="HDW",G128*F128,0)</f>
        <v>0</v>
      </c>
      <c r="J128" s="129">
        <f t="shared" ref="J128:J129" ca="1" si="46">IF(D128="JASA",G128*F128,0)</f>
        <v>0</v>
      </c>
      <c r="K128" s="151">
        <f t="shared" ref="K128:K129" ca="1" si="47">SUM(H128:J128)</f>
        <v>0</v>
      </c>
      <c r="L128" s="153"/>
      <c r="M128" s="153"/>
      <c r="N128" s="153"/>
      <c r="O128" s="152"/>
      <c r="P128" s="152"/>
      <c r="Q128" s="102"/>
      <c r="R128" s="98"/>
      <c r="S128" s="158"/>
      <c r="T128" s="100"/>
      <c r="U128" s="100"/>
      <c r="V128" s="100"/>
    </row>
    <row r="129" spans="1:22" ht="71.25">
      <c r="A129" s="98" t="s">
        <v>1586</v>
      </c>
      <c r="B129" s="173" t="s">
        <v>164</v>
      </c>
      <c r="C129" s="174" t="s">
        <v>1587</v>
      </c>
      <c r="D129" s="126" t="str">
        <f ca="1">IF(ISERROR(OFFSET('HARGA SATUAN'!$D$6,MATCH(RAB!C129,'HARGA SATUAN'!$C$7:$C$1492,0),0)),"",OFFSET('HARGA SATUAN'!$D$6,MATCH(RAB!C129,'HARGA SATUAN'!$C$7:$C$1492,0),0))</f>
        <v/>
      </c>
      <c r="E129" s="127" t="str">
        <f ca="1">IF(B129="+","Unit",IF(ISERROR(OFFSET('HARGA SATUAN'!$E$6,MATCH(RAB!C129,'HARGA SATUAN'!$C$7:$C$1492,0),0)),"",OFFSET('HARGA SATUAN'!$E$6,MATCH(RAB!C129,'HARGA SATUAN'!$C$7:$C$1492,0),0)))</f>
        <v/>
      </c>
      <c r="F129" s="140"/>
      <c r="G129" s="128">
        <f ca="1">IF(ISERROR(OFFSET('HARGA SATUAN'!$I$6,MATCH(RAB!C129,'HARGA SATUAN'!$C$7:$C$1492,0),0)),0,OFFSET('HARGA SATUAN'!$I$6,MATCH(RAB!C129,'HARGA SATUAN'!$C$7:$C$1492,0),0))</f>
        <v>0</v>
      </c>
      <c r="H129" s="129">
        <f t="shared" ca="1" si="44"/>
        <v>0</v>
      </c>
      <c r="I129" s="129">
        <f t="shared" ca="1" si="45"/>
        <v>0</v>
      </c>
      <c r="J129" s="129">
        <f t="shared" ca="1" si="46"/>
        <v>0</v>
      </c>
      <c r="K129" s="151">
        <f t="shared" ca="1" si="47"/>
        <v>0</v>
      </c>
      <c r="L129" s="153"/>
      <c r="M129" s="153"/>
      <c r="N129" s="153"/>
      <c r="O129" s="152"/>
      <c r="P129" s="152"/>
      <c r="Q129" s="102"/>
      <c r="R129" s="98"/>
      <c r="S129" s="158"/>
      <c r="T129" s="100"/>
      <c r="U129" s="100"/>
      <c r="V129" s="100"/>
    </row>
    <row r="130" spans="1:22" ht="45">
      <c r="A130" s="98" t="e">
        <f>IF(AND(C130=0,#REF!=0,#REF!=0),"BLANKS",1)</f>
        <v>#REF!</v>
      </c>
      <c r="B130" s="175" t="s">
        <v>12</v>
      </c>
      <c r="C130" s="176" t="s">
        <v>1588</v>
      </c>
      <c r="D130" s="126" t="str">
        <f ca="1">IF(ISERROR(OFFSET('HARGA SATUAN'!$D$6,MATCH(RAB!C130,'HARGA SATUAN'!$C$7:$C$1492,0),0)),"",OFFSET('HARGA SATUAN'!$D$6,MATCH(RAB!C130,'HARGA SATUAN'!$C$7:$C$1492,0),0))</f>
        <v/>
      </c>
      <c r="E130" s="127" t="str">
        <f ca="1">IF(B130="+","Unit",IF(ISERROR(OFFSET('HARGA SATUAN'!$E$6,MATCH(RAB!C130,'HARGA SATUAN'!$C$7:$C$1492,0),0)),"",OFFSET('HARGA SATUAN'!$E$6,MATCH(RAB!C130,'HARGA SATUAN'!$C$7:$C$1492,0),0)))</f>
        <v>Unit</v>
      </c>
      <c r="F130" s="140">
        <v>1</v>
      </c>
      <c r="G130" s="128">
        <f ca="1">IF(ISERROR(OFFSET('HARGA SATUAN'!$I$6,MATCH(RAB!C130,'HARGA SATUAN'!$C$7:$C$1492,0),0)),0,OFFSET('HARGA SATUAN'!$I$6,MATCH(RAB!C130,'HARGA SATUAN'!$C$7:$C$1492,0),0))</f>
        <v>0</v>
      </c>
      <c r="H130" s="129">
        <f t="shared" ref="H130:H131" ca="1" si="48">IF(OR(D130="MDU",D130="MDU-KD"),(IF($O$3="RAB NON MDU","PLN KD",G130*F130)),0)</f>
        <v>0</v>
      </c>
      <c r="I130" s="129">
        <f t="shared" ref="I130:I131" ca="1" si="49">IF(D130="HDW",G130*F130,0)</f>
        <v>0</v>
      </c>
      <c r="J130" s="129">
        <f t="shared" ref="J130:J131" ca="1" si="50">IF(D130="JASA",G130*F130,0)</f>
        <v>0</v>
      </c>
      <c r="K130" s="151">
        <f t="shared" ref="K130:K131" ca="1" si="51">SUM(H130:J130)</f>
        <v>0</v>
      </c>
      <c r="L130" s="153"/>
      <c r="M130" s="153"/>
      <c r="N130" s="153"/>
      <c r="O130" s="152"/>
      <c r="P130" s="152"/>
      <c r="Q130" s="102"/>
      <c r="R130" s="98"/>
      <c r="S130" s="158"/>
      <c r="T130" s="100"/>
      <c r="U130" s="100"/>
      <c r="V130" s="100"/>
    </row>
    <row r="131" spans="1:22" ht="165">
      <c r="A131" s="98" t="s">
        <v>1586</v>
      </c>
      <c r="B131" s="137">
        <v>1</v>
      </c>
      <c r="C131" s="134" t="s">
        <v>51</v>
      </c>
      <c r="D131" s="126" t="str">
        <f ca="1">IF(ISERROR(OFFSET('HARGA SATUAN'!$D$6,MATCH(RAB!C131,'HARGA SATUAN'!$C$7:$C$1492,0),0)),"",OFFSET('HARGA SATUAN'!$D$6,MATCH(RAB!C131,'HARGA SATUAN'!$C$7:$C$1492,0),0))</f>
        <v>MDU-KD</v>
      </c>
      <c r="E131" s="127" t="str">
        <f ca="1">IF(B131="+","Unit",IF(ISERROR(OFFSET('HARGA SATUAN'!$E$6,MATCH(RAB!C131,'HARGA SATUAN'!$C$7:$C$1492,0),0)),"",OFFSET('HARGA SATUAN'!$E$6,MATCH(RAB!C131,'HARGA SATUAN'!$C$7:$C$1492,0),0)))</f>
        <v>Bh</v>
      </c>
      <c r="F131" s="140">
        <f>F130*1</f>
        <v>1</v>
      </c>
      <c r="G131" s="128">
        <f ca="1">IF(ISERROR(OFFSET('HARGA SATUAN'!$I$6,MATCH(RAB!C131,'HARGA SATUAN'!$C$7:$C$1492,0),0)),0,OFFSET('HARGA SATUAN'!$I$6,MATCH(RAB!C131,'HARGA SATUAN'!$C$7:$C$1492,0),0))</f>
        <v>1504200</v>
      </c>
      <c r="H131" s="129">
        <f t="shared" ca="1" si="48"/>
        <v>1504200</v>
      </c>
      <c r="I131" s="129">
        <f t="shared" ca="1" si="49"/>
        <v>0</v>
      </c>
      <c r="J131" s="129">
        <f t="shared" ca="1" si="50"/>
        <v>0</v>
      </c>
      <c r="K131" s="151">
        <f t="shared" ca="1" si="51"/>
        <v>1504200</v>
      </c>
      <c r="L131" s="153"/>
      <c r="M131" s="153"/>
      <c r="N131" s="153"/>
      <c r="O131" s="152"/>
      <c r="P131" s="152"/>
      <c r="Q131" s="102"/>
      <c r="R131" s="98"/>
      <c r="S131" s="158"/>
      <c r="T131" s="100"/>
      <c r="U131" s="100"/>
      <c r="V131" s="100"/>
    </row>
    <row r="132" spans="1:22" ht="120">
      <c r="A132" s="98" t="e">
        <f>IF(AND(C132=0,#REF!=0,#REF!=0),"BLANKS",1)</f>
        <v>#REF!</v>
      </c>
      <c r="B132" s="137">
        <v>2</v>
      </c>
      <c r="C132" s="177" t="s">
        <v>139</v>
      </c>
      <c r="D132" s="126" t="str">
        <f ca="1">IF(ISERROR(OFFSET('HARGA SATUAN'!$D$6,MATCH(RAB!C132,'HARGA SATUAN'!$C$7:$C$1492,0),0)),"",OFFSET('HARGA SATUAN'!$D$6,MATCH(RAB!C132,'HARGA SATUAN'!$C$7:$C$1492,0),0))</f>
        <v>MDU-KD</v>
      </c>
      <c r="E132" s="127" t="str">
        <f ca="1">IF(B132="+","Unit",IF(ISERROR(OFFSET('HARGA SATUAN'!$E$6,MATCH(RAB!C132,'HARGA SATUAN'!$C$7:$C$1492,0),0)),"",OFFSET('HARGA SATUAN'!$E$6,MATCH(RAB!C132,'HARGA SATUAN'!$C$7:$C$1492,0),0)))</f>
        <v>Unit</v>
      </c>
      <c r="F132" s="140">
        <f>F130*1</f>
        <v>1</v>
      </c>
      <c r="G132" s="128">
        <f ca="1">IF(ISERROR(OFFSET('HARGA SATUAN'!$I$6,MATCH(RAB!C132,'HARGA SATUAN'!$C$7:$C$1492,0),0)),0,OFFSET('HARGA SATUAN'!$I$6,MATCH(RAB!C132,'HARGA SATUAN'!$C$7:$C$1492,0),0))</f>
        <v>14975400</v>
      </c>
      <c r="H132" s="129">
        <f t="shared" ca="1" si="32"/>
        <v>14975400</v>
      </c>
      <c r="I132" s="129">
        <f t="shared" ca="1" si="33"/>
        <v>0</v>
      </c>
      <c r="J132" s="129">
        <f t="shared" ca="1" si="34"/>
        <v>0</v>
      </c>
      <c r="K132" s="151">
        <f t="shared" ca="1" si="35"/>
        <v>14975400</v>
      </c>
      <c r="L132" s="153"/>
      <c r="M132" s="153"/>
      <c r="N132" s="153"/>
      <c r="O132" s="152"/>
      <c r="P132" s="152"/>
      <c r="Q132" s="102"/>
      <c r="R132" s="98"/>
      <c r="S132" s="158"/>
      <c r="T132" s="100"/>
      <c r="U132" s="100"/>
      <c r="V132" s="100"/>
    </row>
    <row r="133" spans="1:22" ht="30">
      <c r="A133" s="98"/>
      <c r="B133" s="137">
        <v>3</v>
      </c>
      <c r="C133" s="177" t="s">
        <v>52</v>
      </c>
      <c r="D133" s="126" t="str">
        <f ca="1">IF(ISERROR(OFFSET('HARGA SATUAN'!$D$6,MATCH(RAB!C133,'HARGA SATUAN'!$C$7:$C$1492,0),0)),"",OFFSET('HARGA SATUAN'!$D$6,MATCH(RAB!C133,'HARGA SATUAN'!$C$7:$C$1492,0),0))</f>
        <v>HDW</v>
      </c>
      <c r="E133" s="127" t="str">
        <f ca="1">IF(B133="+","Unit",IF(ISERROR(OFFSET('HARGA SATUAN'!$E$6,MATCH(RAB!C133,'HARGA SATUAN'!$C$7:$C$1492,0),0)),"",OFFSET('HARGA SATUAN'!$E$6,MATCH(RAB!C133,'HARGA SATUAN'!$C$7:$C$1492,0),0)))</f>
        <v>Unit</v>
      </c>
      <c r="F133" s="140">
        <f>F130*1</f>
        <v>1</v>
      </c>
      <c r="G133" s="128">
        <f ca="1">IF(ISERROR(OFFSET('HARGA SATUAN'!$I$6,MATCH(RAB!C133,'HARGA SATUAN'!$C$7:$C$1492,0),0)),0,OFFSET('HARGA SATUAN'!$I$6,MATCH(RAB!C133,'HARGA SATUAN'!$C$7:$C$1492,0),0))</f>
        <v>1113900</v>
      </c>
      <c r="H133" s="129">
        <f t="shared" ca="1" si="32"/>
        <v>0</v>
      </c>
      <c r="I133" s="129">
        <f t="shared" ca="1" si="33"/>
        <v>1113900</v>
      </c>
      <c r="J133" s="129">
        <f t="shared" ca="1" si="34"/>
        <v>0</v>
      </c>
      <c r="K133" s="151">
        <f t="shared" ca="1" si="35"/>
        <v>1113900</v>
      </c>
      <c r="L133" s="153"/>
      <c r="M133" s="153"/>
      <c r="N133" s="153"/>
      <c r="O133" s="152"/>
      <c r="P133" s="152"/>
      <c r="Q133" s="102"/>
      <c r="R133" s="98"/>
      <c r="S133" s="158"/>
      <c r="T133" s="100"/>
      <c r="U133" s="100"/>
      <c r="V133" s="100"/>
    </row>
    <row r="134" spans="1:22" ht="45">
      <c r="A134" s="98" t="e">
        <f>IF(AND(C134=0,C135=0,#REF!=0),"BLANKS",1)</f>
        <v>#REF!</v>
      </c>
      <c r="B134" s="137">
        <v>4</v>
      </c>
      <c r="C134" s="177" t="s">
        <v>286</v>
      </c>
      <c r="D134" s="126" t="str">
        <f ca="1">IF(ISERROR(OFFSET('HARGA SATUAN'!$D$6,MATCH(RAB!C134,'HARGA SATUAN'!$C$7:$C$1492,0),0)),"",OFFSET('HARGA SATUAN'!$D$6,MATCH(RAB!C134,'HARGA SATUAN'!$C$7:$C$1492,0),0))</f>
        <v>MDU-KD</v>
      </c>
      <c r="E134" s="127" t="str">
        <f ca="1">IF(B134="+","Unit",IF(ISERROR(OFFSET('HARGA SATUAN'!$E$6,MATCH(RAB!C134,'HARGA SATUAN'!$C$7:$C$1492,0),0)),"",OFFSET('HARGA SATUAN'!$E$6,MATCH(RAB!C134,'HARGA SATUAN'!$C$7:$C$1492,0),0)))</f>
        <v>Mtr</v>
      </c>
      <c r="F134" s="140">
        <v>55</v>
      </c>
      <c r="G134" s="128">
        <f ca="1">IF(ISERROR(OFFSET('HARGA SATUAN'!$I$6,MATCH(RAB!C134,'HARGA SATUAN'!$C$7:$C$1492,0),0)),0,OFFSET('HARGA SATUAN'!$I$6,MATCH(RAB!C134,'HARGA SATUAN'!$C$7:$C$1492,0),0))</f>
        <v>218600</v>
      </c>
      <c r="H134" s="129">
        <f t="shared" ca="1" si="32"/>
        <v>12023000</v>
      </c>
      <c r="I134" s="129">
        <f t="shared" ca="1" si="33"/>
        <v>0</v>
      </c>
      <c r="J134" s="129">
        <f t="shared" ca="1" si="34"/>
        <v>0</v>
      </c>
      <c r="K134" s="151">
        <f t="shared" ca="1" si="35"/>
        <v>12023000</v>
      </c>
      <c r="L134" s="153"/>
      <c r="M134" s="153"/>
      <c r="N134" s="153"/>
      <c r="O134" s="152"/>
      <c r="P134" s="152"/>
      <c r="Q134" s="102"/>
      <c r="R134" s="98"/>
      <c r="S134" s="158"/>
      <c r="T134" s="100"/>
      <c r="U134" s="100"/>
      <c r="V134" s="100"/>
    </row>
    <row r="135" spans="1:22" ht="75">
      <c r="A135" s="98" t="e">
        <f>IF(AND(C135=0,#REF!=0,#REF!=0),"BLANKS",1)</f>
        <v>#REF!</v>
      </c>
      <c r="B135" s="137">
        <v>5</v>
      </c>
      <c r="C135" s="177" t="s">
        <v>1090</v>
      </c>
      <c r="D135" s="126" t="str">
        <f ca="1">IF(ISERROR(OFFSET('HARGA SATUAN'!$D$6,MATCH(RAB!C135,'HARGA SATUAN'!$C$7:$C$1492,0),0)),"",OFFSET('HARGA SATUAN'!$D$6,MATCH(RAB!C135,'HARGA SATUAN'!$C$7:$C$1492,0),0))</f>
        <v>JASA</v>
      </c>
      <c r="E135" s="127" t="str">
        <f ca="1">IF(B135="+","Unit",IF(ISERROR(OFFSET('HARGA SATUAN'!$E$6,MATCH(RAB!C135,'HARGA SATUAN'!$C$7:$C$1492,0),0)),"",OFFSET('HARGA SATUAN'!$E$6,MATCH(RAB!C135,'HARGA SATUAN'!$C$7:$C$1492,0),0)))</f>
        <v>Unit</v>
      </c>
      <c r="F135" s="140">
        <f>F130*1</f>
        <v>1</v>
      </c>
      <c r="G135" s="128">
        <f ca="1">IF(ISERROR(OFFSET('HARGA SATUAN'!$I$6,MATCH(RAB!C135,'HARGA SATUAN'!$C$7:$C$1492,0),0)),0,OFFSET('HARGA SATUAN'!$I$6,MATCH(RAB!C135,'HARGA SATUAN'!$C$7:$C$1492,0),0))</f>
        <v>106400</v>
      </c>
      <c r="H135" s="129">
        <f t="shared" ca="1" si="32"/>
        <v>0</v>
      </c>
      <c r="I135" s="129">
        <f t="shared" ca="1" si="33"/>
        <v>0</v>
      </c>
      <c r="J135" s="129">
        <f t="shared" ca="1" si="34"/>
        <v>106400</v>
      </c>
      <c r="K135" s="151">
        <f t="shared" ca="1" si="35"/>
        <v>106400</v>
      </c>
      <c r="L135" s="153"/>
      <c r="M135" s="153"/>
      <c r="N135" s="153"/>
      <c r="O135" s="152"/>
      <c r="P135" s="152"/>
      <c r="Q135" s="102"/>
      <c r="R135" s="98"/>
      <c r="S135" s="158"/>
      <c r="T135" s="100"/>
      <c r="U135" s="100"/>
      <c r="V135" s="100"/>
    </row>
    <row r="136" spans="1:22">
      <c r="A136" s="98" t="s">
        <v>1586</v>
      </c>
      <c r="B136" s="137"/>
      <c r="C136" s="177"/>
      <c r="D136" s="126" t="str">
        <f ca="1">IF(ISERROR(OFFSET('HARGA SATUAN'!$D$6,MATCH(RAB!C136,'HARGA SATUAN'!$C$7:$C$1492,0),0)),"",OFFSET('HARGA SATUAN'!$D$6,MATCH(RAB!C136,'HARGA SATUAN'!$C$7:$C$1492,0),0))</f>
        <v/>
      </c>
      <c r="E136" s="127" t="str">
        <f ca="1">IF(B136="+","Unit",IF(ISERROR(OFFSET('HARGA SATUAN'!$E$6,MATCH(RAB!C136,'HARGA SATUAN'!$C$7:$C$1492,0),0)),"",OFFSET('HARGA SATUAN'!$E$6,MATCH(RAB!C136,'HARGA SATUAN'!$C$7:$C$1492,0),0)))</f>
        <v/>
      </c>
      <c r="F136" s="140"/>
      <c r="G136" s="128">
        <f ca="1">IF(ISERROR(OFFSET('HARGA SATUAN'!$I$6,MATCH(RAB!C136,'HARGA SATUAN'!$C$7:$C$1492,0),0)),0,OFFSET('HARGA SATUAN'!$I$6,MATCH(RAB!C136,'HARGA SATUAN'!$C$7:$C$1492,0),0))</f>
        <v>0</v>
      </c>
      <c r="H136" s="129">
        <f t="shared" ref="H136:H140" ca="1" si="52">IF(OR(D136="MDU",D136="MDU-KD"),(IF($O$3="RAB NON MDU","PLN KD",G136*F136)),0)</f>
        <v>0</v>
      </c>
      <c r="I136" s="129">
        <f t="shared" ref="I136:I140" ca="1" si="53">IF(D136="HDW",G136*F136,0)</f>
        <v>0</v>
      </c>
      <c r="J136" s="129">
        <f t="shared" ref="J136:J140" ca="1" si="54">IF(D136="JASA",G136*F136,0)</f>
        <v>0</v>
      </c>
      <c r="K136" s="151">
        <f t="shared" ref="K136:K140" ca="1" si="55">SUM(H136:J136)</f>
        <v>0</v>
      </c>
      <c r="L136" s="153"/>
      <c r="M136" s="153"/>
      <c r="N136" s="153"/>
      <c r="O136" s="152"/>
      <c r="P136" s="152"/>
      <c r="Q136" s="102"/>
      <c r="R136" s="98"/>
      <c r="S136" s="158"/>
      <c r="T136" s="100"/>
      <c r="U136" s="100"/>
      <c r="V136" s="100"/>
    </row>
    <row r="137" spans="1:22" ht="42.75">
      <c r="A137" s="98" t="e">
        <f>IF(AND(C137=0,#REF!=0,#REF!=0),"BLANKS",1)</f>
        <v>#REF!</v>
      </c>
      <c r="B137" s="173" t="s">
        <v>171</v>
      </c>
      <c r="C137" s="174" t="s">
        <v>1589</v>
      </c>
      <c r="D137" s="126" t="str">
        <f ca="1">IF(ISERROR(OFFSET('HARGA SATUAN'!$D$6,MATCH(RAB!C137,'HARGA SATUAN'!$C$7:$C$1492,0),0)),"",OFFSET('HARGA SATUAN'!$D$6,MATCH(RAB!C137,'HARGA SATUAN'!$C$7:$C$1492,0),0))</f>
        <v/>
      </c>
      <c r="E137" s="127" t="str">
        <f ca="1">IF(B137="+","Unit",IF(ISERROR(OFFSET('HARGA SATUAN'!$E$6,MATCH(RAB!C137,'HARGA SATUAN'!$C$7:$C$1492,0),0)),"",OFFSET('HARGA SATUAN'!$E$6,MATCH(RAB!C137,'HARGA SATUAN'!$C$7:$C$1492,0),0)))</f>
        <v/>
      </c>
      <c r="F137" s="136"/>
      <c r="G137" s="128">
        <f ca="1">IF(ISERROR(OFFSET('HARGA SATUAN'!$I$6,MATCH(RAB!C137,'HARGA SATUAN'!$C$7:$C$1492,0),0)),0,OFFSET('HARGA SATUAN'!$I$6,MATCH(RAB!C137,'HARGA SATUAN'!$C$7:$C$1492,0),0))</f>
        <v>0</v>
      </c>
      <c r="H137" s="129">
        <f t="shared" ca="1" si="52"/>
        <v>0</v>
      </c>
      <c r="I137" s="129">
        <f t="shared" ca="1" si="53"/>
        <v>0</v>
      </c>
      <c r="J137" s="129">
        <f t="shared" ca="1" si="54"/>
        <v>0</v>
      </c>
      <c r="K137" s="151">
        <f t="shared" ca="1" si="55"/>
        <v>0</v>
      </c>
      <c r="L137" s="153"/>
      <c r="M137" s="153"/>
      <c r="N137" s="153"/>
      <c r="O137" s="152"/>
      <c r="P137" s="152"/>
      <c r="Q137" s="102"/>
      <c r="R137" s="98"/>
      <c r="S137" s="158"/>
      <c r="T137" s="100"/>
      <c r="U137" s="100"/>
      <c r="V137" s="100"/>
    </row>
    <row r="138" spans="1:22" ht="90">
      <c r="A138" s="98" t="e">
        <f>IF(AND(C138=0,#REF!=0,#REF!=0),"BLANKS",1)</f>
        <v>#REF!</v>
      </c>
      <c r="B138" s="133">
        <v>1</v>
      </c>
      <c r="C138" s="134" t="s">
        <v>1389</v>
      </c>
      <c r="D138" s="126" t="str">
        <f ca="1">IF(ISERROR(OFFSET('HARGA SATUAN'!$D$6,MATCH(RAB!C138,'HARGA SATUAN'!$C$7:$C$1492,0),0)),"",OFFSET('HARGA SATUAN'!$D$6,MATCH(RAB!C138,'HARGA SATUAN'!$C$7:$C$1492,0),0))</f>
        <v>JASA</v>
      </c>
      <c r="E138" s="127" t="str">
        <f ca="1">IF(B138="+","Unit",IF(ISERROR(OFFSET('HARGA SATUAN'!$E$6,MATCH(RAB!C138,'HARGA SATUAN'!$C$7:$C$1492,0),0)),"",OFFSET('HARGA SATUAN'!$E$6,MATCH(RAB!C138,'HARGA SATUAN'!$C$7:$C$1492,0),0)))</f>
        <v>Unit</v>
      </c>
      <c r="F138" s="132">
        <v>1</v>
      </c>
      <c r="G138" s="128">
        <f ca="1">IF(ISERROR(OFFSET('HARGA SATUAN'!$I$6,MATCH(RAB!C138,'HARGA SATUAN'!$C$7:$C$1492,0),0)),0,OFFSET('HARGA SATUAN'!$I$6,MATCH(RAB!C138,'HARGA SATUAN'!$C$7:$C$1492,0),0))</f>
        <v>1771980</v>
      </c>
      <c r="H138" s="129">
        <f t="shared" ca="1" si="52"/>
        <v>0</v>
      </c>
      <c r="I138" s="129">
        <f t="shared" ca="1" si="53"/>
        <v>0</v>
      </c>
      <c r="J138" s="129">
        <f t="shared" ca="1" si="54"/>
        <v>1771980</v>
      </c>
      <c r="K138" s="151">
        <f t="shared" ca="1" si="55"/>
        <v>1771980</v>
      </c>
      <c r="L138" s="153"/>
      <c r="M138" s="153"/>
      <c r="N138" s="153"/>
      <c r="O138" s="152"/>
      <c r="P138" s="152"/>
      <c r="Q138" s="102"/>
      <c r="R138" s="98"/>
      <c r="S138" s="158"/>
      <c r="T138" s="100"/>
      <c r="U138" s="100"/>
      <c r="V138" s="100"/>
    </row>
    <row r="139" spans="1:22" ht="75">
      <c r="A139" s="98" t="e">
        <f>IF(AND(C139=0,#REF!=0,#REF!=0),"BLANKS",1)</f>
        <v>#REF!</v>
      </c>
      <c r="B139" s="133">
        <v>2</v>
      </c>
      <c r="C139" s="134" t="s">
        <v>1443</v>
      </c>
      <c r="D139" s="126" t="str">
        <f ca="1">IF(ISERROR(OFFSET('HARGA SATUAN'!$D$6,MATCH(RAB!C139,'HARGA SATUAN'!$C$7:$C$1492,0),0)),"",OFFSET('HARGA SATUAN'!$D$6,MATCH(RAB!C139,'HARGA SATUAN'!$C$7:$C$1492,0),0))</f>
        <v>JASA</v>
      </c>
      <c r="E139" s="127" t="str">
        <f ca="1">IF(B139="+","Unit",IF(ISERROR(OFFSET('HARGA SATUAN'!$E$6,MATCH(RAB!C139,'HARGA SATUAN'!$C$7:$C$1492,0),0)),"",OFFSET('HARGA SATUAN'!$E$6,MATCH(RAB!C139,'HARGA SATUAN'!$C$7:$C$1492,0),0)))</f>
        <v>Unit</v>
      </c>
      <c r="F139" s="132">
        <v>1</v>
      </c>
      <c r="G139" s="128">
        <f ca="1">IF(ISERROR(OFFSET('HARGA SATUAN'!$I$6,MATCH(RAB!C139,'HARGA SATUAN'!$C$7:$C$1492,0),0)),0,OFFSET('HARGA SATUAN'!$I$6,MATCH(RAB!C139,'HARGA SATUAN'!$C$7:$C$1492,0),0))</f>
        <v>63840</v>
      </c>
      <c r="H139" s="129">
        <f t="shared" ca="1" si="52"/>
        <v>0</v>
      </c>
      <c r="I139" s="129">
        <f t="shared" ca="1" si="53"/>
        <v>0</v>
      </c>
      <c r="J139" s="129">
        <f t="shared" ca="1" si="54"/>
        <v>63840</v>
      </c>
      <c r="K139" s="151">
        <f t="shared" ca="1" si="55"/>
        <v>63840</v>
      </c>
      <c r="L139" s="153"/>
      <c r="M139" s="153"/>
      <c r="N139" s="153"/>
      <c r="O139" s="152"/>
      <c r="P139" s="152"/>
      <c r="Q139" s="102"/>
      <c r="R139" s="98"/>
      <c r="S139" s="158"/>
      <c r="T139" s="100"/>
      <c r="U139" s="100"/>
      <c r="V139" s="100"/>
    </row>
    <row r="140" spans="1:22">
      <c r="A140" s="98" t="e">
        <f>IF(AND(C140=0,#REF!=0,#REF!=0),"BLANKS",1)</f>
        <v>#REF!</v>
      </c>
      <c r="B140" s="133"/>
      <c r="C140" s="134"/>
      <c r="D140" s="126" t="str">
        <f ca="1">IF(ISERROR(OFFSET('HARGA SATUAN'!$D$6,MATCH(RAB!C140,'HARGA SATUAN'!$C$7:$C$1492,0),0)),"",OFFSET('HARGA SATUAN'!$D$6,MATCH(RAB!C140,'HARGA SATUAN'!$C$7:$C$1492,0),0))</f>
        <v/>
      </c>
      <c r="E140" s="127" t="str">
        <f ca="1">IF(B140="+","Unit",IF(ISERROR(OFFSET('HARGA SATUAN'!$E$6,MATCH(RAB!C140,'HARGA SATUAN'!$C$7:$C$1492,0),0)),"",OFFSET('HARGA SATUAN'!$E$6,MATCH(RAB!C140,'HARGA SATUAN'!$C$7:$C$1492,0),0)))</f>
        <v/>
      </c>
      <c r="F140" s="132"/>
      <c r="G140" s="128">
        <f ca="1">IF(ISERROR(OFFSET('HARGA SATUAN'!$I$6,MATCH(RAB!C140,'HARGA SATUAN'!$C$7:$C$1492,0),0)),0,OFFSET('HARGA SATUAN'!$I$6,MATCH(RAB!C140,'HARGA SATUAN'!$C$7:$C$1492,0),0))</f>
        <v>0</v>
      </c>
      <c r="H140" s="129">
        <f t="shared" ca="1" si="52"/>
        <v>0</v>
      </c>
      <c r="I140" s="129">
        <f t="shared" ca="1" si="53"/>
        <v>0</v>
      </c>
      <c r="J140" s="129">
        <f t="shared" ca="1" si="54"/>
        <v>0</v>
      </c>
      <c r="K140" s="151">
        <f t="shared" ca="1" si="55"/>
        <v>0</v>
      </c>
      <c r="L140" s="153"/>
      <c r="M140" s="153"/>
      <c r="N140" s="153"/>
      <c r="O140" s="152"/>
      <c r="P140" s="152"/>
      <c r="Q140" s="102"/>
      <c r="R140" s="98"/>
      <c r="S140" s="158"/>
      <c r="T140" s="100"/>
      <c r="U140" s="100"/>
      <c r="V140" s="100"/>
    </row>
    <row r="141" spans="1:22">
      <c r="B141" s="178"/>
      <c r="C141" s="134"/>
      <c r="D141" s="126" t="str">
        <f ca="1">IF(ISERROR(OFFSET('HARGA SATUAN'!$D$6,MATCH(RAB!C141,'HARGA SATUAN'!$C$7:$C$1492,0),0)),"",OFFSET('HARGA SATUAN'!$D$6,MATCH(RAB!C141,'HARGA SATUAN'!$C$7:$C$1492,0),0))</f>
        <v/>
      </c>
      <c r="E141" s="127" t="str">
        <f ca="1">IF(B141="+","Unit",IF(ISERROR(OFFSET('HARGA SATUAN'!$E$6,MATCH(RAB!C141,'HARGA SATUAN'!$C$7:$C$1492,0),0)),"",OFFSET('HARGA SATUAN'!$E$6,MATCH(RAB!C141,'HARGA SATUAN'!$C$7:$C$1492,0),0)))</f>
        <v/>
      </c>
      <c r="F141" s="132"/>
      <c r="G141" s="128">
        <f ca="1">IF(ISERROR(OFFSET('HARGA SATUAN'!$I$6,MATCH(RAB!C141,'HARGA SATUAN'!$C$7:$C$1492,0),0)),0,OFFSET('HARGA SATUAN'!$I$6,MATCH(RAB!C141,'HARGA SATUAN'!$C$7:$C$1492,0),0))</f>
        <v>0</v>
      </c>
      <c r="H141" s="129">
        <f t="shared" ref="H141" ca="1" si="56">IF(OR(D141="MDU",D141="MDU-KD"),(IF($O$3="RAB NON MDU","PLN KD",G141*F141)),0)</f>
        <v>0</v>
      </c>
      <c r="I141" s="129">
        <f t="shared" ref="I141:I142" ca="1" si="57">IF(D141="HDW",G141*F141,0)</f>
        <v>0</v>
      </c>
      <c r="J141" s="129">
        <f t="shared" ref="J141:J142" ca="1" si="58">IF(D141="JASA",G141*F141,0)</f>
        <v>0</v>
      </c>
      <c r="K141" s="151">
        <f t="shared" ref="K141:K144" ca="1" si="59">SUM(H141:J141)</f>
        <v>0</v>
      </c>
    </row>
    <row r="142" spans="1:22">
      <c r="B142" s="179"/>
      <c r="C142" s="180" t="s">
        <v>1590</v>
      </c>
      <c r="D142" s="126" t="str">
        <f ca="1">IF(ISERROR(OFFSET('HARGA SATUAN'!$D$6,MATCH(RAB!C142,'HARGA SATUAN'!$C$7:$C$1492,0),0)),"",OFFSET('HARGA SATUAN'!$D$6,MATCH(RAB!C142,'HARGA SATUAN'!$C$7:$C$1492,0),0))</f>
        <v/>
      </c>
      <c r="E142" s="127" t="str">
        <f ca="1">IF(B142="+","Unit",IF(ISERROR(OFFSET('HARGA SATUAN'!$E$6,MATCH(RAB!C142,'HARGA SATUAN'!$C$7:$C$1492,0),0)),"",OFFSET('HARGA SATUAN'!$E$6,MATCH(RAB!C142,'HARGA SATUAN'!$C$7:$C$1492,0),0)))</f>
        <v/>
      </c>
      <c r="F142" s="181"/>
      <c r="G142" s="128">
        <f ca="1">IF(ISERROR(OFFSET('HARGA SATUAN'!$I$6,MATCH(RAB!C142,'HARGA SATUAN'!$C$7:$C$1492,0),0)),0,OFFSET('HARGA SATUAN'!$I$6,MATCH(RAB!C142,'HARGA SATUAN'!$C$7:$C$1492,0),0))</f>
        <v>0</v>
      </c>
      <c r="H142" s="129">
        <f t="shared" ref="H142" ca="1" si="60">IF(OR(D142="MDU",D142="MDU-KD"),(IF($O$3="RAB NON MDU","PLN KD",G142*F142)),0)</f>
        <v>0</v>
      </c>
      <c r="I142" s="129">
        <f t="shared" ca="1" si="57"/>
        <v>0</v>
      </c>
      <c r="J142" s="129">
        <f t="shared" ca="1" si="58"/>
        <v>0</v>
      </c>
      <c r="K142" s="151">
        <f t="shared" ca="1" si="59"/>
        <v>0</v>
      </c>
    </row>
    <row r="143" spans="1:22" ht="45">
      <c r="B143" s="182">
        <v>1</v>
      </c>
      <c r="C143" s="183" t="s">
        <v>1448</v>
      </c>
      <c r="D143" s="184" t="str">
        <f ca="1">IF(ISERROR(OFFSET('HARGA SATUAN'!$D$6,MATCH(RAB!C143,'HARGA SATUAN'!$C$7:$C$1492,0),0)),"",OFFSET('HARGA SATUAN'!$D$6,MATCH(RAB!C143,'HARGA SATUAN'!$C$7:$C$1492,0),0))</f>
        <v>JASA</v>
      </c>
      <c r="E143" s="185" t="str">
        <f ca="1">IF(ISERROR(OFFSET('HARGA SATUAN'!$E$6,MATCH(RAB!C143,'HARGA SATUAN'!$C$7:$C$1492,0),0)),"",OFFSET('HARGA SATUAN'!$E$6,MATCH(RAB!C143,'HARGA SATUAN'!$C$7:$C$1492,0),0))</f>
        <v>Lot</v>
      </c>
      <c r="F143" s="186">
        <v>1</v>
      </c>
      <c r="G143" s="187">
        <f ca="1">IF(ISERROR(OFFSET('HARGA SATUAN'!$I$6,MATCH(RAB!C143,'HARGA SATUAN'!$C$7:$C$1492,0),0)),0,OFFSET('HARGA SATUAN'!$I$6,MATCH(RAB!C143,'HARGA SATUAN'!$C$7:$C$1492,0),0))</f>
        <v>2.5000000000000001E-2</v>
      </c>
      <c r="H143" s="188"/>
      <c r="I143" s="188"/>
      <c r="J143" s="188">
        <f ca="1">SUM(K15:K141)*G143</f>
        <v>4001939.9350000005</v>
      </c>
      <c r="K143" s="221">
        <f t="shared" ca="1" si="59"/>
        <v>4001939.9350000005</v>
      </c>
    </row>
    <row r="144" spans="1:22">
      <c r="B144" s="189"/>
      <c r="C144" s="190"/>
      <c r="D144" s="126" t="str">
        <f ca="1">IF(ISERROR(OFFSET('HARGA SATUAN'!$D$6,MATCH(RAB!C144,'HARGA SATUAN'!$C$7:$C$1492,0),0)),"",OFFSET('HARGA SATUAN'!$D$6,MATCH(RAB!C144,'HARGA SATUAN'!$C$7:$C$1492,0),0))</f>
        <v/>
      </c>
      <c r="E144" s="127" t="str">
        <f ca="1">IF(ISERROR(OFFSET('HARGA SATUAN'!$E$6,MATCH(RAB!C144,'HARGA SATUAN'!$C$7:$C$1492,0),0)),"",OFFSET('HARGA SATUAN'!$E$6,MATCH(RAB!C144,'HARGA SATUAN'!$C$7:$C$1492,0),0))</f>
        <v/>
      </c>
      <c r="F144" s="181"/>
      <c r="G144" s="128" t="str">
        <f ca="1">IF(ISERROR(OFFSET('HARGA SATUAN'!$I$6,MATCH(RAB!C144,'HARGA SATUAN'!$C$7:$C$1492,0),0)),"",OFFSET('HARGA SATUAN'!$I$6,MATCH(RAB!C144,'HARGA SATUAN'!$C$7:$C$1492,0),0))</f>
        <v/>
      </c>
      <c r="H144" s="129">
        <f ca="1">IF(OR(D144="MDU",D144="MDU-KD"),IF(G144="PLN",0,G144*F144),0)</f>
        <v>0</v>
      </c>
      <c r="I144" s="129">
        <f ca="1">IF(D144="HDW",IF(G144="PLN",0,G144*F144),0)</f>
        <v>0</v>
      </c>
      <c r="J144" s="129">
        <f ca="1">IF(D144="JASA",IF(G144="PLN",0,G144*F144),0)</f>
        <v>0</v>
      </c>
      <c r="K144" s="151">
        <f t="shared" ca="1" si="59"/>
        <v>0</v>
      </c>
    </row>
    <row r="145" spans="2:13">
      <c r="B145" s="191"/>
      <c r="C145" s="192"/>
      <c r="D145" s="193"/>
      <c r="E145" s="194"/>
      <c r="F145" s="194"/>
      <c r="G145" s="194"/>
      <c r="H145" s="195"/>
      <c r="I145" s="195"/>
      <c r="J145" s="195"/>
      <c r="K145" s="222"/>
    </row>
    <row r="146" spans="2:13">
      <c r="B146" s="196"/>
      <c r="C146" s="197" t="s">
        <v>27</v>
      </c>
      <c r="D146" s="197"/>
      <c r="E146" s="197"/>
      <c r="F146" s="197"/>
      <c r="G146" s="198" t="s">
        <v>16</v>
      </c>
      <c r="H146" s="199">
        <f ca="1">SUM(H14:H144)</f>
        <v>115186650</v>
      </c>
      <c r="I146" s="199">
        <f ca="1">SUM(I14:I144)</f>
        <v>35256512.733333334</v>
      </c>
      <c r="J146" s="199">
        <f ca="1">SUM(J14:J144)</f>
        <v>13636374.601666668</v>
      </c>
      <c r="K146" s="199">
        <f ca="1">SUM(K14:K144)</f>
        <v>164079537.33500001</v>
      </c>
    </row>
    <row r="147" spans="2:13">
      <c r="B147" s="200"/>
      <c r="C147" s="201" t="s">
        <v>1591</v>
      </c>
      <c r="D147" s="201"/>
      <c r="E147" s="201"/>
      <c r="F147" s="201"/>
      <c r="G147" s="202" t="s">
        <v>16</v>
      </c>
      <c r="H147" s="203">
        <f ca="1">H146*0.11</f>
        <v>12670531.5</v>
      </c>
      <c r="I147" s="203">
        <f ca="1">I146*0.11</f>
        <v>3878216.4006666667</v>
      </c>
      <c r="J147" s="203">
        <f ca="1">J146*0.11</f>
        <v>1500001.2061833336</v>
      </c>
      <c r="K147" s="203">
        <f ca="1">K146*0.11</f>
        <v>18048749.106850002</v>
      </c>
    </row>
    <row r="148" spans="2:13">
      <c r="B148" s="200"/>
      <c r="C148" s="204" t="s">
        <v>29</v>
      </c>
      <c r="D148" s="204"/>
      <c r="E148" s="204"/>
      <c r="F148" s="204"/>
      <c r="G148" s="205" t="s">
        <v>16</v>
      </c>
      <c r="H148" s="206">
        <f ca="1">SUM(H146:H147)</f>
        <v>127857181.5</v>
      </c>
      <c r="I148" s="206">
        <f ca="1">SUM(I146:I147)</f>
        <v>39134729.134000003</v>
      </c>
      <c r="J148" s="205">
        <f ca="1">SUM(J146:J147)</f>
        <v>15136375.807850001</v>
      </c>
      <c r="K148" s="205">
        <f ca="1">SUM(K146:K147)</f>
        <v>182128286.44185001</v>
      </c>
      <c r="M148" s="223"/>
    </row>
    <row r="149" spans="2:13" ht="255">
      <c r="B149" s="207" t="str">
        <f ca="1">"Terbilang : "&amp;PROPER(IF(K148=0,"nol",IF(K148&lt;0,"minus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K148),"000000000000000"),1,3)=0,"",MID(TEXT(ABS(K148),"000000000000000"),1,1)&amp;" ratus "&amp;MID(TEXT(ABS(K148),"000000000000000"),2,1)&amp;" puluh "&amp;MID(TEXT(ABS(K148),"000000000000000"),3,1)&amp;" trilyun ")&amp;IF(--MID(TEXT(ABS(K148),"000000000000000"),4,3)=0,"",MID(TEXT(ABS(K148),"000000000000000"),4,1)&amp;" ratus "&amp;MID(TEXT(ABS(K148),"000000000000000"),5,1)&amp;" puluh "&amp;MID(TEXT(ABS(K148),"000000000000000"),6,1)&amp;" milyar ")&amp;IF(--MID(TEXT(ABS(K148),"000000000000000"),7,3)=0,"",MID(TEXT(ABS(K148),"000000000000000"),7,1)&amp;" ratus "&amp;MID(TEXT(ABS(K148),"000000000000000"),8,1)&amp;" puluh "&amp;MID(TEXT(ABS(K148),"000000000000000"),9,1)&amp;" juta ")&amp;IF(--MID(TEXT(ABS(K148),"000000000000000"),10,3)=0,"",IF(--MID(TEXT(ABS(K148),"000000000000000"),10,3)=1,"*",MID(TEXT(ABS(K148),"000000000000000"),10,1)&amp;" ratus "&amp;MID(TEXT(ABS(K148),"000000000000000"),11,1)&amp;" puluh ")&amp;MID(TEXT(ABS(K148),"000000000000000"),12,1)&amp;" ribu ")&amp;IF(--MID(TEXT(ABS(K148),"000000000000000"),13,3)=0,"",MID(TEXT(ABS(K148),"000000000000000"),13,1)&amp;" ratus "&amp;MID(TEXT(ABS(K148),"000000000000000"),14,1)&amp;" puluh "&amp;MID(TEXT(ABS(K148),"000000000000000"),15,1)),1,"satu"),2,"dua"),3,"tiga"),4,"empat"),5,"lima"),6,"enam"),7,"tujuh"),8,"delapan"),9,"sembilan"),"0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Seratus Delapan Puluh Dua Juta Seratus Dua Puluh Delapan Ribu Dua Ratus Delapan Puluh Enam Rupiah</v>
      </c>
      <c r="C149" s="208"/>
      <c r="D149" s="208"/>
      <c r="E149" s="208"/>
      <c r="F149" s="208"/>
      <c r="G149" s="208"/>
      <c r="H149" s="208"/>
      <c r="I149" s="208"/>
      <c r="J149" s="208"/>
      <c r="K149" s="224"/>
    </row>
    <row r="150" spans="2:13">
      <c r="B150" s="209"/>
      <c r="C150" s="210"/>
      <c r="D150" s="210"/>
      <c r="E150" s="210"/>
      <c r="F150" s="210"/>
      <c r="G150" s="210"/>
      <c r="H150" s="210"/>
      <c r="I150" s="210"/>
      <c r="J150" s="210"/>
      <c r="K150" s="225"/>
    </row>
    <row r="151" spans="2:13">
      <c r="B151" s="211" t="str">
        <f>"Harga yang dipakai adalah "&amp;'HARGA SATUAN'!I5&amp;""</f>
        <v>Harga yang dipakai adalah RAB HSS 2023</v>
      </c>
      <c r="C151" s="212"/>
      <c r="D151" s="213"/>
      <c r="E151" s="213"/>
      <c r="F151" s="213"/>
      <c r="G151" s="214"/>
      <c r="H151" s="214"/>
      <c r="I151" s="214"/>
      <c r="J151" s="214"/>
      <c r="K151" s="226"/>
    </row>
    <row r="152" spans="2:13">
      <c r="C152" s="215"/>
      <c r="E152" s="216"/>
      <c r="F152" s="216"/>
      <c r="G152" s="216"/>
    </row>
    <row r="153" spans="2:13">
      <c r="C153" s="99"/>
      <c r="E153" s="216"/>
      <c r="F153" s="216"/>
      <c r="G153" s="216"/>
      <c r="H153" s="217"/>
      <c r="I153" s="217"/>
      <c r="J153" s="227"/>
      <c r="K153" s="227"/>
    </row>
    <row r="154" spans="2:13">
      <c r="C154" s="99"/>
      <c r="E154" s="216"/>
      <c r="F154" s="216"/>
      <c r="G154" s="216"/>
      <c r="H154" s="218"/>
      <c r="I154" s="228" t="s">
        <v>1592</v>
      </c>
      <c r="J154" s="228"/>
      <c r="K154" s="228"/>
    </row>
    <row r="155" spans="2:13">
      <c r="C155" s="99"/>
      <c r="E155" s="216"/>
      <c r="F155" s="216"/>
      <c r="G155" s="216"/>
      <c r="H155" s="218"/>
      <c r="I155" s="228" t="s">
        <v>1593</v>
      </c>
      <c r="J155" s="228"/>
      <c r="K155" s="228"/>
    </row>
    <row r="156" spans="2:13">
      <c r="C156" s="99"/>
      <c r="E156" s="216"/>
      <c r="F156" s="216"/>
      <c r="G156" s="216"/>
      <c r="H156" s="219"/>
      <c r="I156" s="229"/>
      <c r="J156" s="229"/>
      <c r="K156" s="229"/>
    </row>
    <row r="157" spans="2:13">
      <c r="C157" s="99"/>
      <c r="E157" s="216"/>
      <c r="F157" s="216"/>
      <c r="G157" s="216"/>
      <c r="H157" s="219"/>
      <c r="I157" s="219"/>
      <c r="J157" s="219"/>
      <c r="K157" s="219"/>
    </row>
    <row r="158" spans="2:13">
      <c r="C158" s="99"/>
      <c r="E158" s="216"/>
      <c r="F158" s="216"/>
      <c r="G158" s="216"/>
      <c r="H158" s="219"/>
      <c r="I158" s="219"/>
      <c r="J158" s="219"/>
      <c r="K158" s="219"/>
    </row>
    <row r="159" spans="2:13">
      <c r="C159" s="99"/>
      <c r="E159" s="216"/>
      <c r="F159" s="216"/>
      <c r="G159" s="216"/>
      <c r="H159" s="219"/>
      <c r="I159" s="219"/>
      <c r="J159" s="219"/>
      <c r="K159" s="219"/>
    </row>
    <row r="160" spans="2:13">
      <c r="C160" s="99"/>
      <c r="E160" s="216"/>
      <c r="F160" s="216"/>
      <c r="G160" s="216"/>
      <c r="H160" s="220"/>
      <c r="I160" s="228" t="s">
        <v>1594</v>
      </c>
      <c r="J160" s="228"/>
      <c r="K160" s="228"/>
    </row>
    <row r="161" spans="3:11">
      <c r="C161" s="215"/>
      <c r="E161" s="216"/>
      <c r="F161" s="216"/>
      <c r="G161" s="216"/>
      <c r="H161" s="219"/>
      <c r="I161" s="219"/>
      <c r="J161" s="219"/>
      <c r="K161" s="219"/>
    </row>
    <row r="162" spans="3:11">
      <c r="C162" s="215"/>
      <c r="E162" s="216"/>
      <c r="F162" s="216"/>
      <c r="G162" s="216"/>
      <c r="H162" s="219"/>
      <c r="I162" s="219"/>
      <c r="J162" s="219"/>
      <c r="K162" s="219"/>
    </row>
    <row r="163" spans="3:11">
      <c r="C163" s="215"/>
      <c r="E163" s="216"/>
      <c r="F163" s="216"/>
      <c r="G163" s="216"/>
      <c r="H163" s="219"/>
      <c r="I163" s="219"/>
      <c r="J163" s="219"/>
      <c r="K163" s="2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41" master="">
    <arrUserId title="Range1" rangeCreator="" othersAccessPermission="edit"/>
  </rangeList>
  <rangeList sheetStid="39" master=""/>
  <rangeList sheetStid="29" master=""/>
  <rangeList sheetStid="65" master=""/>
  <rangeList sheetStid="10" master="">
    <arrUserId title="Range1" rangeCreator="" othersAccessPermission="edit"/>
    <arrUserId title="Range1_1" rangeCreator="" othersAccessPermission="edit"/>
    <arrUserId title="Range1_1_1" rangeCreator="" othersAccessPermission="edit"/>
    <arrUserId title="Range1_1_3" rangeCreator="" othersAccessPermission="edit"/>
  </rangeList>
  <rangeList sheetStid="60" master=""/>
  <rangeList sheetStid="59" master=""/>
  <rangeList sheetStid="54" master=""/>
  <rangeList sheetStid="11" master="">
    <arrUserId title="Range1_1" rangeCreator="" othersAccessPermission="edit"/>
    <arrUserId title="Range1_1_3" rangeCreator="" othersAccessPermission="edit"/>
    <arrUserId title="Range1_1_2_2" rangeCreator="" othersAccessPermission="edit"/>
    <arrUserId title="Range1_1_2" rangeCreator="" othersAccessPermission="edit"/>
    <arrUserId title="Range1_6" rangeCreator="" othersAccessPermission="edit"/>
    <arrUserId title="Range1_2_1" rangeCreator="" othersAccessPermission="edit"/>
    <arrUserId title="Range1_1_1_1_1" rangeCreator="" othersAccessPermission="edit"/>
    <arrUserId title="Range1_1_2_12_1" rangeCreator="" othersAccessPermission="edit"/>
    <arrUserId title="Range1_1_3_2" rangeCreator="" othersAccessPermission="edit"/>
    <arrUserId title="Range1_1_3_3" rangeCreator="" othersAccessPermission="edit"/>
    <arrUserId title="Range1_1_3_4" rangeCreator="" othersAccessPermission="edit"/>
    <arrUserId title="Range1_1_3_6" rangeCreator="" othersAccessPermission="edit"/>
    <arrUserId title="Range1_6_1_2" rangeCreator="" othersAccessPermission="edit"/>
    <arrUserId title="Range1_1_2_1" rangeCreator="" othersAccessPermission="edit"/>
    <arrUserId title="Range1_6_1" rangeCreator="" othersAccessPermission="edit"/>
    <arrUserId title="Range1_1_2_5" rangeCreator="" othersAccessPermission="edit"/>
    <arrUserId title="Range1_6_1_1" rangeCreator="" othersAccessPermission="edit"/>
    <arrUserId title="Range1_1_2_3" rangeCreator="" othersAccessPermission="edit"/>
    <arrUserId title="Range1_6_2" rangeCreator="" othersAccessPermission="edit"/>
    <arrUserId title="Range1_1_2_4" rangeCreator="" othersAccessPermission="edit"/>
    <arrUserId title="Range1_1_1_2" rangeCreator="" othersAccessPermission="edit"/>
    <arrUserId title="Range1_1_4_2" rangeCreator="" othersAccessPermission="edit"/>
    <arrUserId title="Range1_1_2_4_1" rangeCreator="" othersAccessPermission="edit"/>
    <arrUserId title="Range1_1_2_1_1" rangeCreator="" othersAccessPermission="edit"/>
  </rangeList>
  <rangeList sheetStid="91" master=""/>
  <rangeList sheetStid="92" master=""/>
  <rangeList sheetStid="93" master=""/>
  <rangeList sheetStid="6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 </vt:lpstr>
      <vt:lpstr>PETA</vt:lpstr>
      <vt:lpstr>SLD </vt:lpstr>
      <vt:lpstr>PDL</vt:lpstr>
      <vt:lpstr>'GAMBAR '!Print_Area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DHITA AYU DAMAYANTI</cp:lastModifiedBy>
  <cp:lastPrinted>2023-11-27T08:55:00Z</cp:lastPrinted>
  <dcterms:created xsi:type="dcterms:W3CDTF">2011-02-06T11:57:00Z</dcterms:created>
  <dcterms:modified xsi:type="dcterms:W3CDTF">2024-03-18T06:25:47Z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EF1167660D2F45979F841631A83D5CB9_12</vt:lpwstr>
  </property>
</Properties>
</file>