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C2387782-1FF5-4354-A5C0-669F8E991B62}" xr6:coauthVersionLast="47" xr6:coauthVersionMax="47" xr10:uidLastSave="{00000000-0000-0000-0000-000000000000}"/>
  <bookViews>
    <workbookView xWindow="-110" yWindow="-110" windowWidth="19420" windowHeight="10300" tabRatio="859" activeTab="8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" sheetId="11" r:id="rId9"/>
    <sheet name="GAMBAR" sheetId="80" r:id="rId10"/>
    <sheet name="RAB Estetika" sheetId="81" state="hidden" r:id="rId11"/>
    <sheet name="GBR Estetika" sheetId="75" state="hidden" r:id="rId12"/>
    <sheet name="PETA" sheetId="82" r:id="rId13"/>
    <sheet name="Q-GIS" sheetId="77" r:id="rId14"/>
    <sheet name="SLD" sheetId="79" r:id="rId15"/>
    <sheet name="PDL" sheetId="6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</externalReferences>
  <definedNames>
    <definedName name="\A" localSheetId="6">#REF!</definedName>
    <definedName name="\a" localSheetId="9">#REF!</definedName>
    <definedName name="\a" localSheetId="11">#REF!</definedName>
    <definedName name="\A" localSheetId="7">#REF!</definedName>
    <definedName name="\A" localSheetId="5">#REF!</definedName>
    <definedName name="\A" localSheetId="12">#REF!</definedName>
    <definedName name="\A" localSheetId="13">#REF!</definedName>
    <definedName name="\A">#REF!</definedName>
    <definedName name="\B" localSheetId="6">#REF!</definedName>
    <definedName name="\b" localSheetId="9">#REF!</definedName>
    <definedName name="\b" localSheetId="11">#REF!</definedName>
    <definedName name="\B" localSheetId="7">#REF!</definedName>
    <definedName name="\B" localSheetId="12">#REF!</definedName>
    <definedName name="\B" localSheetId="13">#REF!</definedName>
    <definedName name="\B">#REF!</definedName>
    <definedName name="\bbsuralaya" localSheetId="9">[1]Uraian!$R$586</definedName>
    <definedName name="\bbsuralaya" localSheetId="11">[1]Uraian!$R$586</definedName>
    <definedName name="\bbsuralaya">[2]Uraian!$R$586</definedName>
    <definedName name="\C" localSheetId="6">#REF!</definedName>
    <definedName name="\c" localSheetId="9">#REF!</definedName>
    <definedName name="\c" localSheetId="11">#REF!</definedName>
    <definedName name="\C" localSheetId="7">#REF!</definedName>
    <definedName name="\C" localSheetId="12">#REF!</definedName>
    <definedName name="\C" localSheetId="13">#REF!</definedName>
    <definedName name="\C">#REF!</definedName>
    <definedName name="\D" localSheetId="6">#REF!</definedName>
    <definedName name="\d" localSheetId="9">#REF!</definedName>
    <definedName name="\d" localSheetId="11">#REF!</definedName>
    <definedName name="\D" localSheetId="7">#REF!</definedName>
    <definedName name="\D" localSheetId="12">#REF!</definedName>
    <definedName name="\D" localSheetId="13">#REF!</definedName>
    <definedName name="\D">#REF!</definedName>
    <definedName name="\E" localSheetId="6">#REF!</definedName>
    <definedName name="\e" localSheetId="9">#REF!</definedName>
    <definedName name="\e" localSheetId="11">#REF!</definedName>
    <definedName name="\E" localSheetId="7">#REF!</definedName>
    <definedName name="\E" localSheetId="12">#REF!</definedName>
    <definedName name="\E" localSheetId="13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 localSheetId="13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 localSheetId="13">#REF!</definedName>
    <definedName name="\G">#REF!</definedName>
    <definedName name="\H" localSheetId="6">#REF!</definedName>
    <definedName name="\H" localSheetId="9">[3]M!$D$126</definedName>
    <definedName name="\H" localSheetId="11">[3]M!$D$126</definedName>
    <definedName name="\H" localSheetId="7">#REF!</definedName>
    <definedName name="\H" localSheetId="12">#REF!</definedName>
    <definedName name="\H" localSheetId="13">#REF!</definedName>
    <definedName name="\H">#REF!</definedName>
    <definedName name="\I" localSheetId="6">#REF!</definedName>
    <definedName name="\I" localSheetId="9">[3]M!$D$131</definedName>
    <definedName name="\I" localSheetId="11">[3]M!$D$131</definedName>
    <definedName name="\I" localSheetId="7">#REF!</definedName>
    <definedName name="\I" localSheetId="12">#REF!</definedName>
    <definedName name="\I" localSheetId="13">#REF!</definedName>
    <definedName name="\I">#REF!</definedName>
    <definedName name="\J" localSheetId="6">#REF!</definedName>
    <definedName name="\J" localSheetId="9">[3]M!$D$136</definedName>
    <definedName name="\J" localSheetId="11">[3]M!$D$136</definedName>
    <definedName name="\J" localSheetId="7">#REF!</definedName>
    <definedName name="\J" localSheetId="12">#REF!</definedName>
    <definedName name="\J" localSheetId="13">#REF!</definedName>
    <definedName name="\J">#REF!</definedName>
    <definedName name="\K" localSheetId="6">#REF!</definedName>
    <definedName name="\K" localSheetId="9">[3]M!$D$141</definedName>
    <definedName name="\K" localSheetId="11">[3]M!$D$141</definedName>
    <definedName name="\K" localSheetId="7">#REF!</definedName>
    <definedName name="\K" localSheetId="12">#REF!</definedName>
    <definedName name="\K" localSheetId="13">#REF!</definedName>
    <definedName name="\K">#REF!</definedName>
    <definedName name="\L" localSheetId="6">#REF!</definedName>
    <definedName name="\L" localSheetId="9">[3]M!$D$146</definedName>
    <definedName name="\L" localSheetId="11">[3]M!$D$146</definedName>
    <definedName name="\L" localSheetId="7">#REF!</definedName>
    <definedName name="\L" localSheetId="12">#REF!</definedName>
    <definedName name="\L" localSheetId="13">#REF!</definedName>
    <definedName name="\L">#REF!</definedName>
    <definedName name="\LX1" localSheetId="6">#REF!</definedName>
    <definedName name="\LX1" localSheetId="9">#REF!</definedName>
    <definedName name="\LX1" localSheetId="11">#REF!</definedName>
    <definedName name="\LX1" localSheetId="7">#REF!</definedName>
    <definedName name="\LX1" localSheetId="12">#REF!</definedName>
    <definedName name="\LX1" localSheetId="13">#REF!</definedName>
    <definedName name="\LX1">#REF!</definedName>
    <definedName name="\M" localSheetId="6">#REF!</definedName>
    <definedName name="\M" localSheetId="9">[3]M!$D$166</definedName>
    <definedName name="\M" localSheetId="11">[3]M!$D$166</definedName>
    <definedName name="\M" localSheetId="7">#REF!</definedName>
    <definedName name="\M" localSheetId="12">#REF!</definedName>
    <definedName name="\M" localSheetId="13">#REF!</definedName>
    <definedName name="\M">#REF!</definedName>
    <definedName name="\o" localSheetId="9">#REF!</definedName>
    <definedName name="\o" localSheetId="11">#REF!</definedName>
    <definedName name="\o">#REF!</definedName>
    <definedName name="\P" localSheetId="6">#REF!</definedName>
    <definedName name="\P" localSheetId="9">[3]M!$A$228</definedName>
    <definedName name="\P" localSheetId="11">[3]M!$A$228</definedName>
    <definedName name="\P" localSheetId="7">#REF!</definedName>
    <definedName name="\P" localSheetId="12">#REF!</definedName>
    <definedName name="\P" localSheetId="13">#REF!</definedName>
    <definedName name="\P">#REF!</definedName>
    <definedName name="\Q" localSheetId="6">#REF!</definedName>
    <definedName name="\Q" localSheetId="9">[3]M!$B$51</definedName>
    <definedName name="\Q" localSheetId="11">[3]M!$B$51</definedName>
    <definedName name="\Q" localSheetId="7">#REF!</definedName>
    <definedName name="\Q" localSheetId="12">#REF!</definedName>
    <definedName name="\Q" localSheetId="13">#REF!</definedName>
    <definedName name="\Q">#REF!</definedName>
    <definedName name="\R" localSheetId="6">#REF!</definedName>
    <definedName name="\R" localSheetId="9">[3]M!$B$40</definedName>
    <definedName name="\R" localSheetId="11">[3]M!$B$40</definedName>
    <definedName name="\R" localSheetId="7">#REF!</definedName>
    <definedName name="\R" localSheetId="12">#REF!</definedName>
    <definedName name="\R" localSheetId="13">#REF!</definedName>
    <definedName name="\R">#REF!</definedName>
    <definedName name="\S" localSheetId="6">#REF!</definedName>
    <definedName name="\S" localSheetId="9">[3]M!$D$161</definedName>
    <definedName name="\S" localSheetId="11">[3]M!$D$161</definedName>
    <definedName name="\S" localSheetId="7">#REF!</definedName>
    <definedName name="\S" localSheetId="12">#REF!</definedName>
    <definedName name="\S" localSheetId="13">#REF!</definedName>
    <definedName name="\S">#REF!</definedName>
    <definedName name="\T" localSheetId="6">#REF!</definedName>
    <definedName name="\T" localSheetId="9">[3]M!$D$156</definedName>
    <definedName name="\T" localSheetId="11">[3]M!$D$156</definedName>
    <definedName name="\T" localSheetId="7">#REF!</definedName>
    <definedName name="\T" localSheetId="12">#REF!</definedName>
    <definedName name="\T" localSheetId="13">#REF!</definedName>
    <definedName name="\T">#REF!</definedName>
    <definedName name="\V" localSheetId="9">#REF!</definedName>
    <definedName name="\V" localSheetId="11">#REF!</definedName>
    <definedName name="\V">#REF!</definedName>
    <definedName name="\W" localSheetId="6">#REF!</definedName>
    <definedName name="\W" localSheetId="9">[3]M!$C$169</definedName>
    <definedName name="\W" localSheetId="11">[3]M!$C$169</definedName>
    <definedName name="\W" localSheetId="7">#REF!</definedName>
    <definedName name="\W" localSheetId="12">#REF!</definedName>
    <definedName name="\W" localSheetId="13">#REF!</definedName>
    <definedName name="\W">#REF!</definedName>
    <definedName name="\Z" localSheetId="6">#REF!</definedName>
    <definedName name="\Z" localSheetId="9">[3]M!$D$151</definedName>
    <definedName name="\Z" localSheetId="11">[3]M!$D$151</definedName>
    <definedName name="\Z" localSheetId="7">#REF!</definedName>
    <definedName name="\Z" localSheetId="12">#REF!</definedName>
    <definedName name="\Z" localSheetId="13">#REF!</definedName>
    <definedName name="\Z">#REF!</definedName>
    <definedName name="_" localSheetId="6">#REF!</definedName>
    <definedName name="_" localSheetId="9">#REF!</definedName>
    <definedName name="_" localSheetId="11">#REF!</definedName>
    <definedName name="_" localSheetId="7">#REF!</definedName>
    <definedName name="_" localSheetId="12">#REF!</definedName>
    <definedName name="_" localSheetId="13">#REF!</definedName>
    <definedName name="_">#REF!</definedName>
    <definedName name="_?___RIGHT__RIG">#N/A</definedName>
    <definedName name="_\a" localSheetId="9">#REF!</definedName>
    <definedName name="_\a" localSheetId="11">#REF!</definedName>
    <definedName name="_\a">#REF!</definedName>
    <definedName name="_\b" localSheetId="9">#REF!</definedName>
    <definedName name="_\b" localSheetId="11">#REF!</definedName>
    <definedName name="_\b">#REF!</definedName>
    <definedName name="_\bbsuralaya" localSheetId="9">[1]Uraian!$R$586</definedName>
    <definedName name="_\bbsuralaya" localSheetId="11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 localSheetId="11">[3]M!$D$126</definedName>
    <definedName name="__\H">[4]M!$D$126</definedName>
    <definedName name="__\I" localSheetId="9">[3]M!$D$131</definedName>
    <definedName name="__\I" localSheetId="11">[3]M!$D$131</definedName>
    <definedName name="__\I">[4]M!$D$131</definedName>
    <definedName name="__\J" localSheetId="9">[3]M!$D$136</definedName>
    <definedName name="__\J" localSheetId="11">[3]M!$D$136</definedName>
    <definedName name="__\J">[4]M!$D$136</definedName>
    <definedName name="__\K" localSheetId="9">[3]M!$D$141</definedName>
    <definedName name="__\K" localSheetId="11">[3]M!$D$141</definedName>
    <definedName name="__\K">[4]M!$D$141</definedName>
    <definedName name="__\L" localSheetId="9">[3]M!$D$146</definedName>
    <definedName name="__\L" localSheetId="11">[3]M!$D$146</definedName>
    <definedName name="__\L">[4]M!$D$146</definedName>
    <definedName name="__\LX1">#REF!</definedName>
    <definedName name="__\M" localSheetId="9">[3]M!$D$166</definedName>
    <definedName name="__\M" localSheetId="11">[3]M!$D$166</definedName>
    <definedName name="__\M">[4]M!$D$166</definedName>
    <definedName name="__\P" localSheetId="9">[3]M!$A$228</definedName>
    <definedName name="__\P" localSheetId="11">[3]M!$A$228</definedName>
    <definedName name="__\P">[4]M!$A$228</definedName>
    <definedName name="__\Q" localSheetId="9">[3]M!$B$51</definedName>
    <definedName name="__\Q" localSheetId="11">[3]M!$B$51</definedName>
    <definedName name="__\Q">[4]M!$B$51</definedName>
    <definedName name="__\R" localSheetId="9">[3]M!$B$40</definedName>
    <definedName name="__\R" localSheetId="11">[3]M!$B$40</definedName>
    <definedName name="__\R">[4]M!$B$40</definedName>
    <definedName name="__\S" localSheetId="9">[3]M!$D$161</definedName>
    <definedName name="__\S" localSheetId="11">[3]M!$D$161</definedName>
    <definedName name="__\S">[4]M!$D$161</definedName>
    <definedName name="__\T" localSheetId="9">[3]M!$D$156</definedName>
    <definedName name="__\T" localSheetId="11">[3]M!$D$156</definedName>
    <definedName name="__\T">[4]M!$D$156</definedName>
    <definedName name="__\W" localSheetId="9">[3]M!$C$169</definedName>
    <definedName name="__\W" localSheetId="11">[3]M!$C$169</definedName>
    <definedName name="__\W">[4]M!$C$169</definedName>
    <definedName name="__\Z" localSheetId="9">[3]M!$D$151</definedName>
    <definedName name="__\Z" localSheetId="11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 localSheetId="13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 localSheetId="13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 localSheetId="13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 localSheetId="13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 localSheetId="13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 localSheetId="13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 localSheetId="13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 localSheetId="13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 localSheetId="13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 localSheetId="13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 localSheetId="13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 localSheetId="13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 localSheetId="13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 localSheetId="13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 localSheetId="13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 localSheetId="13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 localSheetId="13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 localSheetId="13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 localSheetId="13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 localSheetId="13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 localSheetId="13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1" hidden="1">{#N/A,#N/A,FALSE,"M.42"}</definedName>
    <definedName name="__________________________________ERR1" localSheetId="12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1" hidden="1">{#N/A,#N/A,FALSE,"M.42"}</definedName>
    <definedName name="________________________________ERR1" localSheetId="12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1" hidden="1">{#N/A,#N/A,FALSE,"M.42"}</definedName>
    <definedName name="______________________________ERR1" localSheetId="12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1" hidden="1">{#N/A,#N/A,FALSE,"M.42"}</definedName>
    <definedName name="_____________________________ERR1" localSheetId="12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1" hidden="1">{#N/A,#N/A,FALSE,"M.42"}</definedName>
    <definedName name="___________________________ERR1" localSheetId="12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1" hidden="1">{#N/A,#N/A,FALSE,"M.42"}</definedName>
    <definedName name="__________________________ERR1" localSheetId="12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1" hidden="1">{#N/A,#N/A,FALSE,"M.42"}</definedName>
    <definedName name="_________________________ERR1" localSheetId="12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1" hidden="1">{#N/A,#N/A,FALSE,"M.42"}</definedName>
    <definedName name="________________________ERR1" localSheetId="12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1" hidden="1">{#N/A,#N/A,FALSE,"M.42"}</definedName>
    <definedName name="_______________________ERR1" localSheetId="12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1" hidden="1">{#N/A,#N/A,FALSE,"M.42"}</definedName>
    <definedName name="______________________ERR1" localSheetId="12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1" hidden="1">{#N/A,#N/A,FALSE,"M.42"}</definedName>
    <definedName name="_____________________ERR1" localSheetId="12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1" hidden="1">{#N/A,#N/A,FALSE,"M.42"}</definedName>
    <definedName name="____________________ERR1" localSheetId="12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1" hidden="1">{#N/A,#N/A,FALSE,"M.42"}</definedName>
    <definedName name="___________________ERR1" localSheetId="12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1" hidden="1">{#N/A,#N/A,FALSE,"M.42"}</definedName>
    <definedName name="__________________ERR1" localSheetId="12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1" hidden="1">{#N/A,#N/A,FALSE,"M.42"}</definedName>
    <definedName name="_________________ERR1" localSheetId="12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1" hidden="1">{#N/A,#N/A,FALSE,"M.42"}</definedName>
    <definedName name="________________ERR1" localSheetId="12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1" hidden="1">{#N/A,#N/A,FALSE,"M.42"}</definedName>
    <definedName name="_______________ERR1" localSheetId="12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1" hidden="1">{#N/A,#N/A,FALSE,"M.42"}</definedName>
    <definedName name="______________ERR1" localSheetId="12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1" hidden="1">{#N/A,#N/A,FALSE,"M.42"}</definedName>
    <definedName name="_____________ERR1" localSheetId="12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 localSheetId="11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1" hidden="1">{#N/A,#N/A,FALSE,"M.42"}</definedName>
    <definedName name="____________ERR1" localSheetId="12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 localSheetId="11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1" hidden="1">{#N/A,#N/A,FALSE,"M.32"}</definedName>
    <definedName name="____________SLA2009" localSheetId="12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1" hidden="1">{#N/A,#N/A,FALSE,"M.34"}</definedName>
    <definedName name="____________TH1" localSheetId="12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1" hidden="1">{#N/A,#N/A,FALSE,"M.42"}</definedName>
    <definedName name="____________th2" localSheetId="12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1" hidden="1">{#N/A,#N/A,FALSE,"M.42"}</definedName>
    <definedName name="___________ERR1" localSheetId="12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 localSheetId="11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1" hidden="1">{#N/A,#N/A,FALSE,"M.32"}</definedName>
    <definedName name="___________SLA2009" localSheetId="12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1" hidden="1">{#N/A,#N/A,FALSE,"M.34"}</definedName>
    <definedName name="___________TH1" localSheetId="12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1" hidden="1">{#N/A,#N/A,FALSE,"M.42"}</definedName>
    <definedName name="___________th2" localSheetId="12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1" hidden="1">{#N/A,#N/A,FALSE,"M.42"}</definedName>
    <definedName name="__________ERR1" localSheetId="12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1" hidden="1">{#N/A,#N/A,FALSE,"M.01"}</definedName>
    <definedName name="__________kl09" localSheetId="12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 localSheetId="11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1" hidden="1">{#N/A,#N/A,FALSE,"M.32"}</definedName>
    <definedName name="__________SLA2009" localSheetId="12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1" hidden="1">{#N/A,#N/A,FALSE,"M.34"}</definedName>
    <definedName name="__________TH1" localSheetId="12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1" hidden="1">{#N/A,#N/A,FALSE,"M.42"}</definedName>
    <definedName name="__________th2" localSheetId="12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1" hidden="1">{#N/A,#N/A,FALSE,"M.42"}</definedName>
    <definedName name="_________ERR1" localSheetId="12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1" hidden="1">{#N/A,#N/A,FALSE,"M.32"}</definedName>
    <definedName name="_________SLA2009" localSheetId="12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1" hidden="1">{#N/A,#N/A,FALSE,"M.34"}</definedName>
    <definedName name="_________TH1" localSheetId="12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1" hidden="1">{#N/A,#N/A,FALSE,"M.42"}</definedName>
    <definedName name="_________th2" localSheetId="12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1" hidden="1">{#N/A,#N/A,FALSE,"M.42"}</definedName>
    <definedName name="________ERR1" localSheetId="12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1" hidden="1">{#N/A,#N/A,FALSE,"M.32"}</definedName>
    <definedName name="________JBN3" localSheetId="12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1" hidden="1">{#N/A,#N/A,FALSE,"M.01"}</definedName>
    <definedName name="________kl09" localSheetId="12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1" hidden="1">{#N/A,#N/A,FALSE,"M.32"}</definedName>
    <definedName name="________SLA2009" localSheetId="12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1" hidden="1">{#N/A,#N/A,FALSE,"M.34"}</definedName>
    <definedName name="________TH1" localSheetId="12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1" hidden="1">{#N/A,#N/A,FALSE,"M.42"}</definedName>
    <definedName name="________th2" localSheetId="12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1" hidden="1">{#N/A,#N/A,FALSE,"M.01"}</definedName>
    <definedName name="________wil1" localSheetId="12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1" hidden="1">{#N/A,#N/A,FALSE,"M.42"}</definedName>
    <definedName name="_______ERR1" localSheetId="12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1" hidden="1">{#N/A,#N/A,FALSE,"M.32"}</definedName>
    <definedName name="_______JBN3" localSheetId="12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1" hidden="1">{#N/A,#N/A,FALSE,"M.01"}</definedName>
    <definedName name="_______kl09" localSheetId="12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1" hidden="1">{#N/A,#N/A,FALSE,"M.01"}</definedName>
    <definedName name="_______RIP2" localSheetId="12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1" hidden="1">{#N/A,#N/A,FALSE,"M.41"}</definedName>
    <definedName name="_______RIP3" localSheetId="12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1" hidden="1">{#N/A,#N/A,FALSE,"M.32"}</definedName>
    <definedName name="_______SLA2009" localSheetId="12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1" hidden="1">{#N/A,#N/A,FALSE,"M.34"}</definedName>
    <definedName name="_______TH1" localSheetId="12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1" hidden="1">{#N/A,#N/A,FALSE,"M.42"}</definedName>
    <definedName name="_______th2" localSheetId="12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1" hidden="1">{#N/A,#N/A,FALSE,"M.42"}</definedName>
    <definedName name="______ERR1" localSheetId="12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1" hidden="1">{#N/A,#N/A,FALSE,"M.32"}</definedName>
    <definedName name="______JBN3" localSheetId="12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1" hidden="1">{#N/A,#N/A,FALSE,"M.01"}</definedName>
    <definedName name="______kl09" localSheetId="12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1" hidden="1">{#N/A,#N/A,FALSE,"M.42"}</definedName>
    <definedName name="______mp3" localSheetId="12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1" hidden="1">{#N/A,#N/A,FALSE,"M.32"}</definedName>
    <definedName name="______SLA2009" localSheetId="12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1" hidden="1">{#N/A,#N/A,FALSE,"M.34"}</definedName>
    <definedName name="______TH1" localSheetId="12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1" hidden="1">{#N/A,#N/A,FALSE,"M.42"}</definedName>
    <definedName name="______th2" localSheetId="12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1" hidden="1">{#N/A,#N/A,FALSE,"M.01"}</definedName>
    <definedName name="______wil1" localSheetId="12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1" hidden="1">{#N/A,#N/A,FALSE,"M.42"}</definedName>
    <definedName name="_____ERR1" localSheetId="12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1" hidden="1">{#N/A,#N/A,FALSE,"M.32"}</definedName>
    <definedName name="_____JBN3" localSheetId="12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1" hidden="1">{#N/A,#N/A,FALSE,"M.01"}</definedName>
    <definedName name="_____kl09" localSheetId="12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1" hidden="1">{#N/A,#N/A,FALSE,"M.42"}</definedName>
    <definedName name="_____M2" localSheetId="12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1" hidden="1">{#N/A,#N/A,FALSE,"M.01"}</definedName>
    <definedName name="_____RIP2" localSheetId="12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1" hidden="1">{#N/A,#N/A,FALSE,"M.41"}</definedName>
    <definedName name="_____RIP3" localSheetId="12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1" hidden="1">{#N/A,#N/A,FALSE,"M.32"}</definedName>
    <definedName name="_____SLA2009" localSheetId="12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1" hidden="1">{#N/A,#N/A,FALSE,"M.34"}</definedName>
    <definedName name="_____TH1" localSheetId="12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1" hidden="1">{#N/A,#N/A,FALSE,"M.42"}</definedName>
    <definedName name="_____th2" localSheetId="12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1" hidden="1">{#N/A,#N/A,FALSE,"M.01"}</definedName>
    <definedName name="_____wil1" localSheetId="12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 localSheetId="13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 localSheetId="13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 localSheetId="13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 localSheetId="13">[8]prod03!#REF!</definedName>
    <definedName name="____END1">[8]prod03!#REF!</definedName>
    <definedName name="____ERR1" localSheetId="9" hidden="1">{#N/A,#N/A,FALSE,"M.42"}</definedName>
    <definedName name="____ERR1" localSheetId="11" hidden="1">{#N/A,#N/A,FALSE,"M.42"}</definedName>
    <definedName name="____ERR1" localSheetId="12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1" hidden="1">{#N/A,#N/A,FALSE,"M.32"}</definedName>
    <definedName name="____JBN3" localSheetId="12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1" hidden="1">{#N/A,#N/A,FALSE,"M.01"}</definedName>
    <definedName name="____kl09" localSheetId="12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 localSheetId="13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1" hidden="1">{#N/A,#N/A,FALSE,"M.42"}</definedName>
    <definedName name="____M2" localSheetId="12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 localSheetId="13">[8]prod03!#REF!</definedName>
    <definedName name="____MAT1">[8]prod03!#REF!</definedName>
    <definedName name="____mp3" localSheetId="9" hidden="1">{#N/A,#N/A,FALSE,"M.42"}</definedName>
    <definedName name="____mp3" localSheetId="11" hidden="1">{#N/A,#N/A,FALSE,"M.42"}</definedName>
    <definedName name="____mp3" localSheetId="12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1" hidden="1">{#N/A,#N/A,FALSE,"M.01"}</definedName>
    <definedName name="____RIP2" localSheetId="12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1" hidden="1">{#N/A,#N/A,FALSE,"M.41"}</definedName>
    <definedName name="____RIP3" localSheetId="12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 localSheetId="13">[8]prod03!#REF!</definedName>
    <definedName name="____SIN1">[8]prod03!#REF!</definedName>
    <definedName name="____SLA2009" localSheetId="9" hidden="1">{#N/A,#N/A,FALSE,"M.32"}</definedName>
    <definedName name="____SLA2009" localSheetId="11" hidden="1">{#N/A,#N/A,FALSE,"M.32"}</definedName>
    <definedName name="____SLA2009" localSheetId="12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 localSheetId="13">[8]prod03!#REF!</definedName>
    <definedName name="____SUM1">[8]prod03!#REF!</definedName>
    <definedName name="____TH1" localSheetId="9" hidden="1">{#N/A,#N/A,FALSE,"M.34"}</definedName>
    <definedName name="____TH1" localSheetId="11" hidden="1">{#N/A,#N/A,FALSE,"M.34"}</definedName>
    <definedName name="____TH1" localSheetId="12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1" hidden="1">{#N/A,#N/A,FALSE,"M.42"}</definedName>
    <definedName name="____th2" localSheetId="12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 localSheetId="13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 localSheetId="13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 localSheetId="13">[8]prod03!#REF!</definedName>
    <definedName name="___BIM1">[8]prod03!#REF!</definedName>
    <definedName name="___DAF1" localSheetId="9">#REF!</definedName>
    <definedName name="___DAF1" localSheetId="11">#REF!</definedName>
    <definedName name="___DAF1">[7]Sheet3!$II$7944</definedName>
    <definedName name="___DAF11" localSheetId="9">#REF!</definedName>
    <definedName name="___DAF11" localSheetId="11">#REF!</definedName>
    <definedName name="___DAF11">#REF!</definedName>
    <definedName name="___DAF12" localSheetId="9">#REF!</definedName>
    <definedName name="___DAF12" localSheetId="11">#REF!</definedName>
    <definedName name="___DAF12">#REF!</definedName>
    <definedName name="___DAF13" localSheetId="9">#REF!</definedName>
    <definedName name="___DAF13" localSheetId="11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 localSheetId="13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 localSheetId="13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 localSheetId="13">[8]prod03!#REF!</definedName>
    <definedName name="___END1">[8]prod03!#REF!</definedName>
    <definedName name="___ERR1" localSheetId="9" hidden="1">{#N/A,#N/A,FALSE,"M.42"}</definedName>
    <definedName name="___ERR1" localSheetId="11" hidden="1">{#N/A,#N/A,FALSE,"M.42"}</definedName>
    <definedName name="___ERR1" localSheetId="12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1" hidden="1">{#N/A,#N/A,FALSE,"M.32"}</definedName>
    <definedName name="___JBN3" localSheetId="12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1" hidden="1">{#N/A,#N/A,FALSE,"M.01"}</definedName>
    <definedName name="___kl09" localSheetId="12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 localSheetId="13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1" hidden="1">{#N/A,#N/A,FALSE,"M.42"}</definedName>
    <definedName name="___M2" localSheetId="12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 localSheetId="13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11">#REF!</definedName>
    <definedName name="___MEI92" localSheetId="7">#REF!</definedName>
    <definedName name="___MEI92" localSheetId="5">#REF!</definedName>
    <definedName name="___MEI92" localSheetId="12">#REF!</definedName>
    <definedName name="___MEI92" localSheetId="13">#REF!</definedName>
    <definedName name="___MEI92">#REF!</definedName>
    <definedName name="___mp3" localSheetId="9" hidden="1">{#N/A,#N/A,FALSE,"M.42"}</definedName>
    <definedName name="___mp3" localSheetId="11" hidden="1">{#N/A,#N/A,FALSE,"M.42"}</definedName>
    <definedName name="___mp3" localSheetId="12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1" hidden="1">{#N/A,#N/A,FALSE,"M.01"}</definedName>
    <definedName name="___RIP2" localSheetId="12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1" hidden="1">{#N/A,#N/A,FALSE,"M.41"}</definedName>
    <definedName name="___RIP3" localSheetId="12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 localSheetId="13">[8]prod03!#REF!</definedName>
    <definedName name="___SIN1">[8]prod03!#REF!</definedName>
    <definedName name="___SLA2009" localSheetId="9" hidden="1">{#N/A,#N/A,FALSE,"M.32"}</definedName>
    <definedName name="___SLA2009" localSheetId="11" hidden="1">{#N/A,#N/A,FALSE,"M.32"}</definedName>
    <definedName name="___SLA2009" localSheetId="12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 localSheetId="13">[8]prod03!#REF!</definedName>
    <definedName name="___SUM1">[8]prod03!#REF!</definedName>
    <definedName name="___TH1" localSheetId="9" hidden="1">{#N/A,#N/A,FALSE,"M.34"}</definedName>
    <definedName name="___TH1" localSheetId="11" hidden="1">{#N/A,#N/A,FALSE,"M.34"}</definedName>
    <definedName name="___TH1" localSheetId="12" hidden="1">{#N/A,#N/A,FALSE,"M.34"}</definedName>
    <definedName name="___TH1" hidden="1">{#N/A,#N/A,FALSE,"M.34"}</definedName>
    <definedName name="___th2" localSheetId="9" hidden="1">{#N/A,#N/A,FALSE,"M.42"}</definedName>
    <definedName name="___th2" localSheetId="11" hidden="1">{#N/A,#N/A,FALSE,"M.42"}</definedName>
    <definedName name="___th2" localSheetId="12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 localSheetId="13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11" hidden="1">{#N/A,#N/A,FALSE,"M.01"}</definedName>
    <definedName name="___WIL1" localSheetId="7">[8]prod03!#REF!</definedName>
    <definedName name="___WIL1" localSheetId="12">[8]prod03!#REF!</definedName>
    <definedName name="___WIL1" localSheetId="13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 localSheetId="11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3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4" hidden="1">[13]DExp.Lmb!#REF!</definedName>
    <definedName name="__123Graph_A" hidden="1">[13]DExp.Lmb!#REF!</definedName>
    <definedName name="__123Graph_A1" localSheetId="9" hidden="1">[3]C!$D$322:$K$322</definedName>
    <definedName name="__123Graph_A1" localSheetId="11" hidden="1">[3]C!$D$322:$K$322</definedName>
    <definedName name="__123Graph_A1" hidden="1">[14]C!$D$322:$K$322</definedName>
    <definedName name="__123Graph_A2" localSheetId="9" hidden="1">[3]C!$D$372:$K$372</definedName>
    <definedName name="__123Graph_A2" localSheetId="11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11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localSheetId="13" hidden="1">[11]DExp.Lmb!#REF!</definedName>
    <definedName name="__123gRAPH_ab" hidden="1">[11]DExp.Lmb!#REF!</definedName>
    <definedName name="__123Graph_ACPEXIND" localSheetId="9" hidden="1">[3]M!$F$18:$N$18</definedName>
    <definedName name="__123Graph_ACPEXIND" localSheetId="11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localSheetId="11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localSheetId="11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localSheetId="11" hidden="1">[3]M!$F$27:$N$27</definedName>
    <definedName name="__123Graph_AFININDO" hidden="1">[14]M!$F$27:$N$27</definedName>
    <definedName name="__123Graph_AFINJAVA" localSheetId="9" hidden="1">[3]M!$V$27:$AD$27</definedName>
    <definedName name="__123Graph_AFINJAVA" localSheetId="11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localSheetId="11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localSheetId="11" hidden="1">[3]M!$F$5:$N$5</definedName>
    <definedName name="__123Graph_AFUELINDO" hidden="1">[14]M!$F$5:$N$5</definedName>
    <definedName name="__123Graph_AFUELJAVA" localSheetId="9" hidden="1">[3]M!$V$5:$AD$5</definedName>
    <definedName name="__123Graph_AFUELJAVA" localSheetId="11" hidden="1">[3]M!$V$5:$AD$5</definedName>
    <definedName name="__123Graph_AFUELJAVA" hidden="1">[14]M!$V$5:$AD$5</definedName>
    <definedName name="__123Graph_AFUELOUTS" localSheetId="9" hidden="1">[3]M!$AL$5:$AT$5</definedName>
    <definedName name="__123Graph_AFUELOUTS" localSheetId="11" hidden="1">[3]M!$AL$5:$AT$5</definedName>
    <definedName name="__123Graph_AFUELOUTS" hidden="1">[14]M!$AL$5:$AT$5</definedName>
    <definedName name="__123Graph_AOPEXIND" localSheetId="9" hidden="1">[3]M!$F$11:$N$11</definedName>
    <definedName name="__123Graph_AOPEXIND" localSheetId="11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localSheetId="11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localSheetId="11" hidden="1">[3]M!$AL$11:$AT$11</definedName>
    <definedName name="__123Graph_AOPEXOUTS" hidden="1">[14]M!$AL$11:$AT$11</definedName>
    <definedName name="__123Graph_AREIND" localSheetId="9" hidden="1">[3]M!$F$23:$N$23</definedName>
    <definedName name="__123Graph_AREIND" localSheetId="11" hidden="1">[3]M!$F$23:$N$23</definedName>
    <definedName name="__123Graph_AREIND" hidden="1">[14]M!$F$23:$N$23</definedName>
    <definedName name="__123Graph_AREJAVA" localSheetId="9" hidden="1">[3]M!$V$23:$AD$23</definedName>
    <definedName name="__123Graph_AREJAVA" localSheetId="11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localSheetId="11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11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3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4" hidden="1">[13]DExp.Lmb!#REF!</definedName>
    <definedName name="__123Graph_B" hidden="1">[13]DExp.Lmb!#REF!</definedName>
    <definedName name="__123Graph_B1" localSheetId="9" hidden="1">[3]C!$D$323:$K$323</definedName>
    <definedName name="__123Graph_B1" localSheetId="11" hidden="1">[3]C!$D$323:$K$323</definedName>
    <definedName name="__123Graph_B1" hidden="1">[14]C!$D$323:$K$323</definedName>
    <definedName name="__123Graph_B2" localSheetId="9" hidden="1">[3]C!$D$373:$K$373</definedName>
    <definedName name="__123Graph_B2" localSheetId="11" hidden="1">[3]C!$D$373:$K$373</definedName>
    <definedName name="__123Graph_B2" hidden="1">[14]C!$D$373:$K$373</definedName>
    <definedName name="__123Graph_BCPEXIND" localSheetId="9" hidden="1">[3]M!$F$17:$N$17</definedName>
    <definedName name="__123Graph_BCPEXIND" localSheetId="11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localSheetId="11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localSheetId="11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localSheetId="11" hidden="1">[3]M!$F$28:$N$28</definedName>
    <definedName name="__123Graph_BFININDO" hidden="1">[14]M!$F$28:$N$28</definedName>
    <definedName name="__123Graph_BFINJAVA" localSheetId="9" hidden="1">[3]M!$V$28:$AD$28</definedName>
    <definedName name="__123Graph_BFINJAVA" localSheetId="11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localSheetId="11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localSheetId="11" hidden="1">[3]M!$F$6:$N$6</definedName>
    <definedName name="__123Graph_BFUELINDO" hidden="1">[14]M!$F$6:$N$6</definedName>
    <definedName name="__123Graph_BFUELJAVA" localSheetId="9" hidden="1">[3]M!$V$6:$AD$6</definedName>
    <definedName name="__123Graph_BFUELJAVA" localSheetId="11" hidden="1">[3]M!$V$6:$AD$6</definedName>
    <definedName name="__123Graph_BFUELJAVA" hidden="1">[14]M!$V$6:$AD$6</definedName>
    <definedName name="__123Graph_BFUELOUTS" localSheetId="9" hidden="1">[3]M!$AL$6:$AT$6</definedName>
    <definedName name="__123Graph_BFUELOUTS" localSheetId="11" hidden="1">[3]M!$AL$6:$AT$6</definedName>
    <definedName name="__123Graph_BFUELOUTS" hidden="1">[14]M!$AL$6:$AT$6</definedName>
    <definedName name="__123Graph_BOPEXIND" localSheetId="9" hidden="1">[3]M!$F$12:$N$12</definedName>
    <definedName name="__123Graph_BOPEXIND" localSheetId="11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localSheetId="11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localSheetId="11" hidden="1">[3]M!$AL$12:$AT$12</definedName>
    <definedName name="__123Graph_BOPEXOUTS" hidden="1">[14]M!$AL$12:$AT$12</definedName>
    <definedName name="__123Graph_BREIND" localSheetId="9" hidden="1">[3]M!$F$24:$N$24</definedName>
    <definedName name="__123Graph_BREIND" localSheetId="11" hidden="1">[3]M!$F$24:$N$24</definedName>
    <definedName name="__123Graph_BREIND" hidden="1">[14]M!$F$24:$N$24</definedName>
    <definedName name="__123Graph_BREJAVA" localSheetId="9" hidden="1">[3]M!$V$24:$AD$24</definedName>
    <definedName name="__123Graph_BREJAVA" localSheetId="11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localSheetId="11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localSheetId="11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localSheetId="11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localSheetId="11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localSheetId="11" hidden="1">[3]M!$F$29:$N$29</definedName>
    <definedName name="__123Graph_CFININDO" hidden="1">[14]M!$F$29:$N$29</definedName>
    <definedName name="__123Graph_CFINJAVA" localSheetId="9" hidden="1">[3]M!$V$29:$AD$29</definedName>
    <definedName name="__123Graph_CFINJAVA" localSheetId="11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localSheetId="11" hidden="1">[3]M!$F$29:$N$29</definedName>
    <definedName name="__123Graph_CFINOUTS" hidden="1">[14]M!$F$29:$N$29</definedName>
    <definedName name="__123Graph_CFUELINDO" localSheetId="9" hidden="1">[3]M!$F$7:$N$7</definedName>
    <definedName name="__123Graph_CFUELINDO" localSheetId="11" hidden="1">[3]M!$F$7:$N$7</definedName>
    <definedName name="__123Graph_CFUELINDO" hidden="1">[14]M!$F$7:$N$7</definedName>
    <definedName name="__123Graph_CFUELJAVA" localSheetId="9" hidden="1">[3]M!$V$7:$AD$7</definedName>
    <definedName name="__123Graph_CFUELJAVA" localSheetId="11" hidden="1">[3]M!$V$7:$AD$7</definedName>
    <definedName name="__123Graph_CFUELJAVA" hidden="1">[14]M!$V$7:$AD$7</definedName>
    <definedName name="__123Graph_CFUELOUTS" localSheetId="9" hidden="1">[3]M!$AL$7:$AT$7</definedName>
    <definedName name="__123Graph_CFUELOUTS" localSheetId="11" hidden="1">[3]M!$AL$7:$AT$7</definedName>
    <definedName name="__123Graph_CFUELOUTS" hidden="1">[14]M!$AL$7:$AT$7</definedName>
    <definedName name="__123Graph_COPEXIND" localSheetId="9" hidden="1">[3]M!$F$13:$N$13</definedName>
    <definedName name="__123Graph_COPEXIND" localSheetId="11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localSheetId="11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localSheetId="11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11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3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4" hidden="1">[16]PkRp!#REF!</definedName>
    <definedName name="__123Graph_D" hidden="1">[16]PkRp!#REF!</definedName>
    <definedName name="__123Graph_DCPEXIND" localSheetId="9" hidden="1">[3]M!$F$19:$N$19</definedName>
    <definedName name="__123Graph_DCPEXIND" localSheetId="11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localSheetId="11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localSheetId="11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localSheetId="11" hidden="1">[3]M!$F$8:$N$8</definedName>
    <definedName name="__123Graph_DFUELINDO" hidden="1">[14]M!$F$8:$N$8</definedName>
    <definedName name="__123Graph_DFUELJAVA" localSheetId="9" hidden="1">[3]M!$V$8:$AD$8</definedName>
    <definedName name="__123Graph_DFUELJAVA" localSheetId="11" hidden="1">[3]M!$V$8:$AD$8</definedName>
    <definedName name="__123Graph_DFUELJAVA" hidden="1">[14]M!$V$8:$AD$8</definedName>
    <definedName name="__123Graph_DFUELOUTS" localSheetId="9" hidden="1">[3]M!$AL$8:$AT$8</definedName>
    <definedName name="__123Graph_DFUELOUTS" localSheetId="11" hidden="1">[3]M!$AL$8:$AT$8</definedName>
    <definedName name="__123Graph_DFUELOUTS" hidden="1">[14]M!$AL$8:$AT$8</definedName>
    <definedName name="__123Graph_DOPEXIND" localSheetId="9" hidden="1">[3]M!$F$14:$N$14</definedName>
    <definedName name="__123Graph_DOPEXIND" localSheetId="11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localSheetId="11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localSheetId="11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11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3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4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localSheetId="13" hidden="1">[11]DExp.Lmb!#REF!</definedName>
    <definedName name="__123gRAPH_x1" hidden="1">[11]DExp.Lmb!#REF!</definedName>
    <definedName name="__123Graph_XCPEXIND" localSheetId="9" hidden="1">[3]M!$F$3:$N$3</definedName>
    <definedName name="__123Graph_XCPEXIND" localSheetId="11" hidden="1">[3]M!$F$3:$N$3</definedName>
    <definedName name="__123Graph_XCPEXIND" hidden="1">[14]M!$F$3:$N$3</definedName>
    <definedName name="__123Graph_XCPEXJAVA" localSheetId="9" hidden="1">[3]M!$V$3:$AD$3</definedName>
    <definedName name="__123Graph_XCPEXJAVA" localSheetId="11" hidden="1">[3]M!$V$3:$AD$3</definedName>
    <definedName name="__123Graph_XCPEXJAVA" hidden="1">[14]M!$V$3:$AD$3</definedName>
    <definedName name="__123Graph_XCPEXOUTS" localSheetId="9" hidden="1">[3]M!$AL$3:$AT$3</definedName>
    <definedName name="__123Graph_XCPEXOUTS" localSheetId="11" hidden="1">[3]M!$AL$3:$AT$3</definedName>
    <definedName name="__123Graph_XCPEXOUTS" hidden="1">[14]M!$AL$3:$AT$3</definedName>
    <definedName name="__123Graph_XFININDO" localSheetId="9" hidden="1">[3]M!$F$3:$N$3</definedName>
    <definedName name="__123Graph_XFININDO" localSheetId="11" hidden="1">[3]M!$F$3:$N$3</definedName>
    <definedName name="__123Graph_XFININDO" hidden="1">[14]M!$F$3:$N$3</definedName>
    <definedName name="__123Graph_XFINJAVA" localSheetId="9" hidden="1">[3]M!$V$3:$AD$3</definedName>
    <definedName name="__123Graph_XFINJAVA" localSheetId="11" hidden="1">[3]M!$V$3:$AD$3</definedName>
    <definedName name="__123Graph_XFINJAVA" hidden="1">[14]M!$V$3:$AD$3</definedName>
    <definedName name="__123Graph_XFUELINDO" localSheetId="9" hidden="1">[3]M!$F$3:$N$3</definedName>
    <definedName name="__123Graph_XFUELINDO" localSheetId="11" hidden="1">[3]M!$F$3:$N$3</definedName>
    <definedName name="__123Graph_XFUELINDO" hidden="1">[14]M!$F$3:$N$3</definedName>
    <definedName name="__123Graph_XFUELJAVA" localSheetId="9" hidden="1">[3]M!$V$3:$AD$3</definedName>
    <definedName name="__123Graph_XFUELJAVA" localSheetId="11" hidden="1">[3]M!$V$3:$AD$3</definedName>
    <definedName name="__123Graph_XFUELJAVA" hidden="1">[14]M!$V$3:$AD$3</definedName>
    <definedName name="__123Graph_XFUELOUTS" localSheetId="9" hidden="1">[3]M!$AL$3:$AT$3</definedName>
    <definedName name="__123Graph_XFUELOUTS" localSheetId="11" hidden="1">[3]M!$AL$3:$AT$3</definedName>
    <definedName name="__123Graph_XFUELOUTS" hidden="1">[14]M!$AL$3:$AT$3</definedName>
    <definedName name="__123Graph_XOPEXIND" localSheetId="9" hidden="1">[3]M!$F$3:$N$3</definedName>
    <definedName name="__123Graph_XOPEXIND" localSheetId="11" hidden="1">[3]M!$F$3:$N$3</definedName>
    <definedName name="__123Graph_XOPEXIND" hidden="1">[14]M!$F$3:$N$3</definedName>
    <definedName name="__123Graph_XOPEXJAVA" localSheetId="9" hidden="1">[3]M!$V$3:$AD$3</definedName>
    <definedName name="__123Graph_XOPEXJAVA" localSheetId="11" hidden="1">[3]M!$V$3:$AD$3</definedName>
    <definedName name="__123Graph_XOPEXJAVA" hidden="1">[14]M!$V$3:$AD$3</definedName>
    <definedName name="__123Graph_XOPEXOUTS" localSheetId="9" hidden="1">[3]M!$AL$3:$AT$3</definedName>
    <definedName name="__123Graph_XOPEXOUTS" localSheetId="11" hidden="1">[3]M!$AL$3:$AT$3</definedName>
    <definedName name="__123Graph_XOPEXOUTS" hidden="1">[14]M!$AL$3:$AT$3</definedName>
    <definedName name="__123Graph_XREJAVA" localSheetId="9" hidden="1">[3]M!$V$3:$AD$3</definedName>
    <definedName name="__123Graph_XREJAVA" localSheetId="11" hidden="1">[3]M!$V$3:$AD$3</definedName>
    <definedName name="__123Graph_XREJAVA" hidden="1">[14]M!$V$3:$AD$3</definedName>
    <definedName name="__123Graph_XREOUTSIDE" localSheetId="9" hidden="1">[3]M!$AL$3:$AT$3</definedName>
    <definedName name="__123Graph_XREOUTSIDE" localSheetId="11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 localSheetId="13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 localSheetId="13">#REF!</definedName>
    <definedName name="__cch1">#REF!</definedName>
    <definedName name="__DAF1" localSheetId="9">#REF!</definedName>
    <definedName name="__DAF1" localSheetId="11">#REF!</definedName>
    <definedName name="__DAF1">[7]Sheet3!$II$7944</definedName>
    <definedName name="__DAF11" localSheetId="9">#REF!</definedName>
    <definedName name="__DAF11" localSheetId="11">#REF!</definedName>
    <definedName name="__DAF11">#REF!</definedName>
    <definedName name="__DAF12" localSheetId="9">#REF!</definedName>
    <definedName name="__DAF12" localSheetId="11">#REF!</definedName>
    <definedName name="__DAF12">#REF!</definedName>
    <definedName name="__DAF13" localSheetId="9">#REF!</definedName>
    <definedName name="__DAF13" localSheetId="11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 localSheetId="13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 localSheetId="13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 localSheetId="13">[8]prod03!#REF!</definedName>
    <definedName name="__END1">[8]prod03!#REF!</definedName>
    <definedName name="__ERR1" localSheetId="9" hidden="1">{#N/A,#N/A,FALSE,"M.42"}</definedName>
    <definedName name="__ERR1" localSheetId="11" hidden="1">{#N/A,#N/A,FALSE,"M.42"}</definedName>
    <definedName name="__ERR1" localSheetId="12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localSheetId="11" hidden="1">{#N/A,#N/A,FALSE,"M.32"}</definedName>
    <definedName name="__JBN3" localSheetId="12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1" hidden="1">{#N/A,#N/A,FALSE,"M.01"}</definedName>
    <definedName name="__kl09" localSheetId="12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 localSheetId="13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1" hidden="1">{#N/A,#N/A,FALSE,"M.42"}</definedName>
    <definedName name="__M2" localSheetId="12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 localSheetId="13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 localSheetId="13">#REF!</definedName>
    <definedName name="__mat2">#REF!</definedName>
    <definedName name="__MEI92" localSheetId="6">#REF!</definedName>
    <definedName name="__MEI92" localSheetId="9">#REF!</definedName>
    <definedName name="__MEI92" localSheetId="11">#REF!</definedName>
    <definedName name="__MEI92" localSheetId="7">#REF!</definedName>
    <definedName name="__MEI92" localSheetId="12">#REF!</definedName>
    <definedName name="__MEI92" localSheetId="13">#REF!</definedName>
    <definedName name="__MEI92">#REF!</definedName>
    <definedName name="__mp3" localSheetId="9" hidden="1">{#N/A,#N/A,FALSE,"M.42"}</definedName>
    <definedName name="__mp3" localSheetId="11" hidden="1">{#N/A,#N/A,FALSE,"M.42"}</definedName>
    <definedName name="__mp3" localSheetId="12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 localSheetId="11">#REF!</definedName>
    <definedName name="__rab1">#REF!</definedName>
    <definedName name="__rab2" localSheetId="9">#REF!</definedName>
    <definedName name="__rab2" localSheetId="11">#REF!</definedName>
    <definedName name="__rab2">#REF!</definedName>
    <definedName name="__RIP2" localSheetId="9" hidden="1">{#N/A,#N/A,FALSE,"M.01"}</definedName>
    <definedName name="__RIP2" localSheetId="11" hidden="1">{#N/A,#N/A,FALSE,"M.01"}</definedName>
    <definedName name="__RIP2" localSheetId="12" hidden="1">{#N/A,#N/A,FALSE,"M.01"}</definedName>
    <definedName name="__RIP2" hidden="1">{#N/A,#N/A,FALSE,"M.01"}</definedName>
    <definedName name="__RIP3" localSheetId="9" hidden="1">{#N/A,#N/A,FALSE,"M.41"}</definedName>
    <definedName name="__RIP3" localSheetId="11" hidden="1">{#N/A,#N/A,FALSE,"M.41"}</definedName>
    <definedName name="__RIP3" localSheetId="12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 localSheetId="13">[8]prod03!#REF!</definedName>
    <definedName name="__SIN1">[8]prod03!#REF!</definedName>
    <definedName name="__SLA2009" localSheetId="9" hidden="1">{#N/A,#N/A,FALSE,"M.32"}</definedName>
    <definedName name="__SLA2009" localSheetId="11" hidden="1">{#N/A,#N/A,FALSE,"M.32"}</definedName>
    <definedName name="__SLA2009" localSheetId="12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 localSheetId="13">[8]prod03!#REF!</definedName>
    <definedName name="__SUM1">[8]prod03!#REF!</definedName>
    <definedName name="__Tab1" localSheetId="9">#REF!</definedName>
    <definedName name="__Tab1" localSheetId="11">#REF!</definedName>
    <definedName name="__Tab1">#REF!</definedName>
    <definedName name="__Tab2" localSheetId="9">#REF!</definedName>
    <definedName name="__Tab2" localSheetId="11">#REF!</definedName>
    <definedName name="__Tab2">#REF!</definedName>
    <definedName name="__Tab3" localSheetId="9">#REF!</definedName>
    <definedName name="__Tab3" localSheetId="11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 localSheetId="13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 localSheetId="13">#REF!</definedName>
    <definedName name="__TGL2">#REF!</definedName>
    <definedName name="__TH1" localSheetId="9" hidden="1">{#N/A,#N/A,FALSE,"M.34"}</definedName>
    <definedName name="__TH1" localSheetId="11" hidden="1">{#N/A,#N/A,FALSE,"M.34"}</definedName>
    <definedName name="__TH1" localSheetId="12" hidden="1">{#N/A,#N/A,FALSE,"M.34"}</definedName>
    <definedName name="__TH1" hidden="1">{#N/A,#N/A,FALSE,"M.34"}</definedName>
    <definedName name="__th2" localSheetId="9" hidden="1">{#N/A,#N/A,FALSE,"M.42"}</definedName>
    <definedName name="__th2" localSheetId="11" hidden="1">{#N/A,#N/A,FALSE,"M.42"}</definedName>
    <definedName name="__th2" localSheetId="12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 localSheetId="13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11" hidden="1">{#N/A,#N/A,FALSE,"M.01"}</definedName>
    <definedName name="__WIL1" localSheetId="7">[8]prod03!#REF!</definedName>
    <definedName name="__WIL1" localSheetId="12">[8]prod03!#REF!</definedName>
    <definedName name="__WIL1" localSheetId="13">[8]prod03!#REF!</definedName>
    <definedName name="__WIL1">[8]prod03!#REF!</definedName>
    <definedName name="_1" localSheetId="6">#REF!</definedName>
    <definedName name="_1" localSheetId="9">#REF!</definedName>
    <definedName name="_1" localSheetId="11">#REF!</definedName>
    <definedName name="_1" localSheetId="7">#REF!</definedName>
    <definedName name="_1" localSheetId="5">#REF!</definedName>
    <definedName name="_1" localSheetId="12">#REF!</definedName>
    <definedName name="_1" localSheetId="13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3" hidden="1">'[20]PUNCAK-89'!$AB$1:$AB$7</definedName>
    <definedName name="_1__123Graph_BCHART_1" localSheetId="1" hidden="1">'[21]PUNCAK-89'!$AB$1:$AB$7</definedName>
    <definedName name="_1__123Graph_BCHART_1" localSheetId="14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11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 localSheetId="13">#REF!</definedName>
    <definedName name="_1_2002_VS_2001">#REF!</definedName>
    <definedName name="_10" localSheetId="9">#REF!</definedName>
    <definedName name="_10" localSheetId="11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1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localSheetId="14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9">#REF!</definedName>
    <definedName name="_10_INV_PERUSAHAA_2" localSheetId="11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 localSheetId="13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11">#REF!</definedName>
    <definedName name="_10BAHAS_DISTURB" localSheetId="7">#REF!</definedName>
    <definedName name="_10BAHAS_DISTURB" localSheetId="12">#REF!</definedName>
    <definedName name="_10BAHAS_DISTURB" localSheetId="13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 localSheetId="13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 localSheetId="13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 localSheetId="13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 localSheetId="13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 localSheetId="13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 localSheetId="13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1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localSheetId="14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1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localSheetId="14" hidden="1">[24]graf2!$D$14:$L$14</definedName>
    <definedName name="_12__123Graph_LBL_CCHART_2" hidden="1">[25]graf2!$D$14:$L$14</definedName>
    <definedName name="_12_JTM_PER_TW" localSheetId="6">#REF!</definedName>
    <definedName name="_12_JTM_PER_TW" localSheetId="9">#REF!</definedName>
    <definedName name="_12_JTM_PER_TW" localSheetId="11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 localSheetId="13">#REF!</definedName>
    <definedName name="_12_JTM_PER_TW">#REF!</definedName>
    <definedName name="_12FORM_A" localSheetId="6">#REF!</definedName>
    <definedName name="_12FORM_A" localSheetId="9">#REF!</definedName>
    <definedName name="_12FORM_A" localSheetId="11">#REF!</definedName>
    <definedName name="_12FORM_A" localSheetId="7">#REF!</definedName>
    <definedName name="_12FORM_A" localSheetId="12">#REF!</definedName>
    <definedName name="_12FORM_A" localSheetId="13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 localSheetId="13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 localSheetId="13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11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 localSheetId="13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11">#REF!</definedName>
    <definedName name="_13JTM_PER_TW" localSheetId="7">#REF!</definedName>
    <definedName name="_13JTM_PER_TW" localSheetId="12">#REF!</definedName>
    <definedName name="_13JTM_PER_TW" localSheetId="13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 localSheetId="13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1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localSheetId="14" hidden="1">[24]graf2!$D$8:$L$8</definedName>
    <definedName name="_14__123Graph_XCHART_2" hidden="1">[25]graf2!$D$8:$L$8</definedName>
    <definedName name="_14_REKAP_PAK_AEP" localSheetId="6">#REF!</definedName>
    <definedName name="_14_REKAP_PAK_AEP" localSheetId="9">#REF!</definedName>
    <definedName name="_14_REKAP_PAK_AEP" localSheetId="11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 localSheetId="13">#REF!</definedName>
    <definedName name="_14_REKAP_PAK_AEP">#REF!</definedName>
    <definedName name="_14FORM_B" localSheetId="6">#REF!</definedName>
    <definedName name="_14FORM_B" localSheetId="9">#REF!</definedName>
    <definedName name="_14FORM_B" localSheetId="11">#REF!</definedName>
    <definedName name="_14FORM_B" localSheetId="7">#REF!</definedName>
    <definedName name="_14FORM_B" localSheetId="12">#REF!</definedName>
    <definedName name="_14FORM_B" localSheetId="13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 localSheetId="13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 localSheetId="13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1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localSheetId="14" hidden="1">[24]graf2!$D$12:$L$12</definedName>
    <definedName name="_15__123Graph_LBL_BCHART_2" hidden="1">[25]graf2!$D$12:$L$12</definedName>
    <definedName name="_15_SUM_MUTDAL" localSheetId="6">#REF!</definedName>
    <definedName name="_15_SUM_MUTDAL" localSheetId="9">#REF!</definedName>
    <definedName name="_15_SUM_MUTDAL" localSheetId="11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 localSheetId="13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11">#REF!</definedName>
    <definedName name="_15REKAP_PAK_AEP" localSheetId="7">#REF!</definedName>
    <definedName name="_15REKAP_PAK_AEP" localSheetId="12">#REF!</definedName>
    <definedName name="_15REKAP_PAK_AEP" localSheetId="13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3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 localSheetId="13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11">#REF!</definedName>
    <definedName name="_16GD_PER_TW" localSheetId="7">#REF!</definedName>
    <definedName name="_16GD_PER_TW" localSheetId="12">#REF!</definedName>
    <definedName name="_16GD_PER_TW" localSheetId="13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3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 localSheetId="13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 localSheetId="13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1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localSheetId="14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 localSheetId="13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11">#REF!</definedName>
    <definedName name="_18GH_2_SPINDEL" localSheetId="7">#REF!</definedName>
    <definedName name="_18GH_2_SPINDEL" localSheetId="12">#REF!</definedName>
    <definedName name="_18GH_2_SPINDEL" localSheetId="13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 localSheetId="13">#REF!</definedName>
    <definedName name="_19BAHAS_ANGG.">#REF!</definedName>
    <definedName name="_1S" localSheetId="9">#REF!</definedName>
    <definedName name="_1S" localSheetId="11">#REF!</definedName>
    <definedName name="_1S">#REF!</definedName>
    <definedName name="_1T" localSheetId="9">#REF!</definedName>
    <definedName name="_1T" localSheetId="11">#REF!</definedName>
    <definedName name="_1T">#REF!</definedName>
    <definedName name="_2" localSheetId="6">#REF!</definedName>
    <definedName name="_2" localSheetId="9">#REF!</definedName>
    <definedName name="_2" localSheetId="11">#REF!</definedName>
    <definedName name="_2" localSheetId="7">#REF!</definedName>
    <definedName name="_2" localSheetId="12">#REF!</definedName>
    <definedName name="_2" localSheetId="13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1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localSheetId="14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11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 localSheetId="13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11">#REF!</definedName>
    <definedName name="_2_ANGG_PERUSAHA_2" localSheetId="7">#REF!</definedName>
    <definedName name="_2_ANGG_PERUSAHA_2" localSheetId="12">#REF!</definedName>
    <definedName name="_2_ANGG_PERUSAHA_2" localSheetId="13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 localSheetId="13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11">#REF!</definedName>
    <definedName name="_20INV_PERUSAHAA_2" localSheetId="7">#REF!</definedName>
    <definedName name="_20INV_PERUSAHAA_2" localSheetId="12">#REF!</definedName>
    <definedName name="_20INV_PERUSAHAA_2" localSheetId="13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1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localSheetId="14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 localSheetId="13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 localSheetId="13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11">#REF!</definedName>
    <definedName name="_22INV_PERUSAHAAN" localSheetId="7">#REF!</definedName>
    <definedName name="_22INV_PERUSAHAAN" localSheetId="12">#REF!</definedName>
    <definedName name="_22INV_PERUSAHAAN" localSheetId="13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 localSheetId="13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 localSheetId="13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11">#REF!</definedName>
    <definedName name="_24JTM_PER_TW" localSheetId="7">#REF!</definedName>
    <definedName name="_24JTM_PER_TW" localSheetId="12">#REF!</definedName>
    <definedName name="_24JTM_PER_TW" localSheetId="13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 localSheetId="13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 localSheetId="13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11">#REF!</definedName>
    <definedName name="_26REKAP_KEGIATAN" localSheetId="7">#REF!</definedName>
    <definedName name="_26REKAP_KEGIATAN" localSheetId="12">#REF!</definedName>
    <definedName name="_26REKAP_KEGIATAN" localSheetId="13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 localSheetId="13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 localSheetId="13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11">#REF!</definedName>
    <definedName name="_28REKAP_PAK_AEP" localSheetId="7">#REF!</definedName>
    <definedName name="_28REKAP_PAK_AEP" localSheetId="12">#REF!</definedName>
    <definedName name="_28REKAP_PAK_AEP" localSheetId="13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 localSheetId="13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11">#REF!</definedName>
    <definedName name="_2ANGG_PERUSAHA_2" localSheetId="7">#REF!</definedName>
    <definedName name="_2ANGG_PERUSAHA_2" localSheetId="12">#REF!</definedName>
    <definedName name="_2ANGG_PERUSAHA_2" localSheetId="13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 localSheetId="13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1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localSheetId="14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11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 localSheetId="13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11">#REF!</definedName>
    <definedName name="_30SUM_MUTDAL" localSheetId="7">#REF!</definedName>
    <definedName name="_30SUM_MUTDAL" localSheetId="12">#REF!</definedName>
    <definedName name="_30SUM_MUTDAL" localSheetId="13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3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 localSheetId="13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 localSheetId="13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1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localSheetId="14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11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 localSheetId="13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11">#REF!</definedName>
    <definedName name="_4ANGG_PERUSAHA_2" localSheetId="7">#REF!</definedName>
    <definedName name="_4ANGG_PERUSAHA_2" localSheetId="12">#REF!</definedName>
    <definedName name="_4ANGG_PERUSAHA_2" localSheetId="13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3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 localSheetId="13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 localSheetId="13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11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 localSheetId="13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11">#REF!</definedName>
    <definedName name="_5BAHAS_ANGG." localSheetId="7">#REF!</definedName>
    <definedName name="_5BAHAS_ANGG." localSheetId="12">#REF!</definedName>
    <definedName name="_5BAHAS_ANGG." localSheetId="13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3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1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localSheetId="14" hidden="1">[24]graf2!$D$12:$L$12</definedName>
    <definedName name="_6__123Graph_BCHART_2" hidden="1">[25]graf2!$D$12:$L$12</definedName>
    <definedName name="_6__123Graph_CCHART_2" localSheetId="9" hidden="1">[23]graf2!$D$14:$L$14</definedName>
    <definedName name="_6__123Graph_CCHART_2" localSheetId="11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localSheetId="14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11">#REF!</definedName>
    <definedName name="_6_FORM_A" localSheetId="7">#REF!</definedName>
    <definedName name="_6_FORM_A" localSheetId="5">#REF!</definedName>
    <definedName name="_6_FORM_A" localSheetId="12">#REF!</definedName>
    <definedName name="_6_FORM_A" localSheetId="13">#REF!</definedName>
    <definedName name="_6_FORM_A">#REF!</definedName>
    <definedName name="_6A" localSheetId="9">#REF!</definedName>
    <definedName name="_6A" localSheetId="11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11">#REF!</definedName>
    <definedName name="_6ANGG_PERUSAHAAN" localSheetId="7">#REF!</definedName>
    <definedName name="_6ANGG_PERUSAHAAN" localSheetId="12">#REF!</definedName>
    <definedName name="_6ANGG_PERUSAHAAN" localSheetId="13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3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 localSheetId="13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 localSheetId="13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11">#REF!</definedName>
    <definedName name="_7_FORM_B" localSheetId="7">#REF!</definedName>
    <definedName name="_7_FORM_B" localSheetId="5">#REF!</definedName>
    <definedName name="_7_FORM_B" localSheetId="12">#REF!</definedName>
    <definedName name="_7_FORM_B" localSheetId="13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11">#REF!</definedName>
    <definedName name="_7FORM_A" localSheetId="7">#REF!</definedName>
    <definedName name="_7FORM_A" localSheetId="12">#REF!</definedName>
    <definedName name="_7FORM_A" localSheetId="13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3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 localSheetId="13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1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localSheetId="14" hidden="1">[24]graf2!$D$10:$L$10</definedName>
    <definedName name="_8__123Graph_LBL_ACHART_2" hidden="1">[25]graf2!$D$10:$L$10</definedName>
    <definedName name="_8_GD_PER_TW" localSheetId="6">#REF!</definedName>
    <definedName name="_8_GD_PER_TW" localSheetId="9">#REF!</definedName>
    <definedName name="_8_GD_PER_TW" localSheetId="11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 localSheetId="13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11">#REF!</definedName>
    <definedName name="_8BAHAS_ANGG." localSheetId="7">#REF!</definedName>
    <definedName name="_8BAHAS_ANGG." localSheetId="12">#REF!</definedName>
    <definedName name="_8BAHAS_ANGG." localSheetId="13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 localSheetId="13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 localSheetId="13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1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localSheetId="14" hidden="1">[24]graf2!$D$14:$L$14</definedName>
    <definedName name="_9__123Graph_CCHART_2" hidden="1">[25]graf2!$D$14:$L$14</definedName>
    <definedName name="_9_GH_2_SPINDEL" localSheetId="6">#REF!</definedName>
    <definedName name="_9_GH_2_SPINDEL" localSheetId="9">#REF!</definedName>
    <definedName name="_9_GH_2_SPINDEL" localSheetId="11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 localSheetId="13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11">#REF!</definedName>
    <definedName name="_9GD_PER_TW" localSheetId="7">#REF!</definedName>
    <definedName name="_9GD_PER_TW" localSheetId="12">#REF!</definedName>
    <definedName name="_9GD_PER_TW" localSheetId="13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 localSheetId="13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11">"'file:///E:/Book4.xls'#$aruskas.$#REF!$#REF!:$#REF!$#REF!"</definedName>
    <definedName name="_A" localSheetId="7">#REF!</definedName>
    <definedName name="_A" localSheetId="12">#REF!</definedName>
    <definedName name="_A" localSheetId="13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 localSheetId="13">#REF!</definedName>
    <definedName name="_add55">#REF!</definedName>
    <definedName name="_B" localSheetId="6">#REF!</definedName>
    <definedName name="_B" localSheetId="9">#REF!</definedName>
    <definedName name="_B" localSheetId="11">#REF!</definedName>
    <definedName name="_B" localSheetId="7">#REF!</definedName>
    <definedName name="_B" localSheetId="12">#REF!</definedName>
    <definedName name="_B" localSheetId="13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 localSheetId="13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 localSheetId="13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 localSheetId="13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 localSheetId="13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 localSheetId="13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 localSheetId="13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 localSheetId="13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 localSheetId="13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 localSheetId="13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 localSheetId="13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 localSheetId="13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 localSheetId="13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 localSheetId="13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 localSheetId="13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 localSheetId="13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 localSheetId="13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 localSheetId="13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 localSheetId="13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 localSheetId="13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 localSheetId="13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 localSheetId="13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 localSheetId="13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 localSheetId="13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 localSheetId="13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11">#REF!</definedName>
    <definedName name="_DAF1" localSheetId="7">#REF!</definedName>
    <definedName name="_DAF1" localSheetId="12">#REF!</definedName>
    <definedName name="_DAF1" localSheetId="13">#REF!</definedName>
    <definedName name="_DAF1">#REF!</definedName>
    <definedName name="_DAF11" localSheetId="6">#REF!</definedName>
    <definedName name="_DAF11" localSheetId="9">#REF!</definedName>
    <definedName name="_DAF11" localSheetId="11">#REF!</definedName>
    <definedName name="_DAF11" localSheetId="7">#REF!</definedName>
    <definedName name="_DAF11" localSheetId="12">#REF!</definedName>
    <definedName name="_DAF11" localSheetId="13">#REF!</definedName>
    <definedName name="_DAF11">#REF!</definedName>
    <definedName name="_DAF12" localSheetId="6">#REF!</definedName>
    <definedName name="_DAF12" localSheetId="9">#REF!</definedName>
    <definedName name="_DAF12" localSheetId="11">#REF!</definedName>
    <definedName name="_DAF12" localSheetId="7">#REF!</definedName>
    <definedName name="_DAF12" localSheetId="12">#REF!</definedName>
    <definedName name="_DAF12" localSheetId="13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 localSheetId="13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 localSheetId="13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 localSheetId="13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 localSheetId="13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 localSheetId="13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 localSheetId="13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 localSheetId="13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 localSheetId="13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 localSheetId="14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 localSheetId="14">[8]prod03!#REF!</definedName>
    <definedName name="_DIL1">[8]prod03!#REF!</definedName>
    <definedName name="_Dist_Bin" localSheetId="9" hidden="1">#REF!</definedName>
    <definedName name="_Dist_Bin" localSheetId="11" hidden="1">#REF!</definedName>
    <definedName name="_Dist_Bin" hidden="1">#REF!</definedName>
    <definedName name="_Dist_Values" localSheetId="9" hidden="1">#REF!</definedName>
    <definedName name="_Dist_Values" localSheetId="11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 localSheetId="14">[8]prod03!#REF!</definedName>
    <definedName name="_END1">[8]prod03!#REF!</definedName>
    <definedName name="_ERR1" localSheetId="9" hidden="1">{#N/A,#N/A,FALSE,"M.42"}</definedName>
    <definedName name="_ERR1" localSheetId="11" hidden="1">{#N/A,#N/A,FALSE,"M.42"}</definedName>
    <definedName name="_ERR1" localSheetId="12" hidden="1">{#N/A,#N/A,FALSE,"M.42"}</definedName>
    <definedName name="_ERR1" hidden="1">{#N/A,#N/A,FALSE,"M.42"}</definedName>
    <definedName name="_ERR2" localSheetId="9" hidden="1">{#N/A,#N/A,FALSE,"M.42"}</definedName>
    <definedName name="_ERR2" localSheetId="11" hidden="1">{#N/A,#N/A,FALSE,"M.42"}</definedName>
    <definedName name="_ERR2" localSheetId="12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3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localSheetId="13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'RAB '!$A$11:$X$13</definedName>
    <definedName name="_xlnm._FilterDatabase" localSheetId="10" hidden="1">'RAB Estetika'!$A$11:$X$13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 localSheetId="13">#REF!</definedName>
    <definedName name="_gmb1">#REF!</definedName>
    <definedName name="_hal1" localSheetId="9">#REF!</definedName>
    <definedName name="_hal1" localSheetId="11">#REF!</definedName>
    <definedName name="_hal1">#REF!</definedName>
    <definedName name="_hal2" localSheetId="9">#REF!</definedName>
    <definedName name="_hal2" localSheetId="11">#REF!</definedName>
    <definedName name="_hal2">#REF!</definedName>
    <definedName name="_hal3" localSheetId="9">#REF!</definedName>
    <definedName name="_hal3" localSheetId="11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localSheetId="11" hidden="1">{#N/A,#N/A,FALSE,"M.33"}</definedName>
    <definedName name="_ID3" localSheetId="12" hidden="1">{#N/A,#N/A,FALSE,"M.33"}</definedName>
    <definedName name="_ID3" hidden="1">{#N/A,#N/A,FALSE,"M.33"}</definedName>
    <definedName name="_ID4" localSheetId="9" hidden="1">{#N/A,#N/A,FALSE,"M.43"}</definedName>
    <definedName name="_ID4" localSheetId="11" hidden="1">{#N/A,#N/A,FALSE,"M.43"}</definedName>
    <definedName name="_ID4" localSheetId="12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11" hidden="1">#REF!</definedName>
    <definedName name="_isi" localSheetId="7" hidden="1">#REF!</definedName>
    <definedName name="_isi" localSheetId="12" hidden="1">#REF!</definedName>
    <definedName name="_isi" localSheetId="13" hidden="1">#REF!</definedName>
    <definedName name="_isi" localSheetId="1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1" hidden="1">{#N/A,#N/A,FALSE,"M.32"}</definedName>
    <definedName name="_JBN3" localSheetId="12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11" hidden="1">#REF!</definedName>
    <definedName name="_ke2" localSheetId="7" hidden="1">#REF!</definedName>
    <definedName name="_ke2" localSheetId="12" hidden="1">#REF!</definedName>
    <definedName name="_ke2" localSheetId="13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3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3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9" hidden="1">{#N/A,#N/A,FALSE,"M.01"}</definedName>
    <definedName name="_kl09" localSheetId="11" hidden="1">{#N/A,#N/A,FALSE,"M.01"}</definedName>
    <definedName name="_kl09" localSheetId="12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11" hidden="1">#REF!</definedName>
    <definedName name="_Kunci2" localSheetId="7" hidden="1">#REF!</definedName>
    <definedName name="_Kunci2" localSheetId="12" hidden="1">#REF!</definedName>
    <definedName name="_Kunci2" localSheetId="13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 localSheetId="13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 localSheetId="11">#REF!</definedName>
    <definedName name="_LinkPic_148B9ED1F0E34034A77CBB6312C3737E">#REF!</definedName>
    <definedName name="_LinkPic_3BD6DC9EA1244135BB44D10D9B947A20" localSheetId="9">#REF!</definedName>
    <definedName name="_LinkPic_3BD6DC9EA1244135BB44D10D9B947A20" localSheetId="11">#REF!</definedName>
    <definedName name="_LinkPic_3BD6DC9EA1244135BB44D10D9B947A20">#REF!</definedName>
    <definedName name="_LinkPic_450384875BDD4637926F9BC2A5B87B18" localSheetId="9">#REF!</definedName>
    <definedName name="_LinkPic_450384875BDD4637926F9BC2A5B87B18" localSheetId="11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9">#REF!</definedName>
    <definedName name="_LinkPic_E9349935B30E48F09406EDCF5D273022" localSheetId="11">#REF!</definedName>
    <definedName name="_LinkPic_E9349935B30E48F09406EDCF5D273022">#REF!</definedName>
    <definedName name="_LinkPic_F2A3E2A02A344C94935E694361951F2D" localSheetId="9">#REF!</definedName>
    <definedName name="_LinkPic_F2A3E2A02A344C94935E694361951F2D" localSheetId="11">#REF!</definedName>
    <definedName name="_LinkPic_F2A3E2A02A344C94935E694361951F2D">#REF!</definedName>
    <definedName name="_LinkPic_F92207FEB2A6436FA348F7B54826350A" localSheetId="9">#REF!</definedName>
    <definedName name="_LinkPic_F92207FEB2A6436FA348F7B54826350A" localSheetId="11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 localSheetId="13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 localSheetId="13">#REF!</definedName>
    <definedName name="_mat2">#REF!</definedName>
    <definedName name="_MEI92" localSheetId="6">#REF!</definedName>
    <definedName name="_MEI92" localSheetId="9">#REF!</definedName>
    <definedName name="_MEI92" localSheetId="11">#REF!</definedName>
    <definedName name="_MEI92" localSheetId="7">#REF!</definedName>
    <definedName name="_MEI92" localSheetId="12">#REF!</definedName>
    <definedName name="_MEI92" localSheetId="13">#REF!</definedName>
    <definedName name="_MEI92">#REF!</definedName>
    <definedName name="_mp3" localSheetId="9" hidden="1">{#N/A,#N/A,FALSE,"M.42"}</definedName>
    <definedName name="_mp3" localSheetId="11" hidden="1">{#N/A,#N/A,FALSE,"M.42"}</definedName>
    <definedName name="_mp3" localSheetId="12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 localSheetId="13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 localSheetId="13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11">#REF!</definedName>
    <definedName name="_P" localSheetId="7">#REF!</definedName>
    <definedName name="_P" localSheetId="12">#REF!</definedName>
    <definedName name="_P" localSheetId="13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 localSheetId="13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 localSheetId="13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 localSheetId="13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 localSheetId="13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 localSheetId="13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 localSheetId="13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 localSheetId="13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 localSheetId="13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 localSheetId="13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 localSheetId="13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 localSheetId="13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 localSheetId="13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 localSheetId="13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 localSheetId="13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11">#REF!</definedName>
    <definedName name="_PRSB_A11..B_O1" localSheetId="7">#REF!</definedName>
    <definedName name="_PRSB_A11..B_O1" localSheetId="12">#REF!</definedName>
    <definedName name="_PRSB_A11..B_O1" localSheetId="13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11">#REF!</definedName>
    <definedName name="_PRSS1..AD1683_" localSheetId="7">#REF!</definedName>
    <definedName name="_PRSS1..AD1683_" localSheetId="12">#REF!</definedName>
    <definedName name="_PRSS1..AD1683_" localSheetId="13">#REF!</definedName>
    <definedName name="_PRSS1..AD1683_">#REF!</definedName>
    <definedName name="_R" localSheetId="6">#REF!</definedName>
    <definedName name="_R" localSheetId="9">#REF!</definedName>
    <definedName name="_R" localSheetId="11">#REF!</definedName>
    <definedName name="_R" localSheetId="7">#REF!</definedName>
    <definedName name="_R" localSheetId="12">#REF!</definedName>
    <definedName name="_R" localSheetId="13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1" hidden="1">{#N/A,#N/A,FALSE,"M.01"}</definedName>
    <definedName name="_RIP2" localSheetId="12" hidden="1">{#N/A,#N/A,FALSE,"M.01"}</definedName>
    <definedName name="_RIP2" hidden="1">{#N/A,#N/A,FALSE,"M.01"}</definedName>
    <definedName name="_RIP3" localSheetId="9" hidden="1">{#N/A,#N/A,FALSE,"M.41"}</definedName>
    <definedName name="_RIP3" localSheetId="11" hidden="1">{#N/A,#N/A,FALSE,"M.41"}</definedName>
    <definedName name="_RIP3" localSheetId="12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11">#REF!</definedName>
    <definedName name="_S" localSheetId="7">#REF!</definedName>
    <definedName name="_S" localSheetId="12">#REF!</definedName>
    <definedName name="_S" localSheetId="13">#REF!</definedName>
    <definedName name="_S">#REF!</definedName>
    <definedName name="_sem1" localSheetId="9">#REF!</definedName>
    <definedName name="_sem1" localSheetId="11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 localSheetId="13">[8]prod03!#REF!</definedName>
    <definedName name="_SIN1">[8]prod03!#REF!</definedName>
    <definedName name="_SLA2009" localSheetId="9" hidden="1">{#N/A,#N/A,FALSE,"M.32"}</definedName>
    <definedName name="_SLA2009" localSheetId="11" hidden="1">{#N/A,#N/A,FALSE,"M.32"}</definedName>
    <definedName name="_SLA2009" localSheetId="12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localSheetId="13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3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3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3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 localSheetId="13">[8]prod03!#REF!</definedName>
    <definedName name="_SUM1">[8]prod03!#REF!</definedName>
    <definedName name="_Tab1" localSheetId="9">#REF!</definedName>
    <definedName name="_Tab1" localSheetId="11">#REF!</definedName>
    <definedName name="_Tab1">#REF!</definedName>
    <definedName name="_Tab2" localSheetId="9">#REF!</definedName>
    <definedName name="_Tab2" localSheetId="11">#REF!</definedName>
    <definedName name="_Tab2">#REF!</definedName>
    <definedName name="_Tab3" localSheetId="9">#REF!</definedName>
    <definedName name="_Tab3" localSheetId="11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 localSheetId="13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 localSheetId="13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 localSheetId="13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 localSheetId="13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 localSheetId="13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 localSheetId="13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 localSheetId="13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 localSheetId="13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 localSheetId="13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 localSheetId="13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 localSheetId="13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 localSheetId="13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 localSheetId="13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 localSheetId="13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 localSheetId="13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11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localSheetId="14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11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localSheetId="14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11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localSheetId="14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 localSheetId="13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 localSheetId="13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 localSheetId="14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11" hidden="1">{#N/A,#N/A,FALSE,"M.01"}</definedName>
    <definedName name="_WIL1" localSheetId="7">[8]prod03!#REF!</definedName>
    <definedName name="_WIL1" localSheetId="12">[8]prod03!#REF!</definedName>
    <definedName name="_WIL1" localSheetId="13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9">#REF!</definedName>
    <definedName name="_Z" localSheetId="11">#REF!</definedName>
    <definedName name="_Z" localSheetId="7">#REF!</definedName>
    <definedName name="_Z" localSheetId="12">#REF!</definedName>
    <definedName name="_Z" localSheetId="13">#REF!</definedName>
    <definedName name="_Z">#REF!</definedName>
    <definedName name="a" localSheetId="6">[30]JAN07!#REF!</definedName>
    <definedName name="A" localSheetId="9">'[31]W-NAD'!#REF!</definedName>
    <definedName name="A" localSheetId="11">'[31]W-NAD'!#REF!</definedName>
    <definedName name="a" localSheetId="7">[30]JAN07!#REF!</definedName>
    <definedName name="a" localSheetId="12">#REF!</definedName>
    <definedName name="a" localSheetId="13">#REF!</definedName>
    <definedName name="a" localSheetId="14">#REF!</definedName>
    <definedName name="a">#REF!</definedName>
    <definedName name="a\" localSheetId="9">#REF!</definedName>
    <definedName name="a\" localSheetId="11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 localSheetId="13">#REF!</definedName>
    <definedName name="a3c">#REF!</definedName>
    <definedName name="aa" localSheetId="6">#REF!</definedName>
    <definedName name="aa" localSheetId="9">#REF!</definedName>
    <definedName name="aa" localSheetId="11">#REF!</definedName>
    <definedName name="aa" localSheetId="7">#REF!</definedName>
    <definedName name="AA" localSheetId="12">#REF!</definedName>
    <definedName name="AA" localSheetId="13">#REF!</definedName>
    <definedName name="AA">#REF!</definedName>
    <definedName name="aaa" localSheetId="6">#REF!</definedName>
    <definedName name="AAA" localSheetId="9" hidden="1">{#N/A,#N/A,FALSE,"M.42"}</definedName>
    <definedName name="AAA" localSheetId="11" hidden="1">{#N/A,#N/A,FALSE,"M.42"}</definedName>
    <definedName name="aaa" localSheetId="7">#REF!</definedName>
    <definedName name="aaa" localSheetId="12">#REF!</definedName>
    <definedName name="aaa" localSheetId="13">#REF!</definedName>
    <definedName name="aaa">#REF!</definedName>
    <definedName name="AAAA" localSheetId="6">#REF!</definedName>
    <definedName name="aaaa" localSheetId="9" hidden="1">{#N/A,#N/A,FALSE,"M.42"}</definedName>
    <definedName name="aaaa" localSheetId="11" hidden="1">{#N/A,#N/A,FALSE,"M.42"}</definedName>
    <definedName name="AAAA" localSheetId="7">#REF!</definedName>
    <definedName name="AAAA" localSheetId="12">#REF!</definedName>
    <definedName name="AAAA" localSheetId="13">#REF!</definedName>
    <definedName name="AAAA">#REF!</definedName>
    <definedName name="aaaaa" localSheetId="9" hidden="1">{#N/A,#N/A,FALSE,"M.31"}</definedName>
    <definedName name="aaaaa" localSheetId="11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 localSheetId="13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localSheetId="13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1" hidden="1">{#N/A,#N/A,FALSE,"M.01";#N/A,#N/A,FALSE,"M.01"}</definedName>
    <definedName name="aaaaaaaaaaaaaaaa" localSheetId="12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 localSheetId="13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 localSheetId="13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 localSheetId="13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 localSheetId="13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 localSheetId="13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 localSheetId="13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 localSheetId="13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 localSheetId="13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 localSheetId="13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 localSheetId="13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 localSheetId="13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 localSheetId="13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 localSheetId="13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 localSheetId="13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 localSheetId="13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 localSheetId="13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 localSheetId="13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 localSheetId="13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 localSheetId="13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 localSheetId="13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 localSheetId="13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 localSheetId="13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 localSheetId="13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 localSheetId="13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 localSheetId="13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 localSheetId="13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 localSheetId="13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 localSheetId="13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 localSheetId="13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 localSheetId="13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 localSheetId="13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 localSheetId="13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 localSheetId="13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 localSheetId="13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 localSheetId="13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 localSheetId="13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 localSheetId="13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 localSheetId="13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 localSheetId="13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 localSheetId="13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 localSheetId="13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 localSheetId="13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 localSheetId="13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 localSheetId="13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 localSheetId="13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 localSheetId="13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 localSheetId="13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 localSheetId="13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 localSheetId="13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 localSheetId="13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 localSheetId="13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 localSheetId="13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 localSheetId="13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 localSheetId="13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 localSheetId="13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 localSheetId="13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 localSheetId="13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 localSheetId="13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 localSheetId="13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 localSheetId="13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 localSheetId="13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 localSheetId="13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 localSheetId="13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 localSheetId="13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 localSheetId="13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 localSheetId="13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 localSheetId="13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 localSheetId="13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 localSheetId="13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 localSheetId="13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 localSheetId="13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 localSheetId="13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 localSheetId="13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 localSheetId="13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 localSheetId="13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 localSheetId="13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 localSheetId="13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 localSheetId="13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 localSheetId="13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 localSheetId="13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 localSheetId="13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 localSheetId="13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 localSheetId="13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 localSheetId="13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 localSheetId="13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 localSheetId="13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 localSheetId="13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 localSheetId="13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 localSheetId="13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 localSheetId="13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 localSheetId="13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 localSheetId="13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 localSheetId="13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 localSheetId="13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 localSheetId="13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 localSheetId="13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 localSheetId="13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 localSheetId="13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 localSheetId="13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11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localSheetId="14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 localSheetId="13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 localSheetId="13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 localSheetId="13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 localSheetId="13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 localSheetId="13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 localSheetId="13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 localSheetId="13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 localSheetId="13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 localSheetId="13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 localSheetId="13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 localSheetId="13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 localSheetId="13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 localSheetId="13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 localSheetId="13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 localSheetId="13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 localSheetId="13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 localSheetId="13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 localSheetId="13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 localSheetId="13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 localSheetId="13">#REF!</definedName>
    <definedName name="ABBJ">#REF!</definedName>
    <definedName name="ABC" localSheetId="6">#REF!</definedName>
    <definedName name="abc" localSheetId="9" hidden="1">#REF!</definedName>
    <definedName name="abc" localSheetId="11" hidden="1">#REF!</definedName>
    <definedName name="ABC" localSheetId="7">#REF!</definedName>
    <definedName name="ABC" localSheetId="12">#REF!</definedName>
    <definedName name="ABC" localSheetId="13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 localSheetId="13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 localSheetId="13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 localSheetId="13">#REF!</definedName>
    <definedName name="ABCC">#REF!</definedName>
    <definedName name="ABCD" localSheetId="9">[33]x!$B$100:$B$101</definedName>
    <definedName name="ABCD" localSheetId="11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 localSheetId="13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 localSheetId="13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 localSheetId="13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 localSheetId="13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 localSheetId="13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 localSheetId="13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 localSheetId="13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 localSheetId="13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 localSheetId="13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 localSheetId="13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 localSheetId="13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 localSheetId="13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 localSheetId="13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 localSheetId="13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 localSheetId="13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 localSheetId="13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 localSheetId="13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 localSheetId="13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 localSheetId="13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 localSheetId="13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 localSheetId="13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 localSheetId="13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 localSheetId="13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 localSheetId="13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 localSheetId="13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 localSheetId="13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 localSheetId="13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 localSheetId="13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 localSheetId="13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 localSheetId="13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 localSheetId="13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 localSheetId="13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 localSheetId="13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 localSheetId="13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 localSheetId="13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 localSheetId="13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 localSheetId="13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 localSheetId="13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 localSheetId="13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 localSheetId="13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 localSheetId="13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 localSheetId="13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 localSheetId="13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 localSheetId="13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 localSheetId="13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 localSheetId="13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 localSheetId="13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 localSheetId="13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 localSheetId="13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 localSheetId="13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 localSheetId="13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 localSheetId="13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 localSheetId="13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 localSheetId="13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 localSheetId="13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 localSheetId="13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 localSheetId="13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 localSheetId="13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 localSheetId="13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 localSheetId="13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 localSheetId="13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 localSheetId="13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 localSheetId="13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 localSheetId="13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 localSheetId="13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 localSheetId="13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 localSheetId="13">#REF!</definedName>
    <definedName name="ABJA">#REF!</definedName>
    <definedName name="ABJAD" localSheetId="12">[34]MEMO!$A:$B</definedName>
    <definedName name="ABJAD" localSheetId="13">[34]MEMO!$A:$B</definedName>
    <definedName name="ABJAD" localSheetId="14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 localSheetId="13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 localSheetId="13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 localSheetId="13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 localSheetId="13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 localSheetId="13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 localSheetId="13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 localSheetId="13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 localSheetId="13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 localSheetId="13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 localSheetId="13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 localSheetId="13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 localSheetId="13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 localSheetId="13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 localSheetId="13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 localSheetId="13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 localSheetId="13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 localSheetId="13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 localSheetId="13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 localSheetId="13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 localSheetId="13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 localSheetId="13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 localSheetId="13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 localSheetId="13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 localSheetId="13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 localSheetId="13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 localSheetId="13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 localSheetId="13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 localSheetId="13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 localSheetId="13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 localSheetId="13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 localSheetId="13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 localSheetId="13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 localSheetId="13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 localSheetId="13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 localSheetId="13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 localSheetId="13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 localSheetId="13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 localSheetId="13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 localSheetId="13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 localSheetId="13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 localSheetId="13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 localSheetId="13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 localSheetId="13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 localSheetId="13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 localSheetId="13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 localSheetId="13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 localSheetId="13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 localSheetId="13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 localSheetId="13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 localSheetId="13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 localSheetId="13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 localSheetId="13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 localSheetId="13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 localSheetId="13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 localSheetId="13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 localSheetId="13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 localSheetId="13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 localSheetId="13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 localSheetId="13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 localSheetId="13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 localSheetId="13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 localSheetId="13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 localSheetId="13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 localSheetId="13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 localSheetId="13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 localSheetId="13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 localSheetId="13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 localSheetId="13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 localSheetId="13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 localSheetId="13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 localSheetId="13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 localSheetId="13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 localSheetId="13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 localSheetId="13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 localSheetId="13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 localSheetId="13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 localSheetId="13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 localSheetId="13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 localSheetId="13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 localSheetId="13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 localSheetId="13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 localSheetId="13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 localSheetId="13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 localSheetId="13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 localSheetId="13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 localSheetId="13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 localSheetId="13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 localSheetId="13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 localSheetId="13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 localSheetId="13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 localSheetId="13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 localSheetId="13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 localSheetId="13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 localSheetId="13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 localSheetId="13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 localSheetId="13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 localSheetId="13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 localSheetId="13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 localSheetId="13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 localSheetId="13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 localSheetId="13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 localSheetId="13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 localSheetId="13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 localSheetId="13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 localSheetId="13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 localSheetId="13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 localSheetId="13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 localSheetId="13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 localSheetId="13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 localSheetId="13">#REF!</definedName>
    <definedName name="ACJJ">#REF!</definedName>
    <definedName name="ACUAN1" localSheetId="9">#REF!</definedName>
    <definedName name="ACUAN1" localSheetId="11">#REF!</definedName>
    <definedName name="ACUAN1">#REF!</definedName>
    <definedName name="ACUAN2" localSheetId="9">#REF!</definedName>
    <definedName name="ACUAN2" localSheetId="11">#REF!</definedName>
    <definedName name="ACUAN2">#REF!</definedName>
    <definedName name="ad" localSheetId="6">[35]JAN09!#REF!</definedName>
    <definedName name="ad" localSheetId="9" hidden="1">{#N/A,#N/A,FALSE,"M.33"}</definedName>
    <definedName name="ad" localSheetId="11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 localSheetId="14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 localSheetId="13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 localSheetId="13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 localSheetId="13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 localSheetId="13">#REF!</definedName>
    <definedName name="ADAD">#REF!</definedName>
    <definedName name="adadd" localSheetId="12">#REF!</definedName>
    <definedName name="adadd" localSheetId="13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 localSheetId="13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 localSheetId="13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 localSheetId="13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 localSheetId="13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 localSheetId="13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 localSheetId="13">#REF!</definedName>
    <definedName name="ADAJ">#REF!</definedName>
    <definedName name="ADB" localSheetId="9" hidden="1">{#N/A,#N/A,FALSE,"M.01";#N/A,#N/A,FALSE,"M.01"}</definedName>
    <definedName name="ADB" localSheetId="11" hidden="1">{#N/A,#N/A,FALSE,"M.01";#N/A,#N/A,FALSE,"M.01"}</definedName>
    <definedName name="ADB" localSheetId="12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 localSheetId="13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 localSheetId="13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 localSheetId="13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 localSheetId="13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 localSheetId="13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 localSheetId="13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 localSheetId="13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 localSheetId="13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 localSheetId="13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 localSheetId="13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 localSheetId="13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 localSheetId="13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 localSheetId="13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 localSheetId="13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 localSheetId="13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 localSheetId="13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 localSheetId="13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 localSheetId="13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 localSheetId="13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 localSheetId="13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 localSheetId="13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 localSheetId="13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 localSheetId="13">#REF!</definedName>
    <definedName name="ADJJ">#REF!</definedName>
    <definedName name="AdmProBln" localSheetId="12">#N/A</definedName>
    <definedName name="AdmProBln" localSheetId="13">#N/A</definedName>
    <definedName name="AdmProBln" localSheetId="14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 localSheetId="13">#REF!</definedName>
    <definedName name="aegbn">#REF!</definedName>
    <definedName name="aep" localSheetId="9" hidden="1">{#N/A,#N/A,FALSE,"M.41"}</definedName>
    <definedName name="aep" localSheetId="11" hidden="1">{#N/A,#N/A,FALSE,"M.41"}</definedName>
    <definedName name="aep" localSheetId="12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 localSheetId="13">#REF!</definedName>
    <definedName name="afag">#REF!</definedName>
    <definedName name="afasdf" localSheetId="12" hidden="1">[11]DExp.Lmb!#REF!</definedName>
    <definedName name="afasdf" localSheetId="13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11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localSheetId="14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localSheetId="11" hidden="1">{#N/A,#N/A,FALSE,"M.34"}</definedName>
    <definedName name="aida" localSheetId="12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 localSheetId="13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 localSheetId="13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 localSheetId="13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 localSheetId="13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 localSheetId="13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 localSheetId="13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 localSheetId="13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 localSheetId="13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 localSheetId="13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 localSheetId="13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 localSheetId="13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 localSheetId="13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 localSheetId="13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 localSheetId="13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 localSheetId="13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 localSheetId="13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 localSheetId="13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 localSheetId="13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 localSheetId="13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 localSheetId="13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 localSheetId="13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 localSheetId="13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 localSheetId="13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 localSheetId="13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 localSheetId="13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 localSheetId="13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 localSheetId="13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 localSheetId="13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 localSheetId="13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 localSheetId="13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 localSheetId="13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 localSheetId="13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 localSheetId="13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 localSheetId="13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 localSheetId="13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 localSheetId="13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 localSheetId="13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 localSheetId="13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 localSheetId="13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 localSheetId="13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 localSheetId="13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 localSheetId="13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 localSheetId="13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 localSheetId="13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 localSheetId="13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 localSheetId="13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 localSheetId="13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 localSheetId="13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 localSheetId="13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 localSheetId="13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 localSheetId="13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 localSheetId="13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 localSheetId="13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 localSheetId="13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 localSheetId="13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 localSheetId="13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 localSheetId="13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 localSheetId="13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 localSheetId="13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 localSheetId="13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 localSheetId="13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 localSheetId="13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 localSheetId="13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 localSheetId="13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 localSheetId="13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 localSheetId="13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 localSheetId="13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 localSheetId="13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 localSheetId="13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 localSheetId="13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 localSheetId="13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 localSheetId="13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 localSheetId="13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 localSheetId="13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 localSheetId="13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 localSheetId="13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 localSheetId="13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 localSheetId="13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 localSheetId="13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 localSheetId="13">#REF!</definedName>
    <definedName name="AJHJ">#REF!</definedName>
    <definedName name="AJI" localSheetId="12">#REF!</definedName>
    <definedName name="AJI" localSheetId="13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 localSheetId="13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 localSheetId="13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 localSheetId="13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 localSheetId="13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 localSheetId="13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 localSheetId="13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 localSheetId="13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 localSheetId="13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 localSheetId="13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 localSheetId="13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 localSheetId="13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 localSheetId="13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 localSheetId="13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 localSheetId="13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 localSheetId="13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 localSheetId="13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 localSheetId="13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 localSheetId="13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 localSheetId="13">#REF!</definedName>
    <definedName name="AJJI">#REF!</definedName>
    <definedName name="aku" localSheetId="9" hidden="1">{#N/A,#N/A,FALSE,"M.43"}</definedName>
    <definedName name="aku" localSheetId="11" hidden="1">{#N/A,#N/A,FALSE,"M.43"}</definedName>
    <definedName name="aku" localSheetId="12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11">#REF!</definedName>
    <definedName name="AkumATFungsi" localSheetId="7">#REF!</definedName>
    <definedName name="AkumATFungsi" localSheetId="12">#REF!</definedName>
    <definedName name="AkumATFungsi" localSheetId="13">#REF!</definedName>
    <definedName name="AkumATFungsi">#REF!</definedName>
    <definedName name="AkumATJenis" localSheetId="6">#REF!</definedName>
    <definedName name="AkumATJenis" localSheetId="9">#REF!</definedName>
    <definedName name="AkumATJenis" localSheetId="11">#REF!</definedName>
    <definedName name="AkumATJenis" localSheetId="7">#REF!</definedName>
    <definedName name="AkumATJenis" localSheetId="12">#REF!</definedName>
    <definedName name="AkumATJenis" localSheetId="13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 localSheetId="13">#REF!</definedName>
    <definedName name="ALAMAT">#REF!</definedName>
    <definedName name="AMPE" localSheetId="9" hidden="1">{#N/A,#N/A,FALSE,"M.31"}</definedName>
    <definedName name="AMPE" localSheetId="11" hidden="1">{#N/A,#N/A,FALSE,"M.31"}</definedName>
    <definedName name="AMPE" localSheetId="12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 localSheetId="13">[35]JAN09!#REF!</definedName>
    <definedName name="an">[35]JAN09!#REF!</definedName>
    <definedName name="anal" localSheetId="9" hidden="1">{#N/A,#N/A,FALSE,"M.31"}</definedName>
    <definedName name="anal" localSheetId="11" hidden="1">{#N/A,#N/A,FALSE,"M.31"}</definedName>
    <definedName name="anal" localSheetId="12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11">#REF!</definedName>
    <definedName name="analisa" localSheetId="7">#REF!</definedName>
    <definedName name="analisa" localSheetId="5">#REF!</definedName>
    <definedName name="analisa" localSheetId="12">#REF!</definedName>
    <definedName name="analisa" localSheetId="13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 localSheetId="13">#REF!</definedName>
    <definedName name="AnalisaPenjualan">#REF!</definedName>
    <definedName name="AnalisHari" localSheetId="12">#N/A</definedName>
    <definedName name="AnalisHari" localSheetId="13">#N/A</definedName>
    <definedName name="AnalisHari" localSheetId="14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 localSheetId="14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 localSheetId="13">[35]JAN09!#REF!</definedName>
    <definedName name="andrea">[35]JAN09!#REF!</definedName>
    <definedName name="ANYA" localSheetId="9" hidden="1">{#N/A,#N/A,FALSE,"M.43"}</definedName>
    <definedName name="ANYA" localSheetId="11" hidden="1">{#N/A,#N/A,FALSE,"M.43"}</definedName>
    <definedName name="ANYA" localSheetId="12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1" hidden="1">{#N/A,#N/A,FALSE,"M.01";#N/A,#N/A,FALSE,"M.01"}</definedName>
    <definedName name="APA" localSheetId="12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11">#REF!</definedName>
    <definedName name="APRIL92" localSheetId="7">#REF!</definedName>
    <definedName name="APRIL92" localSheetId="5">#REF!</definedName>
    <definedName name="APRIL92" localSheetId="12">#REF!</definedName>
    <definedName name="APRIL92" localSheetId="13">#REF!</definedName>
    <definedName name="APRIL92">#REF!</definedName>
    <definedName name="aqa" localSheetId="12">#REF!</definedName>
    <definedName name="aqa" localSheetId="13">#REF!</definedName>
    <definedName name="aqa">#REF!</definedName>
    <definedName name="aqDAD" localSheetId="12">#REF!</definedName>
    <definedName name="aqDAD" localSheetId="13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 localSheetId="13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 localSheetId="13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 localSheetId="13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 localSheetId="13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 localSheetId="13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11" hidden="1">{#N/A,#N/A,FALSE,"M.42"}</definedName>
    <definedName name="arus" localSheetId="7">#REF!</definedName>
    <definedName name="arus" localSheetId="12">#REF!</definedName>
    <definedName name="arus" localSheetId="13">#REF!</definedName>
    <definedName name="arus">#REF!</definedName>
    <definedName name="ArusKas" localSheetId="6">#REF!</definedName>
    <definedName name="ArusKas" localSheetId="9">#REF!</definedName>
    <definedName name="ArusKas" localSheetId="11">#REF!</definedName>
    <definedName name="ArusKas" localSheetId="7">#REF!</definedName>
    <definedName name="ArusKas" localSheetId="12">#REF!</definedName>
    <definedName name="ArusKas" localSheetId="13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1" hidden="1">{#N/A,#N/A,FALSE,"M.31"}</definedName>
    <definedName name="asal" localSheetId="12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 localSheetId="13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localSheetId="14" hidden="1">{#N/A,#N/A,FALSE,"M.42"}</definedName>
    <definedName name="asasdasd" hidden="1">{#N/A,#N/A,FALSE,"M.42"}</definedName>
    <definedName name="asd" localSheetId="9" hidden="1">{#N/A,#N/A,FALSE,"M.43"}</definedName>
    <definedName name="asd" localSheetId="11" hidden="1">{#N/A,#N/A,FALSE,"M.43"}</definedName>
    <definedName name="asd" localSheetId="12" hidden="1">{#N/A,#N/A,FALSE,"M.43"}</definedName>
    <definedName name="asd" hidden="1">{#N/A,#N/A,FALSE,"M.43"}</definedName>
    <definedName name="asDddd" localSheetId="9" hidden="1">{#N/A,#N/A,FALSE,"M.33"}</definedName>
    <definedName name="asDddd" localSheetId="11" hidden="1">{#N/A,#N/A,FALSE,"M.33"}</definedName>
    <definedName name="asDddd" localSheetId="12" hidden="1">{#N/A,#N/A,FALSE,"M.33"}</definedName>
    <definedName name="asDddd" hidden="1">{#N/A,#N/A,FALSE,"M.33"}</definedName>
    <definedName name="asdfsaf" localSheetId="9" hidden="1">{#N/A,#N/A,FALSE,"M.01"}</definedName>
    <definedName name="asdfsaf" localSheetId="11" hidden="1">{#N/A,#N/A,FALSE,"M.01"}</definedName>
    <definedName name="asdfsaf" localSheetId="12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1" hidden="1">{#N/A,#N/A,FALSE,"M.02"}</definedName>
    <definedName name="asdhfla" localSheetId="12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 localSheetId="11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 localSheetId="13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 localSheetId="13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 localSheetId="13">#REF!</definedName>
    <definedName name="ATJenis">#REF!</definedName>
    <definedName name="AUD" localSheetId="9">[39]L20Keu!$O$6</definedName>
    <definedName name="AUD" localSheetId="11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localSheetId="14" hidden="1">{#N/A,#N/A,FALSE,"M.42"}</definedName>
    <definedName name="aw" hidden="1">{#N/A,#N/A,FALSE,"M.42"}</definedName>
    <definedName name="awal" localSheetId="9">#REF!</definedName>
    <definedName name="awal" localSheetId="11">#REF!</definedName>
    <definedName name="awal">#REF!</definedName>
    <definedName name="awsl" localSheetId="9" hidden="1">{#N/A,#N/A,FALSE,"M.42"}</definedName>
    <definedName name="awsl" localSheetId="11" hidden="1">{#N/A,#N/A,FALSE,"M.42"}</definedName>
    <definedName name="awsl" localSheetId="12" hidden="1">{#N/A,#N/A,FALSE,"M.42"}</definedName>
    <definedName name="awsl" hidden="1">{#N/A,#N/A,FALSE,"M.42"}</definedName>
    <definedName name="B" localSheetId="6">#REF!</definedName>
    <definedName name="B" localSheetId="9">'[31]W-NAD'!#REF!</definedName>
    <definedName name="B" localSheetId="11">'[31]W-NAD'!#REF!</definedName>
    <definedName name="B" localSheetId="7">#REF!</definedName>
    <definedName name="B" localSheetId="5">#REF!</definedName>
    <definedName name="B" localSheetId="12">#REF!</definedName>
    <definedName name="B" localSheetId="13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 localSheetId="13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 localSheetId="13">#REF!</definedName>
    <definedName name="baba">#REF!</definedName>
    <definedName name="BALU" localSheetId="9" hidden="1">{#N/A,#N/A,FALSE,"M.31"}</definedName>
    <definedName name="BALU" localSheetId="11" hidden="1">{#N/A,#N/A,FALSE,"M.31"}</definedName>
    <definedName name="BALU" localSheetId="12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11" hidden="1">#REF!</definedName>
    <definedName name="Bangsri" localSheetId="7" hidden="1">#REF!</definedName>
    <definedName name="Bangsri" localSheetId="12" hidden="1">#REF!</definedName>
    <definedName name="Bangsri" localSheetId="13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 localSheetId="13">#REF!</definedName>
    <definedName name="bank">#REF!</definedName>
    <definedName name="banyu" localSheetId="9" hidden="1">{#N/A,#N/A,FALSE,"M.01"}</definedName>
    <definedName name="banyu" localSheetId="11" hidden="1">{#N/A,#N/A,FALSE,"M.01"}</definedName>
    <definedName name="banyu" localSheetId="12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11">'[43]FORM-B'!#REF!</definedName>
    <definedName name="BAR" localSheetId="7">'[42]FORM-B'!#REF!</definedName>
    <definedName name="BAR" localSheetId="12">'[42]FORM-B'!#REF!</definedName>
    <definedName name="BAR" localSheetId="13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11">'[43]FORM-B'!#REF!</definedName>
    <definedName name="BAR_19" localSheetId="7">'[42]FORM-B'!#REF!</definedName>
    <definedName name="BAR_19" localSheetId="12">'[42]FORM-B'!#REF!</definedName>
    <definedName name="BAR_19" localSheetId="13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11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 localSheetId="14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11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 localSheetId="13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 localSheetId="11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1" hidden="1">{#N/A,#N/A,FALSE,"M.01";#N/A,#N/A,FALSE,"M.01"}</definedName>
    <definedName name="batu" localSheetId="12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 localSheetId="13">#REF!</definedName>
    <definedName name="Bayar_Tepsco_jpy">#REF!</definedName>
    <definedName name="BBakuTRWI" localSheetId="9">'[46]BBaku(12C3)'!$B$1:$S$46</definedName>
    <definedName name="BBakuTRWI" localSheetId="11">'[46]BBaku(12C3)'!$B$1:$S$46</definedName>
    <definedName name="BBakuTRWI">'[47]BBaku(12C3)'!$B$1:$S$46</definedName>
    <definedName name="BBakuTRWII" localSheetId="9">'[46]BBaku(12C3)'!$B$47:$S$93</definedName>
    <definedName name="BBakuTRWII" localSheetId="11">'[46]BBaku(12C3)'!$B$47:$S$93</definedName>
    <definedName name="BBakuTRWII">'[47]BBaku(12C3)'!$B$47:$S$93</definedName>
    <definedName name="BBakuTRWIII" localSheetId="9">'[46]BBaku(12C3)'!$B$94:$S$140</definedName>
    <definedName name="BBakuTRWIII" localSheetId="11">'[46]BBaku(12C3)'!$B$94:$S$140</definedName>
    <definedName name="BBakuTRWIII">'[47]BBaku(12C3)'!$B$94:$S$140</definedName>
    <definedName name="BBakuTRWIV" localSheetId="9">'[46]BBaku(12C3)'!$B$141:$S$187</definedName>
    <definedName name="BBakuTRWIV" localSheetId="11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11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localSheetId="14" hidden="1">{#N/A,#N/A,FALSE,"M.41"}</definedName>
    <definedName name="bbb" hidden="1">{#N/A,#N/A,FALSE,"M.41"}</definedName>
    <definedName name="BBMJenisTRWI" localSheetId="9">'[46]BBMJenis(12B1)'!$B$1:$K$38</definedName>
    <definedName name="BBMJenisTRWI" localSheetId="11">'[46]BBMJenis(12B1)'!$B$1:$K$38</definedName>
    <definedName name="BBMJenisTRWI">'[48]BBMJenis(12B1)'!$B$1:$K$38</definedName>
    <definedName name="BBMJenisTRWII" localSheetId="9">'[46]BBMJenis(12B1)'!$B$40:$K$77</definedName>
    <definedName name="BBMJenisTRWII" localSheetId="11">'[46]BBMJenis(12B1)'!$B$40:$K$77</definedName>
    <definedName name="BBMJenisTRWII">'[48]BBMJenis(12B1)'!$B$40:$K$77</definedName>
    <definedName name="BBMJenisTRWIII" localSheetId="9">'[46]BBMJenis(12B1)'!$B$79:$K$116</definedName>
    <definedName name="BBMJenisTRWIII" localSheetId="11">'[46]BBMJenis(12B1)'!$B$79:$K$116</definedName>
    <definedName name="BBMJenisTRWIII">'[48]BBMJenis(12B1)'!$B$79:$K$116</definedName>
    <definedName name="BBMJenisTRWIV" localSheetId="9">'[46]BBMJenis(12B1)'!$B$118:$K$155</definedName>
    <definedName name="BBMJenisTRWIV" localSheetId="11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localSheetId="11" hidden="1">{#N/A,#N/A,FALSE,"M.01";#N/A,#N/A,FALSE,"M.01"}</definedName>
    <definedName name="BDR" localSheetId="12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1" hidden="1">{#N/A,#N/A,FALSE,"M.32"}</definedName>
    <definedName name="BDR_PLB" localSheetId="12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11">#REF!</definedName>
    <definedName name="BEBANKDS" localSheetId="7">#REF!</definedName>
    <definedName name="BEBANKDS" localSheetId="5">#REF!</definedName>
    <definedName name="BEBANKDS" localSheetId="12">#REF!</definedName>
    <definedName name="BEBANKDS" localSheetId="13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 localSheetId="13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 localSheetId="13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localSheetId="14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1" hidden="1">{#N/A,#N/A,FALSE,"M.41"}</definedName>
    <definedName name="BFGF" localSheetId="12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localSheetId="14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1" hidden="1">{#N/A,#N/A,FALSE,"M.01";#N/A,#N/A,FALSE,"M.01"}</definedName>
    <definedName name="bgkjhljlj" localSheetId="12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11">#REF!</definedName>
    <definedName name="BHVHY" localSheetId="7">#REF!</definedName>
    <definedName name="BHVHY" localSheetId="5">#REF!</definedName>
    <definedName name="BHVHY" localSheetId="12">#REF!</definedName>
    <definedName name="BHVHY" localSheetId="13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11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localSheetId="14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11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localSheetId="14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11">#REF!</definedName>
    <definedName name="BiInvest" localSheetId="7">#REF!</definedName>
    <definedName name="BiInvest" localSheetId="5">#REF!</definedName>
    <definedName name="BiInvest" localSheetId="12">#REF!</definedName>
    <definedName name="BiInvest" localSheetId="13">#REF!</definedName>
    <definedName name="BiInvest">#REF!</definedName>
    <definedName name="BiLuOp" localSheetId="9">'[46]BiLuOp(14)'!$B$1:$G$49</definedName>
    <definedName name="BiLuOp" localSheetId="11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 localSheetId="14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11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localSheetId="14" hidden="1">{#N/A,#N/A,FALSE,"M.02"}</definedName>
    <definedName name="bima3" hidden="1">{#N/A,#N/A,FALSE,"M.02"}</definedName>
    <definedName name="BiPegUTRWI" localSheetId="9">'[46]Bipeg-U(12D2)'!$B$1:$G$53</definedName>
    <definedName name="BiPegUTRWI" localSheetId="11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 localSheetId="11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11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localSheetId="14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localSheetId="14" hidden="1">{#N/A,#N/A,FALSE,"M.32"}</definedName>
    <definedName name="bk" hidden="1">{#N/A,#N/A,FALSE,"M.32"}</definedName>
    <definedName name="bkimia4tb" localSheetId="9">[1]Uraian!$AB$121</definedName>
    <definedName name="bkimia4tb" localSheetId="11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11">[51]Uraian!#REF!</definedName>
    <definedName name="bkimia4v" localSheetId="7">[50]Uraian!#REF!</definedName>
    <definedName name="bkimia4v" localSheetId="12">[50]Uraian!#REF!</definedName>
    <definedName name="bkimia4v" localSheetId="13">[50]Uraian!#REF!</definedName>
    <definedName name="bkimia4v">[50]Uraian!#REF!</definedName>
    <definedName name="bkimia6tb" localSheetId="9">[1]Uraian!$AB$289</definedName>
    <definedName name="bkimia6tb" localSheetId="11">[1]Uraian!$AB$289</definedName>
    <definedName name="bkimia6tb">[2]Uraian!$AB$289</definedName>
    <definedName name="bkimia7tb" localSheetId="9">[1]Uraian!$AB$380</definedName>
    <definedName name="bkimia7tb" localSheetId="11">[1]Uraian!$AB$380</definedName>
    <definedName name="bkimia7tb">[2]Uraian!$AB$380</definedName>
    <definedName name="bkimiapjb1tb" localSheetId="9">[1]Uraian!$AB$625</definedName>
    <definedName name="bkimiapjb1tb" localSheetId="11">[1]Uraian!$AB$625</definedName>
    <definedName name="bkimiapjb1tb">[2]Uraian!$AB$625</definedName>
    <definedName name="bkimiapjb2tb" localSheetId="9">[1]Uraian!$AB$684</definedName>
    <definedName name="bkimiapjb2tb" localSheetId="11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 localSheetId="13">#REF!</definedName>
    <definedName name="bn">#REF!</definedName>
    <definedName name="bnn" localSheetId="9">[19]ca!#REF!</definedName>
    <definedName name="bnn" localSheetId="11">[19]ca!#REF!</definedName>
    <definedName name="bnn">[19]ca!#REF!</definedName>
    <definedName name="BOLain" localSheetId="9">'[46]BOLain(12E2)'!$B$1:$G$43</definedName>
    <definedName name="BOLain" localSheetId="11">'[46]BOLain(12E2)'!$B$1:$G$43</definedName>
    <definedName name="BOLain">'[47]BOLain(12E2)'!$B$1:$G$43</definedName>
    <definedName name="BoLainTRWI" localSheetId="9">'[46]BOLain(12E2)'!$B$1:$L$44</definedName>
    <definedName name="BoLainTRWI" localSheetId="11">'[46]BOLain(12E2)'!$B$1:$L$44</definedName>
    <definedName name="BoLainTRWI">'[47]BOLain(12E2)'!$B$1:$L$44</definedName>
    <definedName name="BoLainTRWII" localSheetId="9">'[46]BOLain(12E2)'!$B$45:$L$88</definedName>
    <definedName name="BoLainTRWII" localSheetId="11">'[46]BOLain(12E2)'!$B$45:$L$88</definedName>
    <definedName name="BoLainTRWII">'[47]BOLain(12E2)'!$B$45:$L$88</definedName>
    <definedName name="BoLainTRWIII" localSheetId="9">'[46]BOLain(12E2)'!$B$89:$L$132</definedName>
    <definedName name="BoLainTRWIII" localSheetId="11">'[46]BOLain(12E2)'!$B$89:$L$132</definedName>
    <definedName name="BoLainTRWIII">'[47]BOLain(12E2)'!$B$89:$L$132</definedName>
    <definedName name="BoLainTRWIV" localSheetId="9">'[46]BOLain(12E2)'!$B$133:$L$175</definedName>
    <definedName name="BoLainTRWIV" localSheetId="11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 localSheetId="11">#REF!</definedName>
    <definedName name="bp">[32]x!$H$9:$H$47</definedName>
    <definedName name="BPegFTRWI" localSheetId="9">'[46]BPeg-F(12D1)'!$B$1:$H$45</definedName>
    <definedName name="BPegFTRWI" localSheetId="11">'[46]BPeg-F(12D1)'!$B$1:$H$45</definedName>
    <definedName name="BPegFTRWI">'[47]BPeg-F(12D1)'!$B$1:$H$45</definedName>
    <definedName name="BPegFTRWII" localSheetId="9">'[46]BPeg-F(12D1)'!$B$47:$H$92</definedName>
    <definedName name="BPegFTRWII" localSheetId="11">'[46]BPeg-F(12D1)'!$B$47:$H$92</definedName>
    <definedName name="BPegFTRWII">'[47]BPeg-F(12D1)'!$B$47:$H$92</definedName>
    <definedName name="BPegFTRWIII" localSheetId="9">'[46]BPeg-F(12D1)'!$B$93:$H$138</definedName>
    <definedName name="BPegFTRWIII" localSheetId="11">'[46]BPeg-F(12D1)'!$B$93:$H$138</definedName>
    <definedName name="BPegFTRWIII">'[47]BPeg-F(12D1)'!$B$93:$H$138</definedName>
    <definedName name="BPegFTRWIV" localSheetId="9">'[46]BPeg-F(12D1)'!$B$139:$H$184</definedName>
    <definedName name="BPegFTRWIV" localSheetId="11">'[46]BPeg-F(12D1)'!$B$139:$H$184</definedName>
    <definedName name="BPegFTRWIV">'[47]BPeg-F(12D1)'!$B$139:$H$184</definedName>
    <definedName name="BPP" localSheetId="9">'[53]W-NAD'!#REF!</definedName>
    <definedName name="BPP" localSheetId="11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localSheetId="14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localSheetId="14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11">#REF!</definedName>
    <definedName name="BukuBesar" localSheetId="7">#REF!</definedName>
    <definedName name="BukuBesar" localSheetId="5">#REF!</definedName>
    <definedName name="BukuBesar" localSheetId="12">#REF!</definedName>
    <definedName name="BukuBesar" localSheetId="13">#REF!</definedName>
    <definedName name="BukuBesar">#REF!</definedName>
    <definedName name="BukuBesarJawa" localSheetId="9">[55]LK2004!#REF!</definedName>
    <definedName name="BukuBesarJawa" localSheetId="11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#N/A</definedName>
    <definedName name="Bulan_Ke" localSheetId="14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localSheetId="11" hidden="1">{#N/A,#N/A,FALSE,"M.01"}</definedName>
    <definedName name="BYL" localSheetId="12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11">#REF!</definedName>
    <definedName name="C_" localSheetId="7">#REF!</definedName>
    <definedName name="C_" localSheetId="5">#REF!</definedName>
    <definedName name="C_" localSheetId="12">#REF!</definedName>
    <definedName name="C_" localSheetId="13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11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localSheetId="14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11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localSheetId="14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11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localSheetId="14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11">#REF!</definedName>
    <definedName name="CABANG" localSheetId="7">#REF!</definedName>
    <definedName name="CABANG" localSheetId="5">#REF!</definedName>
    <definedName name="CABANG" localSheetId="12">#REF!</definedName>
    <definedName name="CABANG" localSheetId="13">#REF!</definedName>
    <definedName name="CABANG">#REF!</definedName>
    <definedName name="cancel" localSheetId="9" hidden="1">{#N/A,#N/A,FALSE,"M.01"}</definedName>
    <definedName name="cancel" localSheetId="11" hidden="1">{#N/A,#N/A,FALSE,"M.01"}</definedName>
    <definedName name="cancel" localSheetId="12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1" hidden="1">{#N/A,#N/A,FALSE,"M.43"}</definedName>
    <definedName name="cash" localSheetId="12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11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localSheetId="14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11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localSheetId="14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localSheetId="13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 localSheetId="13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11">#REF!</definedName>
    <definedName name="cetak" localSheetId="7">#REF!</definedName>
    <definedName name="cetak" localSheetId="5">#REF!</definedName>
    <definedName name="cetak" localSheetId="12">#REF!</definedName>
    <definedName name="cetak" localSheetId="13">#REF!</definedName>
    <definedName name="cetak">#REF!</definedName>
    <definedName name="cf" localSheetId="9">#REF!</definedName>
    <definedName name="cf" localSheetId="11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11">#REF!</definedName>
    <definedName name="cibinong" localSheetId="7">#REF!</definedName>
    <definedName name="cibinong" localSheetId="5">#REF!</definedName>
    <definedName name="cibinong" localSheetId="12">#REF!</definedName>
    <definedName name="cibinong" localSheetId="13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 localSheetId="13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11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localSheetId="14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11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localSheetId="14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11">#REF!</definedName>
    <definedName name="COLR" localSheetId="7">#REF!</definedName>
    <definedName name="COLR" localSheetId="5">#REF!</definedName>
    <definedName name="COLR" localSheetId="12">#REF!</definedName>
    <definedName name="COLR" localSheetId="13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localSheetId="11" hidden="1">{#N/A,#N/A,FALSE,"M.42"}</definedName>
    <definedName name="COP_UNIT" localSheetId="12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9">#REF!</definedName>
    <definedName name="COREALLR" localSheetId="11">#REF!</definedName>
    <definedName name="COREALLR" localSheetId="7">#REF!</definedName>
    <definedName name="COREALLR" localSheetId="5">#REF!</definedName>
    <definedName name="COREALLR" localSheetId="12">#REF!</definedName>
    <definedName name="COREALLR" localSheetId="13">#REF!</definedName>
    <definedName name="COREALLR">#REF!</definedName>
    <definedName name="COUNTER" localSheetId="6">#REF!</definedName>
    <definedName name="COUNTER" localSheetId="9">#REF!</definedName>
    <definedName name="COUNTER" localSheetId="11">#REF!</definedName>
    <definedName name="COUNTER" localSheetId="7">#REF!</definedName>
    <definedName name="COUNTER" localSheetId="12">#REF!</definedName>
    <definedName name="COUNTER" localSheetId="13">#REF!</definedName>
    <definedName name="COUNTER">#REF!</definedName>
    <definedName name="COUNTER_CHECK" localSheetId="9">#REF!</definedName>
    <definedName name="COUNTER_CHECK" localSheetId="11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 localSheetId="13">#REF!</definedName>
    <definedName name="Cover">#REF!</definedName>
    <definedName name="Crit" localSheetId="12">#N/A</definedName>
    <definedName name="Crit" localSheetId="13">#N/A</definedName>
    <definedName name="Crit" localSheetId="14">[58]CashFlow!$I$56:$J$57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11">#REF!</definedName>
    <definedName name="_xlnm.Criteria" localSheetId="7">#REF!</definedName>
    <definedName name="_xlnm.Criteria" localSheetId="12">#REF!</definedName>
    <definedName name="_xlnm.Criteria" localSheetId="13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 localSheetId="13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 localSheetId="13">[35]JAN09!#REF!</definedName>
    <definedName name="csa">[35]JAN09!#REF!</definedName>
    <definedName name="csDesignMode">1</definedName>
    <definedName name="ct150kv">'[18]HARGA SATUAN'!$B$27</definedName>
    <definedName name="cus" localSheetId="9">[60]Resume!$E$54</definedName>
    <definedName name="cus" localSheetId="11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11" hidden="1">{#N/A,#N/A,FALSE,"M.33"}</definedName>
    <definedName name="D" localSheetId="7">#REF!</definedName>
    <definedName name="D" localSheetId="5">#REF!</definedName>
    <definedName name="D" localSheetId="12">#REF!</definedName>
    <definedName name="D" localSheetId="13">#REF!</definedName>
    <definedName name="D">#REF!</definedName>
    <definedName name="DAF13A" localSheetId="6">#REF!</definedName>
    <definedName name="DAF13A" localSheetId="9">#REF!</definedName>
    <definedName name="DAF13A" localSheetId="11">#REF!</definedName>
    <definedName name="DAF13A" localSheetId="7">#REF!</definedName>
    <definedName name="DAF13A" localSheetId="12">#REF!</definedName>
    <definedName name="DAF13A" localSheetId="13">#REF!</definedName>
    <definedName name="DAF13A">#REF!</definedName>
    <definedName name="DAF13B" localSheetId="6">#REF!</definedName>
    <definedName name="DAF13B" localSheetId="9">#REF!</definedName>
    <definedName name="DAF13B" localSheetId="11">#REF!</definedName>
    <definedName name="DAF13B" localSheetId="7">#REF!</definedName>
    <definedName name="DAF13B" localSheetId="12">#REF!</definedName>
    <definedName name="DAF13B" localSheetId="13">#REF!</definedName>
    <definedName name="DAF13B">#REF!</definedName>
    <definedName name="DAF14A" localSheetId="6">#REF!</definedName>
    <definedName name="DAF14A" localSheetId="9">#REF!</definedName>
    <definedName name="DAF14A" localSheetId="11">#REF!</definedName>
    <definedName name="DAF14A" localSheetId="7">#REF!</definedName>
    <definedName name="DAF14A" localSheetId="12">#REF!</definedName>
    <definedName name="DAF14A" localSheetId="13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 localSheetId="13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 localSheetId="13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 localSheetId="13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 localSheetId="13">#REF!</definedName>
    <definedName name="DAF14E">#REF!</definedName>
    <definedName name="DAFT.SIB" localSheetId="9" hidden="1">{#N/A,#N/A,FALSE,"M.42"}</definedName>
    <definedName name="DAFT.SIB" localSheetId="11" hidden="1">{#N/A,#N/A,FALSE,"M.42"}</definedName>
    <definedName name="DAFT.SIB" localSheetId="12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11">#REF!</definedName>
    <definedName name="Dampak" localSheetId="7">#REF!</definedName>
    <definedName name="Dampak" localSheetId="12">#REF!</definedName>
    <definedName name="Dampak" localSheetId="13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 localSheetId="13">#REF!</definedName>
    <definedName name="dasf">#REF!</definedName>
    <definedName name="DATA" localSheetId="9">[62]Data!$A$8:$AB$19</definedName>
    <definedName name="DATA" localSheetId="11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 localSheetId="13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11">#REF!</definedName>
    <definedName name="_xlnm.Database" localSheetId="7">#REF!</definedName>
    <definedName name="_xlnm.Database" localSheetId="12">#REF!</definedName>
    <definedName name="_xlnm.Database" localSheetId="13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 localSheetId="13">#REF!</definedName>
    <definedName name="Database_MI">#REF!</definedName>
    <definedName name="DATES" localSheetId="9">'[65]Harga BBM Indonesia'!$A$8:$A$60</definedName>
    <definedName name="DATES" localSheetId="11">'[65]Harga BBM Indonesia'!$A$8:$A$60</definedName>
    <definedName name="DATES">'[66]Harga BBM Indonesia'!$A$8:$A$60</definedName>
    <definedName name="dave" localSheetId="9" hidden="1">{#N/A,#N/A,FALSE,"M.41"}</definedName>
    <definedName name="dave" localSheetId="11" hidden="1">{#N/A,#N/A,FALSE,"M.41"}</definedName>
    <definedName name="dave" localSheetId="12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 localSheetId="13">[67]Sheet5!#REF!</definedName>
    <definedName name="DAWDFAFD">[67]Sheet5!#REF!</definedName>
    <definedName name="daya" localSheetId="9">#REF!</definedName>
    <definedName name="daya" localSheetId="11">#REF!</definedName>
    <definedName name="daya">#REF!</definedName>
    <definedName name="DBGGNSMG" localSheetId="6">#REF!</definedName>
    <definedName name="DBGGNSMG" localSheetId="9">#REF!</definedName>
    <definedName name="DBGGNSMG" localSheetId="11">#REF!</definedName>
    <definedName name="DBGGNSMG" localSheetId="7">#REF!</definedName>
    <definedName name="DBGGNSMG" localSheetId="5">#REF!</definedName>
    <definedName name="DBGGNSMG" localSheetId="12">#REF!</definedName>
    <definedName name="DBGGNSMG" localSheetId="13">#REF!</definedName>
    <definedName name="DBGGNSMG">#REF!</definedName>
    <definedName name="DBSend" localSheetId="9">[68]Asumsi!$S$10</definedName>
    <definedName name="DBSend" localSheetId="11">[68]Asumsi!$S$10</definedName>
    <definedName name="DBSend" localSheetId="12">[69]Asumsi!$S$10</definedName>
    <definedName name="DBSend" localSheetId="13">[69]Asumsi!$S$10</definedName>
    <definedName name="DBSend" localSheetId="14">[70]Asumsi!$S$10</definedName>
    <definedName name="DBSend">[71]Asumsi!$S$10</definedName>
    <definedName name="DBSend_2" localSheetId="9">[72]Asumsi!$T$4</definedName>
    <definedName name="DBSend_2" localSheetId="11">[72]Asumsi!$T$4</definedName>
    <definedName name="DBSend_2">[73]Asumsi!$T$4</definedName>
    <definedName name="DBSend_3" localSheetId="9">[74]Asumsi!$U$4</definedName>
    <definedName name="DBSend_3" localSheetId="11">[74]Asumsi!$U$4</definedName>
    <definedName name="DBSend_3">[75]Asumsi!$U$4</definedName>
    <definedName name="dc" localSheetId="6">[76]JAN07!#REF!</definedName>
    <definedName name="dc" localSheetId="9">[77]JAN07!#REF!</definedName>
    <definedName name="dc" localSheetId="11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 localSheetId="13">[78]JAN07!#REF!</definedName>
    <definedName name="dc">[78]JAN07!#REF!</definedName>
    <definedName name="dd" localSheetId="6" hidden="1">{#N/A,#N/A,FALSE,"M.42"}</definedName>
    <definedName name="DD" localSheetId="9" hidden="1">{#N/A,#N/A,FALSE,"M.34"}</definedName>
    <definedName name="DD" localSheetId="11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localSheetId="14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11">#REF!</definedName>
    <definedName name="DDD" localSheetId="7" hidden="1">[11]DExp.Lmb!#REF!</definedName>
    <definedName name="DDD" localSheetId="12" hidden="1">[11]DExp.Lmb!#REF!</definedName>
    <definedName name="DDD" localSheetId="13" hidden="1">[11]DExp.Lmb!#REF!</definedName>
    <definedName name="DDD" hidden="1">[11]DExp.Lmb!#REF!</definedName>
    <definedName name="ddddddddddd" localSheetId="9">#REF!</definedName>
    <definedName name="ddddddddddd" localSheetId="11">#REF!</definedName>
    <definedName name="ddddddddddd">#REF!</definedName>
    <definedName name="de" localSheetId="9" hidden="1">{#N/A,#N/A,FALSE,"M.34"}</definedName>
    <definedName name="de" localSheetId="11" hidden="1">{#N/A,#N/A,FALSE,"M.34"}</definedName>
    <definedName name="de" localSheetId="12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 localSheetId="13">[8]prod03!#REF!</definedName>
    <definedName name="DEN">[8]prod03!#REF!</definedName>
    <definedName name="DENPASAR">[79]DENPASAR!$A$5:$AG$436</definedName>
    <definedName name="deposito" localSheetId="9">#REF!</definedName>
    <definedName name="deposito" localSheetId="11">#REF!</definedName>
    <definedName name="deposito">#REF!</definedName>
    <definedName name="DER" localSheetId="9" hidden="1">{#N/A,#N/A,FALSE,"M.01"}</definedName>
    <definedName name="DER" localSheetId="11" hidden="1">{#N/A,#N/A,FALSE,"M.01"}</definedName>
    <definedName name="DER" localSheetId="12" hidden="1">{#N/A,#N/A,FALSE,"M.01"}</definedName>
    <definedName name="DER" hidden="1">{#N/A,#N/A,FALSE,"M.01"}</definedName>
    <definedName name="des">#REF!</definedName>
    <definedName name="deviasi" localSheetId="9">[80]DeVIASI!$A$4:$AC$20</definedName>
    <definedName name="deviasi" localSheetId="11">[80]DeVIASI!$A$4:$AC$20</definedName>
    <definedName name="deviasi">[81]DeVIASI!$A$4:$AC$20</definedName>
    <definedName name="DFG" localSheetId="9" hidden="1">{#N/A,#N/A,FALSE,"M.34"}</definedName>
    <definedName name="DFG" localSheetId="11" hidden="1">{#N/A,#N/A,FALSE,"M.34"}</definedName>
    <definedName name="DFG" localSheetId="12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11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localSheetId="14" hidden="1">{#N/A,#N/A,FALSE,"M.42"}</definedName>
    <definedName name="dfssfdhn" hidden="1">{#N/A,#N/A,FALSE,"M.42"}</definedName>
    <definedName name="DFWSA" localSheetId="9" hidden="1">{#N/A,#N/A,FALSE,"M.33"}</definedName>
    <definedName name="DFWSA" localSheetId="11" hidden="1">{#N/A,#N/A,FALSE,"M.33"}</definedName>
    <definedName name="DFWSA" localSheetId="12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11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localSheetId="14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 localSheetId="13">[8]prod03!#REF!</definedName>
    <definedName name="DIL">[8]prod03!#REF!</definedName>
    <definedName name="discount" localSheetId="9">#REF!</definedName>
    <definedName name="discount" localSheetId="11">#REF!</definedName>
    <definedName name="discount">#REF!</definedName>
    <definedName name="discount1" localSheetId="9">#REF!</definedName>
    <definedName name="discount1" localSheetId="11">#REF!</definedName>
    <definedName name="discount1">#REF!</definedName>
    <definedName name="discount2" localSheetId="9">#REF!</definedName>
    <definedName name="discount2" localSheetId="11">#REF!</definedName>
    <definedName name="discount2">#REF!</definedName>
    <definedName name="DISPATCHER" localSheetId="9">[82]MENU!$H$17:$H$35</definedName>
    <definedName name="DISPATCHER" localSheetId="11">[82]MENU!$H$17:$H$35</definedName>
    <definedName name="DISPATCHER" localSheetId="12">#N/A</definedName>
    <definedName name="DISPATCHER" localSheetId="13">#N/A</definedName>
    <definedName name="DISPATCHER" localSheetId="14">[83]MENU!$H$17:$H$35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1" hidden="1">{#N/A,#N/A,FALSE,"M.42"}</definedName>
    <definedName name="dpt" localSheetId="12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 localSheetId="13">#REF!</definedName>
    <definedName name="DQDQWDQWDQWD">#REF!</definedName>
    <definedName name="DrafterHari" localSheetId="12">#N/A</definedName>
    <definedName name="DrafterHari" localSheetId="13">#N/A</definedName>
    <definedName name="DrafterHari" localSheetId="14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localSheetId="14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localSheetId="14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localSheetId="11" hidden="1">{#N/A,#N/A,FALSE,"M.34"}</definedName>
    <definedName name="DUIT" localSheetId="12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11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localSheetId="14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11" hidden="1">{#N/A,#N/A,FALSE,"M.34"}</definedName>
    <definedName name="E" localSheetId="7">#REF!</definedName>
    <definedName name="E" localSheetId="5">#REF!</definedName>
    <definedName name="E" localSheetId="12">#REF!</definedName>
    <definedName name="E" localSheetId="13">#REF!</definedName>
    <definedName name="E">#REF!</definedName>
    <definedName name="EDFSADG" localSheetId="9" hidden="1">{#N/A,#N/A,FALSE,"M.02"}</definedName>
    <definedName name="EDFSADG" localSheetId="11" hidden="1">{#N/A,#N/A,FALSE,"M.02"}</definedName>
    <definedName name="EDFSADG" localSheetId="12" hidden="1">{#N/A,#N/A,FALSE,"M.02"}</definedName>
    <definedName name="EDFSADG" hidden="1">{#N/A,#N/A,FALSE,"M.02"}</definedName>
    <definedName name="ee" localSheetId="9" hidden="1">{#N/A,#N/A,FALSE,"M.42"}</definedName>
    <definedName name="ee" localSheetId="11" hidden="1">{#N/A,#N/A,FALSE,"M.42"}</definedName>
    <definedName name="ee" localSheetId="12" hidden="1">{#N/A,#N/A,FALSE,"M.42"}</definedName>
    <definedName name="ee" hidden="1">{#N/A,#N/A,FALSE,"M.42"}</definedName>
    <definedName name="eee" localSheetId="9" hidden="1">{#N/A,#N/A,FALSE,"M.31"}</definedName>
    <definedName name="eee" localSheetId="11" hidden="1">{#N/A,#N/A,FALSE,"M.31"}</definedName>
    <definedName name="eee" localSheetId="12" hidden="1">{#N/A,#N/A,FALSE,"M.31"}</definedName>
    <definedName name="eee" hidden="1">{#N/A,#N/A,FALSE,"M.31"}</definedName>
    <definedName name="eeee" localSheetId="9" hidden="1">{#N/A,#N/A,FALSE,"M.01"}</definedName>
    <definedName name="eeee" localSheetId="11" hidden="1">{#N/A,#N/A,FALSE,"M.01"}</definedName>
    <definedName name="eeee" localSheetId="12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localSheetId="13" hidden="1">#REF!</definedName>
    <definedName name="EHM" hidden="1">#REF!</definedName>
    <definedName name="ehs" localSheetId="9" hidden="1">{#N/A,#N/A,FALSE,"M.41"}</definedName>
    <definedName name="ehs" localSheetId="11" hidden="1">{#N/A,#N/A,FALSE,"M.41"}</definedName>
    <definedName name="ehs" localSheetId="12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 localSheetId="13">[8]prod03!#REF!</definedName>
    <definedName name="END">[8]prod03!#REF!</definedName>
    <definedName name="Epltaapln4" localSheetId="9">#REF!</definedName>
    <definedName name="Epltaapln4" localSheetId="11">#REF!</definedName>
    <definedName name="Epltaapln4">#REF!</definedName>
    <definedName name="Epltdapln1" localSheetId="9">#REF!</definedName>
    <definedName name="Epltdapln1" localSheetId="11">#REF!</definedName>
    <definedName name="Epltdapln1">#REF!</definedName>
    <definedName name="Epltdapln4" localSheetId="9">#REF!</definedName>
    <definedName name="Epltdapln4" localSheetId="1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 localSheetId="11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11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localSheetId="14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1" hidden="1">{#N/A,#N/A,FALSE,"M.42"}</definedName>
    <definedName name="erri" localSheetId="12" hidden="1">{#N/A,#N/A,FALSE,"M.42"}</definedName>
    <definedName name="erri" hidden="1">{#N/A,#N/A,FALSE,"M.42"}</definedName>
    <definedName name="ert" localSheetId="9" hidden="1">{#N/A,#N/A,FALSE,"M.01"}</definedName>
    <definedName name="ert" localSheetId="11" hidden="1">{#N/A,#N/A,FALSE,"M.01"}</definedName>
    <definedName name="ert" localSheetId="12" hidden="1">{#N/A,#N/A,FALSE,"M.01"}</definedName>
    <definedName name="ert" hidden="1">{#N/A,#N/A,FALSE,"M.01"}</definedName>
    <definedName name="ERWER" localSheetId="9" hidden="1">{#N/A,#N/A,FALSE,"M.42"}</definedName>
    <definedName name="ERWER" localSheetId="11" hidden="1">{#N/A,#N/A,FALSE,"M.42"}</definedName>
    <definedName name="ERWER" localSheetId="12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1" hidden="1">{#N/A,#N/A,FALSE,"M.31"}</definedName>
    <definedName name="ESTIMASIKINERJA2004" localSheetId="12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 localSheetId="11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localSheetId="14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11" hidden="1">{#N/A,#N/A,FALSE,"M.32"}</definedName>
    <definedName name="ewr" localSheetId="7">#REF!</definedName>
    <definedName name="ewr" localSheetId="5">#REF!</definedName>
    <definedName name="ewr" localSheetId="12">#REF!</definedName>
    <definedName name="ewr" localSheetId="13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localSheetId="14" hidden="1">{#N/A,#N/A,FALSE,"M.33"}</definedName>
    <definedName name="ewrt" hidden="1">{#N/A,#N/A,FALSE,"M.33"}</definedName>
    <definedName name="ewrwef" localSheetId="9" hidden="1">{#N/A,#N/A,FALSE,"M.43"}</definedName>
    <definedName name="ewrwef" localSheetId="11" hidden="1">{#N/A,#N/A,FALSE,"M.43"}</definedName>
    <definedName name="ewrwef" localSheetId="12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11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 localSheetId="13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11">#REF!</definedName>
    <definedName name="Excel_BuiltIn_Print_Area_1" localSheetId="7">#REF!</definedName>
    <definedName name="Excel_BuiltIn_Print_Area_1" localSheetId="12">#REF!</definedName>
    <definedName name="Excel_BuiltIn_Print_Area_1" localSheetId="13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 localSheetId="13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11">#REF!</definedName>
    <definedName name="Excel_BuiltIn_Print_Area_3" localSheetId="7">#REF!</definedName>
    <definedName name="Excel_BuiltIn_Print_Area_3" localSheetId="12">#REF!</definedName>
    <definedName name="Excel_BuiltIn_Print_Area_3" localSheetId="13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 localSheetId="13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 localSheetId="13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 localSheetId="13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 localSheetId="13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 localSheetId="13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11">"$#REF!.$A$8101:$IC$8112"</definedName>
    <definedName name="Excel_BuiltIn_Print_Titles" localSheetId="7">#REF!</definedName>
    <definedName name="Excel_BuiltIn_Print_Titles" localSheetId="12">#REF!</definedName>
    <definedName name="Excel_BuiltIn_Print_Titles" localSheetId="13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11">#REF!</definedName>
    <definedName name="Excel_BuiltIn_Print_Titles_1" localSheetId="7">#REF!</definedName>
    <definedName name="Excel_BuiltIn_Print_Titles_1" localSheetId="12">#REF!</definedName>
    <definedName name="Excel_BuiltIn_Print_Titles_1" localSheetId="13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11">#REF!</definedName>
    <definedName name="Excel_BuiltIn_Print_Titles_19" localSheetId="7">#REF!</definedName>
    <definedName name="Excel_BuiltIn_Print_Titles_19" localSheetId="12">#REF!</definedName>
    <definedName name="Excel_BuiltIn_Print_Titles_19" localSheetId="13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11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 localSheetId="13">(#REF!,#REF!)</definedName>
    <definedName name="Excel_BuiltIn_Print_Titles_2">(#REF!,#REF!)</definedName>
    <definedName name="Exchange_Rate">'[84]O &amp; M'!$F$2</definedName>
    <definedName name="exis" localSheetId="9" hidden="1">{#N/A,#N/A,FALSE,"M.43"}</definedName>
    <definedName name="exis" localSheetId="11" hidden="1">{#N/A,#N/A,FALSE,"M.43"}</definedName>
    <definedName name="exis" localSheetId="12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11">#REF!</definedName>
    <definedName name="_xlnm.Extract" localSheetId="7">#REF!</definedName>
    <definedName name="_xlnm.Extract" localSheetId="12">#REF!</definedName>
    <definedName name="_xlnm.Extract" localSheetId="13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 localSheetId="13">#REF!</definedName>
    <definedName name="Extract_MI">#REF!</definedName>
    <definedName name="F" localSheetId="6">#REF!</definedName>
    <definedName name="F" localSheetId="9" hidden="1">{#N/A,#N/A,FALSE,"M.41"}</definedName>
    <definedName name="F" localSheetId="11" hidden="1">{#N/A,#N/A,FALSE,"M.41"}</definedName>
    <definedName name="F" localSheetId="7">#REF!</definedName>
    <definedName name="F" localSheetId="12">#REF!</definedName>
    <definedName name="F" localSheetId="13">#REF!</definedName>
    <definedName name="F">#REF!</definedName>
    <definedName name="FAD" localSheetId="6">#REF!</definedName>
    <definedName name="FAD" localSheetId="9">#REF!</definedName>
    <definedName name="FAD" localSheetId="11">#REF!</definedName>
    <definedName name="FAD" localSheetId="7">#REF!</definedName>
    <definedName name="FAD" localSheetId="12">#REF!</definedName>
    <definedName name="FAD" localSheetId="13">#REF!</definedName>
    <definedName name="FAD">#REF!</definedName>
    <definedName name="FADF" localSheetId="6">#REF!</definedName>
    <definedName name="FADF" localSheetId="9">#REF!</definedName>
    <definedName name="FADF" localSheetId="11">#REF!</definedName>
    <definedName name="FADF" localSheetId="7">#REF!</definedName>
    <definedName name="FADF" localSheetId="12">#REF!</definedName>
    <definedName name="FADF" localSheetId="13">#REF!</definedName>
    <definedName name="FADF">#REF!</definedName>
    <definedName name="FADS" localSheetId="6">#REF!</definedName>
    <definedName name="FADS" localSheetId="9">#REF!</definedName>
    <definedName name="FADS" localSheetId="11">#REF!</definedName>
    <definedName name="FADS" localSheetId="7">#REF!</definedName>
    <definedName name="FADS" localSheetId="12">#REF!</definedName>
    <definedName name="FADS" localSheetId="13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 localSheetId="13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 localSheetId="13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localSheetId="14" hidden="1">{#N/A,#N/A,FALSE,"M.31"}</definedName>
    <definedName name="fdf" hidden="1">{#N/A,#N/A,FALSE,"M.31"}</definedName>
    <definedName name="FEEDERGGNKDS" localSheetId="6">[30]JAN07!#REF!</definedName>
    <definedName name="FEEDERGGNKDS" localSheetId="9">[35]JAN09!#REF!</definedName>
    <definedName name="FEEDERGGNKDS" localSheetId="11">[35]JAN09!#REF!</definedName>
    <definedName name="FEEDERGGNKDS" localSheetId="7">[30]JAN07!#REF!</definedName>
    <definedName name="FEEDERGGNKDS" localSheetId="12">[85]JAN07!#REF!</definedName>
    <definedName name="FEEDERGGNKDS" localSheetId="13">[85]JAN07!#REF!</definedName>
    <definedName name="FEEDERGGNKDS">[85]JAN07!#REF!</definedName>
    <definedName name="FEEDERGGNSLG" localSheetId="6">[30]JAN07!#REF!</definedName>
    <definedName name="FEEDERGGNSLG" localSheetId="9">[35]JAN09!#REF!</definedName>
    <definedName name="FEEDERGGNSLG" localSheetId="11">[35]JAN09!#REF!</definedName>
    <definedName name="FEEDERGGNSLG" localSheetId="7">[30]JAN07!#REF!</definedName>
    <definedName name="FEEDERGGNSLG" localSheetId="12">[85]JAN07!#REF!</definedName>
    <definedName name="FEEDERGGNSLG" localSheetId="13">[85]JAN07!#REF!</definedName>
    <definedName name="FEEDERGGNSLG">[85]JAN07!#REF!</definedName>
    <definedName name="FEEDERKDS" localSheetId="6">#REF!</definedName>
    <definedName name="FEEDERKDS" localSheetId="9">#REF!</definedName>
    <definedName name="FEEDERKDS" localSheetId="11">#REF!</definedName>
    <definedName name="FEEDERKDS" localSheetId="7">#REF!</definedName>
    <definedName name="FEEDERKDS" localSheetId="5">#REF!</definedName>
    <definedName name="FEEDERKDS" localSheetId="12">#REF!</definedName>
    <definedName name="FEEDERKDS" localSheetId="13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 localSheetId="13">#REF!</definedName>
    <definedName name="FEEDERSLG">#REF!</definedName>
    <definedName name="FEEDERSMG" localSheetId="6">#REF!</definedName>
    <definedName name="FEEDERSMG" localSheetId="9">[86]Smg!$A$1:$A$968</definedName>
    <definedName name="FEEDERSMG" localSheetId="11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 localSheetId="14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localSheetId="14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11">#REF!</definedName>
    <definedName name="ffe" localSheetId="7">#REF!</definedName>
    <definedName name="ffe" localSheetId="5">#REF!</definedName>
    <definedName name="ffe" localSheetId="12">#REF!</definedName>
    <definedName name="ffe" localSheetId="13">#REF!</definedName>
    <definedName name="ffe">#REF!</definedName>
    <definedName name="FFF" localSheetId="9" hidden="1">{#N/A,#N/A,FALSE,"M.31"}</definedName>
    <definedName name="FFF" localSheetId="11" hidden="1">{#N/A,#N/A,FALSE,"M.31"}</definedName>
    <definedName name="FFF" localSheetId="12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11">#REF!</definedName>
    <definedName name="fffff" localSheetId="7">#REF!</definedName>
    <definedName name="fffff" localSheetId="12">#REF!</definedName>
    <definedName name="fffff" localSheetId="13">#REF!</definedName>
    <definedName name="fffff">#REF!</definedName>
    <definedName name="fghd" localSheetId="9" hidden="1">{#N/A,#N/A,FALSE,"M.43"}</definedName>
    <definedName name="fghd" localSheetId="11" hidden="1">{#N/A,#N/A,FALSE,"M.43"}</definedName>
    <definedName name="fghd" localSheetId="12" hidden="1">{#N/A,#N/A,FALSE,"M.43"}</definedName>
    <definedName name="fghd" hidden="1">{#N/A,#N/A,FALSE,"M.43"}</definedName>
    <definedName name="fghfghdh">#REF!</definedName>
    <definedName name="FILL" localSheetId="9" hidden="1">[87]UshDeb00!#REF!</definedName>
    <definedName name="FILL" localSheetId="11" hidden="1">[87]UshDeb00!#REF!</definedName>
    <definedName name="FILL" hidden="1">[88]UshDeb00!#REF!</definedName>
    <definedName name="final" localSheetId="6" hidden="1">{#N/A,#N/A,FALSE,"M.34"}</definedName>
    <definedName name="final" localSheetId="9" hidden="1">{#N/A,#N/A,FALSE,"M.34"}</definedName>
    <definedName name="final" localSheetId="11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localSheetId="14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1" hidden="1">{#N/A,#N/A,FALSE,"M.42"}</definedName>
    <definedName name="FOF" localSheetId="12" hidden="1">{#N/A,#N/A,FALSE,"M.42"}</definedName>
    <definedName name="FOF" hidden="1">{#N/A,#N/A,FALSE,"M.42"}</definedName>
    <definedName name="FOREX">'[89]Resource Plan (2)'!$H$120</definedName>
    <definedName name="fp" localSheetId="9">[33]x!$G$9:$G$47</definedName>
    <definedName name="fp" localSheetId="11">[33]x!$G$9:$G$47</definedName>
    <definedName name="fp">[32]x!$G$9:$G$47</definedName>
    <definedName name="fr" localSheetId="9" hidden="1">{#N/A,#N/A,FALSE,"M.31"}</definedName>
    <definedName name="fr" localSheetId="11" hidden="1">{#N/A,#N/A,FALSE,"M.31"}</definedName>
    <definedName name="fr" localSheetId="12" hidden="1">{#N/A,#N/A,FALSE,"M.31"}</definedName>
    <definedName name="fr" hidden="1">{#N/A,#N/A,FALSE,"M.31"}</definedName>
    <definedName name="FRD" localSheetId="9" hidden="1">{#N/A,#N/A,FALSE,"M.32"}</definedName>
    <definedName name="FRD" localSheetId="11" hidden="1">{#N/A,#N/A,FALSE,"M.32"}</definedName>
    <definedName name="FRD" localSheetId="12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11">#REF!</definedName>
    <definedName name="Frekuensi" localSheetId="7">#REF!</definedName>
    <definedName name="Frekuensi" localSheetId="5">#REF!</definedName>
    <definedName name="Frekuensi" localSheetId="12">#REF!</definedName>
    <definedName name="Frekuensi" localSheetId="13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 localSheetId="13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3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9" hidden="1">{#N/A,#N/A,FALSE,"M.42"}</definedName>
    <definedName name="g" localSheetId="11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 localSheetId="13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localSheetId="14" hidden="1">{#N/A,#N/A,FALSE,"M.02"}</definedName>
    <definedName name="Gambar_2" hidden="1">{#N/A,#N/A,FALSE,"M.02"}</definedName>
    <definedName name="GANGGUAN" localSheetId="9">[82]MENU!$M$11:$M$124</definedName>
    <definedName name="GANGGUAN" localSheetId="11">[82]MENU!$M$11:$M$124</definedName>
    <definedName name="GANGGUAN" localSheetId="12">#N/A</definedName>
    <definedName name="GANGGUAN" localSheetId="13">#N/A</definedName>
    <definedName name="GANGGUAN" localSheetId="14">[83]MENU!$M$11:$M$124</definedName>
    <definedName name="GANGGUAN">#N/A</definedName>
    <definedName name="GARDU" localSheetId="9">[82]PARAMETER!$A$11:$A$1059</definedName>
    <definedName name="GARDU" localSheetId="11">[82]PARAMETER!$A$11:$A$1059</definedName>
    <definedName name="GARDU" localSheetId="12">#N/A</definedName>
    <definedName name="GARDU" localSheetId="13">#N/A</definedName>
    <definedName name="GARDU" localSheetId="14">[83]PARAMETER!$A$11:$A$1059</definedName>
    <definedName name="GARDU">#N/A</definedName>
    <definedName name="GARDU1" localSheetId="9">[82]MENU!$A$11:$A$110</definedName>
    <definedName name="GARDU1" localSheetId="11">[82]MENU!$A$11:$A$110</definedName>
    <definedName name="GARDU1" localSheetId="12">#N/A</definedName>
    <definedName name="GARDU1" localSheetId="13">#N/A</definedName>
    <definedName name="GARDU1" localSheetId="14">[83]MENU!$A$11:$A$110</definedName>
    <definedName name="GARDU1">#N/A</definedName>
    <definedName name="GBP" localSheetId="9">[39]L20Keu!$O$8</definedName>
    <definedName name="GBP" localSheetId="11">[39]L20Keu!$O$8</definedName>
    <definedName name="GBP">[40]L20Keu!$O$8</definedName>
    <definedName name="GBR" localSheetId="12">INDEX([91]KKO!#REF!,MATCH([91]KKO!#REF!:[91]KKO!#REF!,0)*2)</definedName>
    <definedName name="GBR">INDEX(KKO!#REF!,MATCH(KKO!#REF!:KKO!#REF!,0)*2)</definedName>
    <definedName name="gdfg" localSheetId="9">#REF!</definedName>
    <definedName name="gdfg" localSheetId="11">#REF!</definedName>
    <definedName name="gdfg">#REF!</definedName>
    <definedName name="gdt" localSheetId="9" hidden="1">{#N/A,#N/A,FALSE,"M.34"}</definedName>
    <definedName name="gdt" localSheetId="11" hidden="1">{#N/A,#N/A,FALSE,"M.34"}</definedName>
    <definedName name="gdt" localSheetId="12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 localSheetId="13">#REF!</definedName>
    <definedName name="gf">#REF!</definedName>
    <definedName name="GFAFGFD" localSheetId="9" hidden="1">{#N/A,#N/A,FALSE,"M.34"}</definedName>
    <definedName name="GFAFGFD" localSheetId="11" hidden="1">{#N/A,#N/A,FALSE,"M.34"}</definedName>
    <definedName name="GFAFGFD" localSheetId="12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11">#REF!</definedName>
    <definedName name="GFHHG" localSheetId="7">#REF!</definedName>
    <definedName name="GFHHG" localSheetId="12">#REF!</definedName>
    <definedName name="GFHHG" localSheetId="13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 localSheetId="13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 localSheetId="13">#REF!</definedName>
    <definedName name="GFRSLG">#REF!</definedName>
    <definedName name="GFRSMG" localSheetId="6">#REF!</definedName>
    <definedName name="GFRSMG" localSheetId="9">[86]Smg!$I$1:$I$968</definedName>
    <definedName name="GFRSMG" localSheetId="11">[86]Smg!$I$1:$I$968</definedName>
    <definedName name="GFRSMG" localSheetId="7">#REF!</definedName>
    <definedName name="GFRSMG" localSheetId="12">#REF!</definedName>
    <definedName name="GFRSMG" localSheetId="13">#REF!</definedName>
    <definedName name="GFRSMG" localSheetId="14">#REF!</definedName>
    <definedName name="GFRSMG">#REF!</definedName>
    <definedName name="gg" localSheetId="6">#REF!</definedName>
    <definedName name="gg" localSheetId="9">#REF!</definedName>
    <definedName name="gg" localSheetId="11">#REF!</definedName>
    <definedName name="gg" localSheetId="7">#REF!</definedName>
    <definedName name="gg" localSheetId="12">#REF!</definedName>
    <definedName name="gg" localSheetId="13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 localSheetId="13">#REF!</definedName>
    <definedName name="ggg">#REF!</definedName>
    <definedName name="giapbn1" localSheetId="9">#REF!</definedName>
    <definedName name="giapbn1" localSheetId="11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localSheetId="14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localSheetId="13" hidden="1">#REF!</definedName>
    <definedName name="GRAIK" hidden="1">#REF!</definedName>
    <definedName name="GT" localSheetId="9" hidden="1">{#N/A,#N/A,FALSE,"M.34"}</definedName>
    <definedName name="GT" localSheetId="11" hidden="1">{#N/A,#N/A,FALSE,"M.34"}</definedName>
    <definedName name="GT" localSheetId="12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11" hidden="1">{#N/A,#N/A,FALSE,"M.43"}</definedName>
    <definedName name="H" localSheetId="7">#REF!</definedName>
    <definedName name="H" localSheetId="12">#REF!</definedName>
    <definedName name="H" localSheetId="13">#REF!</definedName>
    <definedName name="H">#REF!</definedName>
    <definedName name="harga" localSheetId="9">#REF!</definedName>
    <definedName name="harga" localSheetId="11">#REF!</definedName>
    <definedName name="harga">[92]RAB!$F$12:$J$175</definedName>
    <definedName name="hari" localSheetId="9">#REF!</definedName>
    <definedName name="hari" localSheetId="11">#REF!</definedName>
    <definedName name="hari" localSheetId="12">[93]Format!$AA$1:$AG$1</definedName>
    <definedName name="hari" localSheetId="13">[93]Format!$AA$1:$AG$1</definedName>
    <definedName name="hari" localSheetId="14">[93]Format!$AA$1:$AG$1</definedName>
    <definedName name="hari">[94]Format!$AA$1:$AG$1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 localSheetId="13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 localSheetId="13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 localSheetId="13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 localSheetId="13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 localSheetId="13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 localSheetId="13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 localSheetId="13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 localSheetId="13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 localSheetId="13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 localSheetId="13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 localSheetId="13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 localSheetId="13">#REF!</definedName>
    <definedName name="HBsatu">#REF!</definedName>
    <definedName name="HEXING">#REF!</definedName>
    <definedName name="hg" localSheetId="9" hidden="1">{#N/A,#N/A,FALSE,"M.42"}</definedName>
    <definedName name="hg" localSheetId="11" hidden="1">{#N/A,#N/A,FALSE,"M.42"}</definedName>
    <definedName name="hg" localSheetId="12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localSheetId="14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 localSheetId="13">#REF!</definedName>
    <definedName name="hhhhhhhhhhh">#REF!</definedName>
    <definedName name="hist" localSheetId="9" hidden="1">{#N/A,#N/A,FALSE,"M.42"}</definedName>
    <definedName name="hist" localSheetId="11" hidden="1">{#N/A,#N/A,FALSE,"M.42"}</definedName>
    <definedName name="hist" localSheetId="12" hidden="1">{#N/A,#N/A,FALSE,"M.42"}</definedName>
    <definedName name="hist" hidden="1">{#N/A,#N/A,FALSE,"M.42"}</definedName>
    <definedName name="hjk" localSheetId="9" hidden="1">{#N/A,#N/A,FALSE,"M.01"}</definedName>
    <definedName name="hjk" localSheetId="11" hidden="1">{#N/A,#N/A,FALSE,"M.01"}</definedName>
    <definedName name="hjk" localSheetId="12" hidden="1">{#N/A,#N/A,FALSE,"M.01"}</definedName>
    <definedName name="hjk" hidden="1">{#N/A,#N/A,FALSE,"M.01"}</definedName>
    <definedName name="hjkkj">#REF!</definedName>
    <definedName name="HMAT" localSheetId="12">'[95]MATERIAL juni 05'!$A:$AH</definedName>
    <definedName name="HMAT" localSheetId="13">'[95]MATERIAL juni 05'!$A:$AH</definedName>
    <definedName name="HMAT" localSheetId="14">'[95]MATERIAL juni 05'!$A$1:$AH$65536</definedName>
    <definedName name="HMAT">'[95]MATERIAL juni 05'!$A$1:$AH$65536</definedName>
    <definedName name="HMRIEL" localSheetId="9">'[95]UPDATE 25 JANUARI 2007'!$1:$1048576</definedName>
    <definedName name="HMRIEL" localSheetId="11">'[95]UPDATE 25 JANUARI 2007'!$1:$1048576</definedName>
    <definedName name="HMRIEL" localSheetId="12">'[95]UPDATE 25 JANUARI 2007'!$1:$1048576</definedName>
    <definedName name="HMRIEL" localSheetId="13">'[95]UPDATE 25 JANUARI 2007'!$1:$1048576</definedName>
    <definedName name="HMRIEL" localSheetId="14">'[95]UPDATE 25 JANUARI 2007'!$A:$IV</definedName>
    <definedName name="HMRIEL">'[95]UPDATE 25 JANUARI 2007'!$A:$IV</definedName>
    <definedName name="HOE" localSheetId="9" hidden="1">{#N/A,#N/A,FALSE,"M.31"}</definedName>
    <definedName name="HOE" localSheetId="11" hidden="1">{#N/A,#N/A,FALSE,"M.31"}</definedName>
    <definedName name="HOE" localSheetId="12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localSheetId="14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11">#REF!</definedName>
    <definedName name="HR" localSheetId="7">#REF!</definedName>
    <definedName name="HR" localSheetId="5">#REF!</definedName>
    <definedName name="HR" localSheetId="12">#REF!</definedName>
    <definedName name="HR" localSheetId="13">#REF!</definedName>
    <definedName name="HR">#REF!</definedName>
    <definedName name="HSCT3">0.1</definedName>
    <definedName name="hsdbaru" localSheetId="9">[1]Catatan!$C$142</definedName>
    <definedName name="hsdbaru" localSheetId="11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1" hidden="1">{"'Juli'!$A$1:$J$57","'Juli'!$A$24:$J$57"}</definedName>
    <definedName name="HTML_Control" localSheetId="12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1" hidden="1">{#N/A,#N/A,FALSE,"M.01"}</definedName>
    <definedName name="HUTANG" localSheetId="12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11" hidden="1">{#N/A,#N/A,FALSE,"M.31"}</definedName>
    <definedName name="i" localSheetId="7">#REF!</definedName>
    <definedName name="i" localSheetId="5">#REF!</definedName>
    <definedName name="i" localSheetId="12">#REF!</definedName>
    <definedName name="i" localSheetId="13">#REF!</definedName>
    <definedName name="i">#REF!</definedName>
    <definedName name="I_Acc" localSheetId="9">#REF!</definedName>
    <definedName name="I_Acc" localSheetId="11">#REF!</definedName>
    <definedName name="I_Acc">#REF!</definedName>
    <definedName name="idobaru" localSheetId="9">[1]Catatan!$C$143</definedName>
    <definedName name="idobaru" localSheetId="11">[1]Catatan!$C$143</definedName>
    <definedName name="idobaru">[2]Catatan!$C$143</definedName>
    <definedName name="IDS" localSheetId="9">'[65]Harga BBM Indonesia'!$B$5:$D$5</definedName>
    <definedName name="IDS" localSheetId="11">'[65]Harga BBM Indonesia'!$B$5:$D$5</definedName>
    <definedName name="IDS">'[66]Harga BBM Indonesia'!$B$5:$D$5</definedName>
    <definedName name="IK" localSheetId="9">#REF!</definedName>
    <definedName name="IK" localSheetId="11">#REF!</definedName>
    <definedName name="IK">#REF!</definedName>
    <definedName name="ike" localSheetId="6">#REF!</definedName>
    <definedName name="ike" localSheetId="9">#REF!</definedName>
    <definedName name="ike" localSheetId="11">#REF!</definedName>
    <definedName name="ike" localSheetId="7">#REF!</definedName>
    <definedName name="ike" localSheetId="12">#REF!</definedName>
    <definedName name="ike" localSheetId="13">#REF!</definedName>
    <definedName name="ike">#REF!</definedName>
    <definedName name="IkhtBiopTRWI" localSheetId="9">'[46]IkhtisarBiop(12.0)'!$B$1:$M$49</definedName>
    <definedName name="IkhtBiopTRWI" localSheetId="11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 localSheetId="11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 localSheetId="11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 localSheetId="11">'[46]IkhtisarBiop(12.0)'!$B$151:$M$199</definedName>
    <definedName name="IkhtBiopTRWIV">'[48]IkhtisarBiop(12.0)'!$B$151:$M$199</definedName>
    <definedName name="Impor_W1_W2" localSheetId="9">[96]NerSubsis!$D$41</definedName>
    <definedName name="Impor_W1_W2" localSheetId="11">[96]NerSubsis!$D$41</definedName>
    <definedName name="Impor_W1_W2">[97]NerSubsis!$D$41</definedName>
    <definedName name="INDEX_KODE" localSheetId="9">[82]MENU!$O$11:$O$124</definedName>
    <definedName name="INDEX_KODE" localSheetId="11">[82]MENU!$O$11:$O$124</definedName>
    <definedName name="INDEX_KODE" localSheetId="12">#N/A</definedName>
    <definedName name="INDEX_KODE" localSheetId="13">#N/A</definedName>
    <definedName name="INDEX_KODE" localSheetId="14">[83]MENU!$O$11:$O$124</definedName>
    <definedName name="INDEX_KODE">#N/A</definedName>
    <definedName name="INDEX1" localSheetId="9">[82]MENU!$C$11:$C$110</definedName>
    <definedName name="INDEX1" localSheetId="11">[82]MENU!$C$11:$C$110</definedName>
    <definedName name="INDEX1" localSheetId="12">#N/A</definedName>
    <definedName name="INDEX1" localSheetId="13">#N/A</definedName>
    <definedName name="INDEX1" localSheetId="14">[83]MENU!$C$11:$C$110</definedName>
    <definedName name="INDEX1">#N/A</definedName>
    <definedName name="indi" localSheetId="9" hidden="1">{#N/A,#N/A,FALSE,"M.02"}</definedName>
    <definedName name="indi" localSheetId="11" hidden="1">{#N/A,#N/A,FALSE,"M.02"}</definedName>
    <definedName name="indi" localSheetId="12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11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 localSheetId="13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 localSheetId="13">#REF!</definedName>
    <definedName name="Indikator215">#REF!</definedName>
    <definedName name="indikatorlurruptl" localSheetId="9" hidden="1">{#N/A,#N/A,FALSE,"M.31"}</definedName>
    <definedName name="indikatorlurruptl" localSheetId="11" hidden="1">{#N/A,#N/A,FALSE,"M.31"}</definedName>
    <definedName name="indikatorlurruptl" localSheetId="12" hidden="1">{#N/A,#N/A,FALSE,"M.31"}</definedName>
    <definedName name="indikatorlurruptl" hidden="1">{#N/A,#N/A,FALSE,"M.31"}</definedName>
    <definedName name="INDUK">[98]DTU!$B$2:$D$48</definedName>
    <definedName name="inflasi" localSheetId="9">#REF!</definedName>
    <definedName name="inflasi" localSheetId="11">#REF!</definedName>
    <definedName name="inflasi">#REF!</definedName>
    <definedName name="inflasi1" localSheetId="9">#REF!</definedName>
    <definedName name="inflasi1" localSheetId="11">#REF!</definedName>
    <definedName name="inflasi1">#REF!</definedName>
    <definedName name="inflasi2" localSheetId="9">#REF!</definedName>
    <definedName name="inflasi2" localSheetId="11">#REF!</definedName>
    <definedName name="inflasi2">#REF!</definedName>
    <definedName name="input" localSheetId="6">'[99]Neraca seAPJ'!#REF!</definedName>
    <definedName name="input" localSheetId="9">'[99]Neraca seAPJ'!#REF!</definedName>
    <definedName name="input" localSheetId="11">'[99]Neraca seAPJ'!#REF!</definedName>
    <definedName name="input" localSheetId="7">'[99]Neraca seAPJ'!#REF!</definedName>
    <definedName name="input" localSheetId="5">'[99]Neraca seAPJ'!#REF!</definedName>
    <definedName name="input" localSheetId="12">'[99]Neraca seAPJ'!#REF!</definedName>
    <definedName name="input" localSheetId="13">'[99]Neraca seAPJ'!#REF!</definedName>
    <definedName name="input">'[99]Neraca seAPJ'!#REF!</definedName>
    <definedName name="INTAKE" localSheetId="9">#REF!</definedName>
    <definedName name="INTAKE" localSheetId="11">#REF!</definedName>
    <definedName name="INTAKE">#REF!</definedName>
    <definedName name="inves1" localSheetId="9">#REF!</definedName>
    <definedName name="inves1" localSheetId="11">#REF!</definedName>
    <definedName name="inves1">#REF!</definedName>
    <definedName name="inves2" localSheetId="9">[19]ca!#REF!</definedName>
    <definedName name="inves2" localSheetId="11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1" hidden="1">{#N/A,#N/A,FALSE,"M.34"}</definedName>
    <definedName name="iopl" localSheetId="12" hidden="1">{#N/A,#N/A,FALSE,"M.34"}</definedName>
    <definedName name="iopl" hidden="1">{#N/A,#N/A,FALSE,"M.34"}</definedName>
    <definedName name="Ipo" localSheetId="9" hidden="1">{#N/A,#N/A,FALSE,"M.02"}</definedName>
    <definedName name="Ipo" localSheetId="11" hidden="1">{#N/A,#N/A,FALSE,"M.02"}</definedName>
    <definedName name="Ipo" localSheetId="12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11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 localSheetId="13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 localSheetId="13">[35]JAN09!#REF!</definedName>
    <definedName name="ips">[35]JAN09!#REF!</definedName>
    <definedName name="IS" localSheetId="6">#REF!</definedName>
    <definedName name="IS" localSheetId="9">#REF!</definedName>
    <definedName name="IS" localSheetId="11">#REF!</definedName>
    <definedName name="IS" localSheetId="7">#REF!</definedName>
    <definedName name="IS" localSheetId="5">#REF!</definedName>
    <definedName name="IS" localSheetId="12">#REF!</definedName>
    <definedName name="IS" localSheetId="13">#REF!</definedName>
    <definedName name="IS">#REF!</definedName>
    <definedName name="IS1TRWI" localSheetId="9">#REF!</definedName>
    <definedName name="IS1TRWI" localSheetId="11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 localSheetId="13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 localSheetId="13">#REF!</definedName>
    <definedName name="iujnyhnuh">#REF!</definedName>
    <definedName name="j" localSheetId="6">#REF!</definedName>
    <definedName name="j" localSheetId="9" hidden="1">{#N/A,#N/A,FALSE,"M.42"}</definedName>
    <definedName name="j" localSheetId="11" hidden="1">{#N/A,#N/A,FALSE,"M.42"}</definedName>
    <definedName name="j" localSheetId="7">#REF!</definedName>
    <definedName name="j" localSheetId="12">#REF!</definedName>
    <definedName name="j" localSheetId="13">#REF!</definedName>
    <definedName name="j">#REF!</definedName>
    <definedName name="JAJA" localSheetId="6">'[100]W-NAD'!#REF!</definedName>
    <definedName name="JAJA" localSheetId="9">'[31]W-NAD'!#REF!</definedName>
    <definedName name="JAJA" localSheetId="11">'[31]W-NAD'!#REF!</definedName>
    <definedName name="JAJA" localSheetId="7">'[100]W-NAD'!#REF!</definedName>
    <definedName name="JAJA" localSheetId="12">'[100]W-NAD'!#REF!</definedName>
    <definedName name="JAJA" localSheetId="13">'[100]W-NAD'!#REF!</definedName>
    <definedName name="JAJA">'[100]W-NAD'!#REF!</definedName>
    <definedName name="jamkerja">'[101]D2. ANALISA HS INSHAR'!$D$2</definedName>
    <definedName name="JamKerja01">'[102]E3. ANALISA HS HAR TEK SUTM'!$D$2</definedName>
    <definedName name="jamkerjaentri" localSheetId="6">'[101]D2. ANALISA HS INSHAR'!#REF!</definedName>
    <definedName name="jamkerjaentri" localSheetId="7">'[101]D2. ANALISA HS INSHAR'!#REF!</definedName>
    <definedName name="jamkerjaentri" localSheetId="5">'[101]D2. ANALISA HS INSHAR'!#REF!</definedName>
    <definedName name="jamkerjaentri" localSheetId="12">'[101]D2. ANALISA HS INSHAR'!#REF!</definedName>
    <definedName name="jamkerjaentri" localSheetId="13">'[101]D2. ANALISA HS INSHAR'!#REF!</definedName>
    <definedName name="jamkerjaentri">'[101]D2. ANALISA HS INSHAR'!#REF!</definedName>
    <definedName name="jamkerjahar">'[102]E6. ANALISA HS HAR'!$D$2</definedName>
    <definedName name="JARDIST" localSheetId="6">#REF!</definedName>
    <definedName name="JARDIST" localSheetId="9">#REF!</definedName>
    <definedName name="JARDIST" localSheetId="11">#REF!</definedName>
    <definedName name="JARDIST" localSheetId="7">#REF!</definedName>
    <definedName name="JARDIST" localSheetId="5">#REF!</definedName>
    <definedName name="JARDIST" localSheetId="12">#REF!</definedName>
    <definedName name="JARDIST" localSheetId="13">#REF!</definedName>
    <definedName name="JARDIST">#REF!</definedName>
    <definedName name="jasa" localSheetId="9">[103]Jasa!$B:$F</definedName>
    <definedName name="jasa" localSheetId="11">[103]Jasa!$B:$F</definedName>
    <definedName name="jasa" localSheetId="12">[103]Jasa!$B:$F</definedName>
    <definedName name="jasa" localSheetId="13">[103]Jasa!$B:$F</definedName>
    <definedName name="jasa" localSheetId="14">[103]Jasa!$B$1:$F$65536</definedName>
    <definedName name="jasa">[103]Jasa!$B$1:$F$65536</definedName>
    <definedName name="jasa." localSheetId="12">[103]Jasa!$B:$F</definedName>
    <definedName name="jasa." localSheetId="13">[103]Jasa!$B:$F</definedName>
    <definedName name="jasa." localSheetId="14">[103]Jasa!$B$1:$F$65536</definedName>
    <definedName name="jasa.">[103]Jasa!$B$1:$F$65536</definedName>
    <definedName name="jawa" localSheetId="9" hidden="1">{#N/A,#N/A,FALSE,"M.41"}</definedName>
    <definedName name="jawa" localSheetId="11" hidden="1">{#N/A,#N/A,FALSE,"M.41"}</definedName>
    <definedName name="jawa" localSheetId="12" hidden="1">{#N/A,#N/A,FALSE,"M.41"}</definedName>
    <definedName name="jawa" hidden="1">{#N/A,#N/A,FALSE,"M.41"}</definedName>
    <definedName name="jawabali" localSheetId="9" hidden="1">{#N/A,#N/A,FALSE,"M.31"}</definedName>
    <definedName name="jawabali" localSheetId="11" hidden="1">{#N/A,#N/A,FALSE,"M.31"}</definedName>
    <definedName name="jawabali" localSheetId="12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1" hidden="1">{#N/A,#N/A,FALSE,"M.32"}</definedName>
    <definedName name="jbnrev2" localSheetId="12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11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localSheetId="14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11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localSheetId="14" hidden="1">{#N/A,#N/A,FALSE,"M.31"}</definedName>
    <definedName name="jbrpst2" hidden="1">{#N/A,#N/A,FALSE,"M.31"}</definedName>
    <definedName name="jenis_kontrak">[104]data!$F$2:$F$4</definedName>
    <definedName name="jenis_pph">[104]data!$E$2:$E$7</definedName>
    <definedName name="jesi">#REF!</definedName>
    <definedName name="JFYDYFG" hidden="1">[105]PkRp!#REF!</definedName>
    <definedName name="jg" localSheetId="9" hidden="1">{#N/A,#N/A,FALSE,"M.33"}</definedName>
    <definedName name="jg" localSheetId="11" hidden="1">{#N/A,#N/A,FALSE,"M.33"}</definedName>
    <definedName name="jg" localSheetId="12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 localSheetId="13">#REF!</definedName>
    <definedName name="JHKJ">#REF!</definedName>
    <definedName name="ji" localSheetId="9">#REF!</definedName>
    <definedName name="ji" localSheetId="11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11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localSheetId="14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 localSheetId="13">#REF!</definedName>
    <definedName name="jjjj">#REF!</definedName>
    <definedName name="jk" localSheetId="9">#REF!</definedName>
    <definedName name="jk" localSheetId="11">#REF!</definedName>
    <definedName name="jk">#REF!</definedName>
    <definedName name="JKL" localSheetId="9" hidden="1">{#N/A,#N/A,FALSE,"M.32"}</definedName>
    <definedName name="JKL" localSheetId="11" hidden="1">{#N/A,#N/A,FALSE,"M.32"}</definedName>
    <definedName name="JKL" localSheetId="12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11">#REF!</definedName>
    <definedName name="JKLJL" localSheetId="7">#REF!</definedName>
    <definedName name="JKLJL" localSheetId="12">#REF!</definedName>
    <definedName name="JKLJL" localSheetId="13">#REF!</definedName>
    <definedName name="JKLJL">#REF!</definedName>
    <definedName name="JL">#N/A</definedName>
    <definedName name="jmlh2" localSheetId="9" hidden="1">{#N/A,#N/A,FALSE,"M.01"}</definedName>
    <definedName name="jmlh2" localSheetId="11" hidden="1">{#N/A,#N/A,FALSE,"M.01"}</definedName>
    <definedName name="jmlh2" localSheetId="12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11">#REF!</definedName>
    <definedName name="JP" localSheetId="7">#REF!</definedName>
    <definedName name="JP" localSheetId="12">#REF!</definedName>
    <definedName name="JP" localSheetId="13">#REF!</definedName>
    <definedName name="JP">#REF!</definedName>
    <definedName name="JPY" localSheetId="9">[39]L20Keu!$O$9</definedName>
    <definedName name="JPY" localSheetId="11">[39]L20Keu!$O$9</definedName>
    <definedName name="JPY">[40]L20Keu!$O$9</definedName>
    <definedName name="JTG" localSheetId="9" hidden="1">{#N/A,#N/A,FALSE,"M.31"}</definedName>
    <definedName name="JTG" localSheetId="11" hidden="1">{#N/A,#N/A,FALSE,"M.31"}</definedName>
    <definedName name="JTG" localSheetId="12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 localSheetId="13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11">#REF!</definedName>
    <definedName name="JualGLangTRWI" localSheetId="7">#REF!</definedName>
    <definedName name="JualGLangTRWI" localSheetId="12">#REF!</definedName>
    <definedName name="JualGLangTRWI" localSheetId="13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11">#REF!</definedName>
    <definedName name="JualGLangTRWII" localSheetId="7">#REF!</definedName>
    <definedName name="JualGLangTRWII" localSheetId="12">#REF!</definedName>
    <definedName name="JualGLangTRWII" localSheetId="13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 localSheetId="13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 localSheetId="13">#REF!</definedName>
    <definedName name="JualGLangTRWIV">#REF!</definedName>
    <definedName name="JualGTarifTRWI" localSheetId="9">'[46]JualGTarif(11A)'!$B$1:$I$59</definedName>
    <definedName name="JualGTarifTRWI" localSheetId="11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 localSheetId="11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 localSheetId="11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 localSheetId="11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 localSheetId="13">#REF!</definedName>
    <definedName name="JUMLAH">#REF!</definedName>
    <definedName name="jun" localSheetId="9">#REF!</definedName>
    <definedName name="jun" localSheetId="11">#REF!</definedName>
    <definedName name="jun">#REF!</definedName>
    <definedName name="JUNI92" localSheetId="6">#REF!</definedName>
    <definedName name="JUNI92" localSheetId="9">#REF!</definedName>
    <definedName name="JUNI92" localSheetId="11">#REF!</definedName>
    <definedName name="JUNI92" localSheetId="7">#REF!</definedName>
    <definedName name="JUNI92" localSheetId="12">#REF!</definedName>
    <definedName name="JUNI92" localSheetId="13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localSheetId="14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localSheetId="14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 localSheetId="13">#REF!</definedName>
    <definedName name="jx">#REF!</definedName>
    <definedName name="jy" localSheetId="9" hidden="1">{#N/A,#N/A,FALSE,"M.32"}</definedName>
    <definedName name="jy" localSheetId="11" hidden="1">{#N/A,#N/A,FALSE,"M.32"}</definedName>
    <definedName name="jy" localSheetId="12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11">#REF!</definedName>
    <definedName name="JYJYTJ" localSheetId="7">#REF!</definedName>
    <definedName name="JYJYTJ" localSheetId="12">#REF!</definedName>
    <definedName name="JYJYTJ" localSheetId="13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 localSheetId="13">[37]JAN09!#REF!</definedName>
    <definedName name="kal">[37]JAN09!#REF!</definedName>
    <definedName name="KALIKDS" localSheetId="6">[30]JAN07!#REF!</definedName>
    <definedName name="KALIKDS" localSheetId="9">[35]JAN09!#REF!</definedName>
    <definedName name="KALIKDS" localSheetId="11">[35]JAN09!#REF!</definedName>
    <definedName name="KALIKDS" localSheetId="7">[30]JAN07!#REF!</definedName>
    <definedName name="KALIKDS" localSheetId="12">[85]JAN07!#REF!</definedName>
    <definedName name="KALIKDS" localSheetId="13">[85]JAN07!#REF!</definedName>
    <definedName name="KALIKDS">[85]JAN07!#REF!</definedName>
    <definedName name="KALISLG" localSheetId="6">[30]JAN07!#REF!</definedName>
    <definedName name="KALISLG" localSheetId="9">[35]JAN09!#REF!</definedName>
    <definedName name="KALISLG" localSheetId="11">[35]JAN09!#REF!</definedName>
    <definedName name="KALISLG" localSheetId="7">[30]JAN07!#REF!</definedName>
    <definedName name="KALISLG" localSheetId="12">[85]JAN07!#REF!</definedName>
    <definedName name="KALISLG" localSheetId="13">[85]JAN07!#REF!</definedName>
    <definedName name="KALISLG">[85]JAN07!#REF!</definedName>
    <definedName name="KARANGAN">#N/A</definedName>
    <definedName name="Kategori" localSheetId="6">#REF!</definedName>
    <definedName name="Kategori" localSheetId="9">#REF!</definedName>
    <definedName name="Kategori" localSheetId="11">#REF!</definedName>
    <definedName name="Kategori" localSheetId="7">#REF!</definedName>
    <definedName name="Kategori" localSheetId="5">#REF!</definedName>
    <definedName name="Kategori" localSheetId="12">#REF!</definedName>
    <definedName name="Kategori" localSheetId="13">#REF!</definedName>
    <definedName name="Kategori">#REF!</definedName>
    <definedName name="KDI" localSheetId="9" hidden="1">{#N/A,#N/A,FALSE,"M.41"}</definedName>
    <definedName name="KDI" localSheetId="11" hidden="1">{#N/A,#N/A,FALSE,"M.41"}</definedName>
    <definedName name="KDI" localSheetId="12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1" hidden="1">{#N/A,#N/A,FALSE,"M.01";#N/A,#N/A,FALSE,"M.01"}</definedName>
    <definedName name="KDJH" localSheetId="12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11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localSheetId="14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11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localSheetId="14" hidden="1">{#N/A,#N/A,FALSE,"M.31"}</definedName>
    <definedName name="kdrtpst" hidden="1">{#N/A,#N/A,FALSE,"M.31"}</definedName>
    <definedName name="KDY" localSheetId="9" hidden="1">{#N/A,#N/A,FALSE,"M.31"}</definedName>
    <definedName name="KDY" localSheetId="11" hidden="1">{#N/A,#N/A,FALSE,"M.31"}</definedName>
    <definedName name="KDY" localSheetId="12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localSheetId="11" hidden="1">{#N/A,#N/A,FALSE,"M.34"}</definedName>
    <definedName name="KEG" localSheetId="12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11">#REF!</definedName>
    <definedName name="Kemungkinan" localSheetId="7">#REF!</definedName>
    <definedName name="Kemungkinan" localSheetId="5">#REF!</definedName>
    <definedName name="Kemungkinan" localSheetId="12">#REF!</definedName>
    <definedName name="Kemungkinan" localSheetId="13">#REF!</definedName>
    <definedName name="Kemungkinan">#REF!</definedName>
    <definedName name="kertas" localSheetId="9" hidden="1">{#N/A,#N/A,FALSE,"M.32"}</definedName>
    <definedName name="kertas" localSheetId="11" hidden="1">{#N/A,#N/A,FALSE,"M.32"}</definedName>
    <definedName name="kertas" localSheetId="12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1" hidden="1">{#N/A,#N/A,FALSE,"M.33"}</definedName>
    <definedName name="KGJH" localSheetId="12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localSheetId="11" hidden="1">{#N/A,#N/A,FALSE,"M.32"}</definedName>
    <definedName name="kiijiji" localSheetId="12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1" hidden="1">{#N/A,#N/A,FALSE,"M.32"}</definedName>
    <definedName name="kinerja" localSheetId="12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1" hidden="1">{#N/A,#N/A,FALSE,"M.42"}</definedName>
    <definedName name="kinerja_1" localSheetId="12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1" hidden="1">{#N/A,#N/A,FALSE,"M.02"}</definedName>
    <definedName name="KINERJA2004ESTIMASI" localSheetId="12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1" hidden="1">{#N/A,#N/A,FALSE,"M.42"}</definedName>
    <definedName name="kit" localSheetId="12" hidden="1">{#N/A,#N/A,FALSE,"M.42"}</definedName>
    <definedName name="kit" hidden="1">{#N/A,#N/A,FALSE,"M.42"}</definedName>
    <definedName name="kit_1" localSheetId="9" hidden="1">{#N/A,#N/A,FALSE,"M.31"}</definedName>
    <definedName name="kit_1" localSheetId="11" hidden="1">{#N/A,#N/A,FALSE,"M.31"}</definedName>
    <definedName name="kit_1" localSheetId="12" hidden="1">{#N/A,#N/A,FALSE,"M.31"}</definedName>
    <definedName name="kit_1" hidden="1">{#N/A,#N/A,FALSE,"M.31"}</definedName>
    <definedName name="kitlur" localSheetId="9" hidden="1">{#N/A,#N/A,FALSE,"M.43"}</definedName>
    <definedName name="kitlur" localSheetId="11" hidden="1">{#N/A,#N/A,FALSE,"M.43"}</definedName>
    <definedName name="kitlur" localSheetId="12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1" hidden="1">{#N/A,#N/A,FALSE,"M.01";#N/A,#N/A,FALSE,"M.01"}</definedName>
    <definedName name="kitlur1" localSheetId="12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1" hidden="1">{#N/A,#N/A,FALSE,"M.41"}</definedName>
    <definedName name="kj" localSheetId="12">#REF!</definedName>
    <definedName name="kj" localSheetId="13">#REF!</definedName>
    <definedName name="kj" localSheetId="14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 localSheetId="13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 localSheetId="13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 localSheetId="13">[41]Usulan!#REF!</definedName>
    <definedName name="KK">[41]Usulan!#REF!</definedName>
    <definedName name="kkk" localSheetId="9" hidden="1">{#N/A,#N/A,FALSE,"M.32"}</definedName>
    <definedName name="kkk" localSheetId="11" hidden="1">{#N/A,#N/A,FALSE,"M.32"}</definedName>
    <definedName name="kkk" localSheetId="12" hidden="1">{#N/A,#N/A,FALSE,"M.32"}</definedName>
    <definedName name="kkk" hidden="1">{#N/A,#N/A,FALSE,"M.32"}</definedName>
    <definedName name="kkkkk" localSheetId="9" hidden="1">{#N/A,#N/A,FALSE,"M.33"}</definedName>
    <definedName name="kkkkk" localSheetId="11" hidden="1">{#N/A,#N/A,FALSE,"M.33"}</definedName>
    <definedName name="kkkkk" localSheetId="12" hidden="1">{#N/A,#N/A,FALSE,"M.33"}</definedName>
    <definedName name="kkkkk" hidden="1">{#N/A,#N/A,FALSE,"M.33"}</definedName>
    <definedName name="kl" localSheetId="9" hidden="1">{#N/A,#N/A,FALSE,"M.43"}</definedName>
    <definedName name="kl" localSheetId="11" hidden="1">{#N/A,#N/A,FALSE,"M.43"}</definedName>
    <definedName name="kl" localSheetId="12" hidden="1">{#N/A,#N/A,FALSE,"M.43"}</definedName>
    <definedName name="kl" hidden="1">{#N/A,#N/A,FALSE,"M.43"}</definedName>
    <definedName name="klarifikasi" localSheetId="9">'[53]W-NAD'!#REF!</definedName>
    <definedName name="klarifikasi" localSheetId="11">'[53]W-NAD'!#REF!</definedName>
    <definedName name="klarifikasi">'[54]W-NAD'!#REF!</definedName>
    <definedName name="ko" localSheetId="9" hidden="1">{#N/A,#N/A,FALSE,"M.01";#N/A,#N/A,FALSE,"M.01"}</definedName>
    <definedName name="ko" localSheetId="11" hidden="1">{#N/A,#N/A,FALSE,"M.01";#N/A,#N/A,FALSE,"M.01"}</definedName>
    <definedName name="ko" localSheetId="12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11">#REF!</definedName>
    <definedName name="KODE" localSheetId="7">#REF!</definedName>
    <definedName name="KODE" localSheetId="5">#REF!</definedName>
    <definedName name="KODE" localSheetId="12">#REF!</definedName>
    <definedName name="KODE" localSheetId="13">#REF!</definedName>
    <definedName name="KODE">#REF!</definedName>
    <definedName name="kode_Cabang" localSheetId="6">#REF!</definedName>
    <definedName name="kode_Cabang" localSheetId="9">#REF!</definedName>
    <definedName name="kode_Cabang" localSheetId="11">#REF!</definedName>
    <definedName name="kode_Cabang" localSheetId="7">#REF!</definedName>
    <definedName name="kode_Cabang" localSheetId="12">#REF!</definedName>
    <definedName name="kode_Cabang" localSheetId="13">#REF!</definedName>
    <definedName name="kode_Cabang">#REF!</definedName>
    <definedName name="KODE_GANGGUAN" localSheetId="9">[82]MENU!$N$11:$N$124</definedName>
    <definedName name="KODE_GANGGUAN" localSheetId="11">[82]MENU!$N$11:$N$124</definedName>
    <definedName name="KODE_GANGGUAN" localSheetId="12">#N/A</definedName>
    <definedName name="KODE_GANGGUAN" localSheetId="13">#N/A</definedName>
    <definedName name="KODE_GANGGUAN" localSheetId="14">[83]MENU!$N$11:$N$124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11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 localSheetId="13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11">#REF!</definedName>
    <definedName name="Kode_Kecamatan" localSheetId="7">#REF!</definedName>
    <definedName name="Kode_Kecamatan" localSheetId="12">#REF!</definedName>
    <definedName name="Kode_Kecamatan" localSheetId="13">#REF!</definedName>
    <definedName name="Kode_Kecamatan">#REF!</definedName>
    <definedName name="KODE_OUTGOING" localSheetId="9">[82]PARAMETER!$D$11:$D$1059</definedName>
    <definedName name="KODE_OUTGOING" localSheetId="11">[82]PARAMETER!$D$11:$D$1059</definedName>
    <definedName name="KODE_OUTGOING" localSheetId="12">#N/A</definedName>
    <definedName name="KODE_OUTGOING" localSheetId="13">#N/A</definedName>
    <definedName name="KODE_OUTGOING" localSheetId="14">[83]PARAMETER!$D$11:$D$1059</definedName>
    <definedName name="KODE_OUTGOING">#N/A</definedName>
    <definedName name="KODE1" localSheetId="9">[82]MENU!$B$11:$B$110</definedName>
    <definedName name="KODE1" localSheetId="11">[82]MENU!$B$11:$B$110</definedName>
    <definedName name="KODE1" localSheetId="12">#N/A</definedName>
    <definedName name="KODE1" localSheetId="13">#N/A</definedName>
    <definedName name="KODE1" localSheetId="14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 localSheetId="13">#REF!</definedName>
    <definedName name="kokp">#REF!</definedName>
    <definedName name="komposisi" localSheetId="9">[80]KoMposisi!$A$6:$BV$22</definedName>
    <definedName name="komposisi" localSheetId="11">[80]KoMposisi!$A$6:$BV$22</definedName>
    <definedName name="komposisi">[81]KoMposisi!$A$6:$BV$22</definedName>
    <definedName name="KomunikasiBulan" localSheetId="12">#N/A</definedName>
    <definedName name="KomunikasiBulan" localSheetId="13">#N/A</definedName>
    <definedName name="KomunikasiBulan" localSheetId="14">'[36]AHS - Non Personel'!$D$22</definedName>
    <definedName name="KomunikasiBulan">#N/A</definedName>
    <definedName name="KomunikasiHari" localSheetId="12">#N/A</definedName>
    <definedName name="KomunikasiHari" localSheetId="13">#N/A</definedName>
    <definedName name="KomunikasiHari" localSheetId="14">'[36]AHS - Non Personel'!$D$21</definedName>
    <definedName name="KomunikasiHari">#N/A</definedName>
    <definedName name="konsolidasi1" localSheetId="9">[106]W1!$A$1:$K$35</definedName>
    <definedName name="konsolidasi1" localSheetId="11">[106]W1!$A$1:$K$35</definedName>
    <definedName name="konsolidasi1">[107]W1!$A$1:$K$35</definedName>
    <definedName name="Kontrol" localSheetId="6">#REF!</definedName>
    <definedName name="Kontrol" localSheetId="9">#REF!</definedName>
    <definedName name="Kontrol" localSheetId="11">#REF!</definedName>
    <definedName name="Kontrol" localSheetId="7">#REF!</definedName>
    <definedName name="Kontrol" localSheetId="5">#REF!</definedName>
    <definedName name="Kontrol" localSheetId="12">#REF!</definedName>
    <definedName name="Kontrol" localSheetId="13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11">#REF!</definedName>
    <definedName name="KontrolBukuBesar" localSheetId="7">#REF!</definedName>
    <definedName name="KontrolBukuBesar" localSheetId="12">#REF!</definedName>
    <definedName name="KontrolBukuBesar" localSheetId="13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 localSheetId="13">#REF!</definedName>
    <definedName name="KontrolPP">#REF!</definedName>
    <definedName name="koroperator_hari" localSheetId="12">#N/A</definedName>
    <definedName name="koroperator_hari" localSheetId="13">#N/A</definedName>
    <definedName name="koroperator_hari" localSheetId="14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 localSheetId="13">#REF!</definedName>
    <definedName name="KorPajak">#REF!</definedName>
    <definedName name="Kost" localSheetId="12">#N/A</definedName>
    <definedName name="Kost" localSheetId="13">#N/A</definedName>
    <definedName name="Kost" localSheetId="14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 localSheetId="13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 localSheetId="13">#REF!</definedName>
    <definedName name="KPP">#REF!</definedName>
    <definedName name="KRP" localSheetId="9" hidden="1">{#N/A,#N/A,FALSE,"M.32"}</definedName>
    <definedName name="KRP" localSheetId="11" hidden="1">{#N/A,#N/A,FALSE,"M.32"}</definedName>
    <definedName name="KRP" localSheetId="12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11">#REF!</definedName>
    <definedName name="Kuat" localSheetId="7">#REF!</definedName>
    <definedName name="Kuat" localSheetId="12">#REF!</definedName>
    <definedName name="Kuat" localSheetId="13">#REF!</definedName>
    <definedName name="Kuat">#REF!</definedName>
    <definedName name="Kuat1" localSheetId="6">#REF!</definedName>
    <definedName name="Kuat1" localSheetId="9">#REF!</definedName>
    <definedName name="Kuat1" localSheetId="11">#REF!</definedName>
    <definedName name="Kuat1" localSheetId="7">#REF!</definedName>
    <definedName name="Kuat1" localSheetId="12">#REF!</definedName>
    <definedName name="Kuat1" localSheetId="13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11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localSheetId="14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 localSheetId="13">[8]prod03!#REF!</definedName>
    <definedName name="KUP">[8]prod03!#REF!</definedName>
    <definedName name="KURS" localSheetId="9">[108]LR!$W$9</definedName>
    <definedName name="KURS" localSheetId="11">[108]LR!$W$9</definedName>
    <definedName name="Kurs">[109]Cover!$C$5</definedName>
    <definedName name="KursUSD">[110]Asumsi!$E$9</definedName>
    <definedName name="kurva" localSheetId="6">#REF!</definedName>
    <definedName name="kurva" localSheetId="9">#REF!</definedName>
    <definedName name="kurva" localSheetId="11">#REF!</definedName>
    <definedName name="kurva" localSheetId="7">#REF!</definedName>
    <definedName name="kurva" localSheetId="5">#REF!</definedName>
    <definedName name="kurva" localSheetId="12">#REF!</definedName>
    <definedName name="kurva" localSheetId="13">#REF!</definedName>
    <definedName name="kurva">#REF!</definedName>
    <definedName name="Kutools_PDL0_1" localSheetId="12">INDEX([91]PDL!$B$1:$B$3,IFERROR(MATCH([91]KKO!$D$15,[91]PDL!$A$1:$A$2,),3))</definedName>
    <definedName name="Kutools_PDL0_1">INDEX(PDL!$B$1:$B$3,IFERROR(MATCH(KKO!$D$15,PDL!$A$1:$A$2,),3))</definedName>
    <definedName name="Kutools_PDL1_1" localSheetId="12">INDEX([91]PDL!$D$4:$D$6,IFERROR(MATCH([91]KKO!$D$15,[91]PDL!$C$4:$C$5,),3))</definedName>
    <definedName name="Kutools_PDL1_1">INDEX(PDL!$D$4:$D$6,IFERROR(MATCH(KKO!$D$15,PDL!$C$4:$C$5,),3))</definedName>
    <definedName name="Kutools_PDL10_1" localSheetId="12">INDEX([91]PDL!$V$31:$V$33,IFERROR(MATCH([91]KKO!$K$15,[91]PDL!$U$31:$U$32,),3))</definedName>
    <definedName name="Kutools_PDL10_1">INDEX(PDL!$V$31:$V$33,IFERROR(MATCH(KKO!$K$15,PDL!$U$31:$U$32,),3))</definedName>
    <definedName name="Kutools_PDL2_1" localSheetId="12">INDEX([91]PDL!$F$7:$F$9,IFERROR(MATCH([91]KKO!$K$15,[91]PDL!$E$7:$E$8,),3))</definedName>
    <definedName name="Kutools_PDL2_1">INDEX(PDL!$F$7:$F$9,IFERROR(MATCH(KKO!$K$15,PDL!$E$7:$E$8,),3))</definedName>
    <definedName name="Kutools_PDL3_1" localSheetId="12">INDEX([91]PDL!$H$10:$H$12,IFERROR(MATCH([91]KKO!$D$15,[91]PDL!$G$10:$G$11,),3))</definedName>
    <definedName name="Kutools_PDL3_1">INDEX(PDL!$H$10:$H$12,IFERROR(MATCH(KKO!$D$15,PDL!$G$10:$G$11,),3))</definedName>
    <definedName name="Kutools_PDL4_1" localSheetId="12">INDEX([91]PDL!$J$13:$J$15,IFERROR(MATCH([91]KKO!$D$15,[91]PDL!$I$13:$I$14,),3))</definedName>
    <definedName name="Kutools_PDL4_1">INDEX(PDL!$J$13:$J$15,IFERROR(MATCH(KKO!$D$15,PDL!$I$13:$I$14,),3))</definedName>
    <definedName name="Kutools_PDL5_1" localSheetId="12">INDEX([91]PDL!$L$16:$L$18,IFERROR(MATCH([91]KKO!$K$15,[91]PDL!$K$16:$K$17,),3))</definedName>
    <definedName name="Kutools_PDL5_1">INDEX(PDL!$L$16:$L$18,IFERROR(MATCH(KKO!$K$15,PDL!$K$16:$K$17,),3))</definedName>
    <definedName name="Kutools_PDL6_1" localSheetId="12">INDEX([91]PDL!$N$19:$N$21,IFERROR(MATCH([91]KKO!$D$15,[91]PDL!$M$19:$M$20,),3))</definedName>
    <definedName name="Kutools_PDL6_1">INDEX(PDL!$N$19:$N$21,IFERROR(MATCH(KKO!$D$15,PDL!$M$19:$M$20,),3))</definedName>
    <definedName name="Kutools_PDL7_1" localSheetId="12">INDEX([91]PDL!$P$22:$P$24,IFERROR(MATCH([91]KKO!$D$15,[91]PDL!$O$22:$O$23,),3))</definedName>
    <definedName name="Kutools_PDL7_1">INDEX(PDL!$P$22:$P$24,IFERROR(MATCH(KKO!$D$15,PDL!$O$22:$O$23,),3))</definedName>
    <definedName name="Kutools_PDL8_1" localSheetId="12">INDEX([91]PDL!$R$25:$R$27,IFERROR(MATCH([91]KKO!$D$15,[91]PDL!$Q$25:$Q$26,),3))</definedName>
    <definedName name="Kutools_PDL8_1">INDEX(PDL!$R$25:$R$27,IFERROR(MATCH(KKO!$D$15,PDL!$Q$25:$Q$26,),3))</definedName>
    <definedName name="Kutools_PDL9_1" localSheetId="12">INDEX([91]PDL!$T$28:$T$30,IFERROR(MATCH([91]KKO!$D$15,[91]PDL!$S$28:$S$29,),3))</definedName>
    <definedName name="Kutools_PDL9_1">INDEX(PDL!$T$28:$T$30,IFERROR(MATCH(KKO!$D$15,PDL!$S$28:$S$29,),3))</definedName>
    <definedName name="kva" localSheetId="9">#REF!</definedName>
    <definedName name="kva" localSheetId="11">#REF!</definedName>
    <definedName name="kva">#REF!</definedName>
    <definedName name="kw" localSheetId="9">#REF!</definedName>
    <definedName name="kw" localSheetId="11">#REF!</definedName>
    <definedName name="kw">#REF!</definedName>
    <definedName name="kwh" localSheetId="9">#REF!</definedName>
    <definedName name="kwh" localSheetId="11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 localSheetId="13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 localSheetId="13">#REF!</definedName>
    <definedName name="KWHSLG">#REF!</definedName>
    <definedName name="KWHSMG" localSheetId="6">#REF!</definedName>
    <definedName name="KWHSMG" localSheetId="9">[86]Smg!$G$1:$G$968</definedName>
    <definedName name="KWHSMG" localSheetId="11">[86]Smg!$G$1:$G$968</definedName>
    <definedName name="KWHSMG" localSheetId="7">#REF!</definedName>
    <definedName name="KWHSMG" localSheetId="12">#REF!</definedName>
    <definedName name="KWHSMG" localSheetId="13">#REF!</definedName>
    <definedName name="KWHSMG" localSheetId="14">#REF!</definedName>
    <definedName name="KWHSMG">#REF!</definedName>
    <definedName name="l" localSheetId="6">[111]PMT!#REF!</definedName>
    <definedName name="l" localSheetId="9" hidden="1">{#N/A,#N/A,FALSE,"M.42"}</definedName>
    <definedName name="l" localSheetId="11" hidden="1">{#N/A,#N/A,FALSE,"M.42"}</definedName>
    <definedName name="l" localSheetId="7">[111]PMT!#REF!</definedName>
    <definedName name="l" localSheetId="12">[111]PMT!#REF!</definedName>
    <definedName name="l" localSheetId="13">[111]PMT!#REF!</definedName>
    <definedName name="l">[111]PMT!#REF!</definedName>
    <definedName name="L_19" localSheetId="6">'[112]FORM-B'!#REF!</definedName>
    <definedName name="L_19" localSheetId="9">'[113]FORM-B'!#REF!</definedName>
    <definedName name="L_19" localSheetId="11">'[113]FORM-B'!#REF!</definedName>
    <definedName name="L_19" localSheetId="7">'[112]FORM-B'!#REF!</definedName>
    <definedName name="L_19" localSheetId="12">'[112]FORM-B'!#REF!</definedName>
    <definedName name="L_19" localSheetId="13">'[112]FORM-B'!#REF!</definedName>
    <definedName name="L_19">'[112]FORM-B'!#REF!</definedName>
    <definedName name="LabaRugi" localSheetId="6">#REF!</definedName>
    <definedName name="LabaRugi" localSheetId="9">#REF!</definedName>
    <definedName name="LabaRugi" localSheetId="11">#REF!</definedName>
    <definedName name="LabaRugi" localSheetId="7">#REF!</definedName>
    <definedName name="LabaRugi" localSheetId="5">#REF!</definedName>
    <definedName name="LabaRugi" localSheetId="12">#REF!</definedName>
    <definedName name="LabaRugi" localSheetId="13">#REF!</definedName>
    <definedName name="LabaRugi">#REF!</definedName>
    <definedName name="LabaRugiFungsi" localSheetId="9">'[46]LabaRugi Fungsi'!$B$1:$J$60</definedName>
    <definedName name="LabaRugiFungsi" localSheetId="11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 localSheetId="11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 localSheetId="11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 localSheetId="11">'[46]LabaRugi Unsur2004(21A)'!$D$1:$G$91</definedName>
    <definedName name="LabaRugiUnsur2004">'[48]LabaRugi Unsur2004(21A)'!$D$1:$G$91</definedName>
    <definedName name="LABARUGIYR">[114]Asumsi!$V$2</definedName>
    <definedName name="LAHTA52101_CTPTKLS_OK" localSheetId="6">#REF!</definedName>
    <definedName name="LAHTA52101_CTPTKLS_OK" localSheetId="9">#REF!</definedName>
    <definedName name="LAHTA52101_CTPTKLS_OK" localSheetId="11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 localSheetId="13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 localSheetId="13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 localSheetId="13">#REF!</definedName>
    <definedName name="LAMASLG">#REF!</definedName>
    <definedName name="LAMASMG" localSheetId="6">#REF!</definedName>
    <definedName name="LAMASMG" localSheetId="9">[86]Smg!$E$1:$E$968</definedName>
    <definedName name="LAMASMG" localSheetId="11">[86]Smg!$E$1:$E$968</definedName>
    <definedName name="LAMASMG" localSheetId="7">#REF!</definedName>
    <definedName name="LAMASMG" localSheetId="12">#REF!</definedName>
    <definedName name="LAMASMG" localSheetId="13">#REF!</definedName>
    <definedName name="LAMASMG" localSheetId="14">#REF!</definedName>
    <definedName name="LAMASMG">#REF!</definedName>
    <definedName name="LAMP_1" localSheetId="6">#REF!</definedName>
    <definedName name="LAMP_1" localSheetId="9">#REF!</definedName>
    <definedName name="LAMP_1" localSheetId="11">#REF!</definedName>
    <definedName name="LAMP_1" localSheetId="7">#REF!</definedName>
    <definedName name="LAMP_1" localSheetId="12">#REF!</definedName>
    <definedName name="LAMP_1" localSheetId="13">#REF!</definedName>
    <definedName name="LAMP_1">#REF!</definedName>
    <definedName name="Lamp_10" localSheetId="6">#REF!</definedName>
    <definedName name="Lamp_10" localSheetId="9">#REF!</definedName>
    <definedName name="Lamp_10" localSheetId="11">#REF!</definedName>
    <definedName name="Lamp_10" localSheetId="7">#REF!</definedName>
    <definedName name="Lamp_10" localSheetId="12">#REF!</definedName>
    <definedName name="Lamp_10" localSheetId="13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 localSheetId="13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 localSheetId="13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 localSheetId="13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 localSheetId="13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 localSheetId="13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 localSheetId="13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 localSheetId="13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 localSheetId="13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 localSheetId="13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 localSheetId="13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 localSheetId="13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 localSheetId="13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 localSheetId="13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 localSheetId="13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 localSheetId="13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 localSheetId="13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 localSheetId="13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 localSheetId="13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 localSheetId="13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 localSheetId="13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 localSheetId="13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 localSheetId="13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 localSheetId="13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 localSheetId="13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 localSheetId="13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 localSheetId="13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 localSheetId="13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 localSheetId="13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 localSheetId="13">#REF!</definedName>
    <definedName name="Lamp_9">#REF!</definedName>
    <definedName name="LAP_12RB">[115]INPBA!$F$2</definedName>
    <definedName name="LaporanAnak" localSheetId="9">#REF!</definedName>
    <definedName name="LaporanAnak" localSheetId="11">#REF!</definedName>
    <definedName name="LaporanAnak">#REF!</definedName>
    <definedName name="LaporanJawa" localSheetId="9">#REF!</definedName>
    <definedName name="LaporanJawa" localSheetId="11">#REF!</definedName>
    <definedName name="LaporanJawa">#REF!</definedName>
    <definedName name="LaporanKonsolidasi" localSheetId="9">#REF!</definedName>
    <definedName name="LaporanKonsolidasi" localSheetId="11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 localSheetId="13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 localSheetId="13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 localSheetId="11">#REF!</definedName>
    <definedName name="lincuran">#REF!</definedName>
    <definedName name="Listrik">'[116]AHS - Non Personel'!$D$33</definedName>
    <definedName name="LJ" localSheetId="9" hidden="1">{#N/A,#N/A,FALSE,"M.32"}</definedName>
    <definedName name="LJ" localSheetId="11" hidden="1">{#N/A,#N/A,FALSE,"M.32"}</definedName>
    <definedName name="LJ" localSheetId="12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 localSheetId="13">[35]JAN09!#REF!</definedName>
    <definedName name="lk">[35]JAN09!#REF!</definedName>
    <definedName name="LKH" localSheetId="9" hidden="1">{#N/A,#N/A,FALSE,"M.41"}</definedName>
    <definedName name="LKH" localSheetId="11" hidden="1">{#N/A,#N/A,FALSE,"M.41"}</definedName>
    <definedName name="LKH" localSheetId="12" hidden="1">{#N/A,#N/A,FALSE,"M.41"}</definedName>
    <definedName name="LKH" hidden="1">{#N/A,#N/A,FALSE,"M.41"}</definedName>
    <definedName name="LKI" localSheetId="9" hidden="1">{#N/A,#N/A,FALSE,"M.42"}</definedName>
    <definedName name="LKI" localSheetId="11" hidden="1">{#N/A,#N/A,FALSE,"M.42"}</definedName>
    <definedName name="LKI" localSheetId="12" hidden="1">{#N/A,#N/A,FALSE,"M.42"}</definedName>
    <definedName name="LKI" hidden="1">{#N/A,#N/A,FALSE,"M.42"}</definedName>
    <definedName name="lkj" localSheetId="9" hidden="1">{#N/A,#N/A,FALSE,"M.31"}</definedName>
    <definedName name="lkj" localSheetId="11" hidden="1">{#N/A,#N/A,FALSE,"M.31"}</definedName>
    <definedName name="lkj" localSheetId="12" hidden="1">{#N/A,#N/A,FALSE,"M.31"}</definedName>
    <definedName name="lkj" hidden="1">{#N/A,#N/A,FALSE,"M.31"}</definedName>
    <definedName name="LKR" localSheetId="9" hidden="1">{#N/A,#N/A,FALSE,"M.31"}</definedName>
    <definedName name="LKR" localSheetId="11" hidden="1">{#N/A,#N/A,FALSE,"M.31"}</definedName>
    <definedName name="LKR" localSheetId="12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 localSheetId="13">#REF!</definedName>
    <definedName name="ll">#REF!</definedName>
    <definedName name="lll" localSheetId="9" hidden="1">{#N/A,#N/A,FALSE,"M.42"}</definedName>
    <definedName name="lll" localSheetId="11" hidden="1">{#N/A,#N/A,FALSE,"M.42"}</definedName>
    <definedName name="lll" localSheetId="12" hidden="1">{#N/A,#N/A,FALSE,"M.42"}</definedName>
    <definedName name="lll" hidden="1">{#N/A,#N/A,FALSE,"M.42"}</definedName>
    <definedName name="lllll" localSheetId="9" hidden="1">{#N/A,#N/A,FALSE,"M.42"}</definedName>
    <definedName name="lllll" localSheetId="11" hidden="1">{#N/A,#N/A,FALSE,"M.42"}</definedName>
    <definedName name="lllll" localSheetId="12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1" hidden="1">{#N/A,#N/A,FALSE,"M.01";#N/A,#N/A,FALSE,"M.01"}</definedName>
    <definedName name="LOOS_GAB" localSheetId="12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11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localSheetId="14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1" hidden="1">{#N/A,#N/A,FALSE,"M.01";#N/A,#N/A,FALSE,"M.01"}</definedName>
    <definedName name="LOSS_GAB" localSheetId="12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1" hidden="1">{#N/A,#N/A,FALSE,"M.43"}</definedName>
    <definedName name="LOSS_UNIT" localSheetId="12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1" hidden="1">{#N/A,#N/A,FALSE,"M.32"}</definedName>
    <definedName name="LOSSES_UNIT" localSheetId="12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11">#N/A</definedName>
    <definedName name="LP" localSheetId="7">#REF!</definedName>
    <definedName name="LP" localSheetId="5">#REF!</definedName>
    <definedName name="LP" localSheetId="12">#REF!</definedName>
    <definedName name="LP" localSheetId="13">#REF!</definedName>
    <definedName name="LP">#REF!</definedName>
    <definedName name="lpo" localSheetId="9" hidden="1">{#N/A,#N/A,FALSE,"M.02"}</definedName>
    <definedName name="lpo" localSheetId="11" hidden="1">{#N/A,#N/A,FALSE,"M.02"}</definedName>
    <definedName name="lpo" localSheetId="12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11">#REF!</definedName>
    <definedName name="LRFungsi" localSheetId="7">#REF!</definedName>
    <definedName name="LRFungsi" localSheetId="12">#REF!</definedName>
    <definedName name="LRFungsi" localSheetId="13">#REF!</definedName>
    <definedName name="LRFungsi">#REF!</definedName>
    <definedName name="LRUnsur" localSheetId="6">#REF!</definedName>
    <definedName name="LRUnsur" localSheetId="9">#REF!</definedName>
    <definedName name="LRUnsur" localSheetId="11">#REF!</definedName>
    <definedName name="LRUnsur" localSheetId="7">#REF!</definedName>
    <definedName name="LRUnsur" localSheetId="12">#REF!</definedName>
    <definedName name="LRUnsur" localSheetId="13">#REF!</definedName>
    <definedName name="LRUnsur">#REF!</definedName>
    <definedName name="luncur" localSheetId="9">[117]Sheet3!$D$15</definedName>
    <definedName name="luncur" localSheetId="11">[117]Sheet3!$D$15</definedName>
    <definedName name="luncur">[118]Sheet3!$D$15</definedName>
    <definedName name="luncuran" localSheetId="9">[117]Sheet3!$D$15</definedName>
    <definedName name="luncuran" localSheetId="11">[117]Sheet3!$D$15</definedName>
    <definedName name="luncuran">[118]Sheet3!$D$15</definedName>
    <definedName name="M" localSheetId="6">#REF!</definedName>
    <definedName name="M" localSheetId="9">#REF!</definedName>
    <definedName name="M" localSheetId="11">#REF!</definedName>
    <definedName name="M" localSheetId="7">#REF!</definedName>
    <definedName name="M" localSheetId="12">#REF!</definedName>
    <definedName name="M" localSheetId="13">#REF!</definedName>
    <definedName name="M">#REF!</definedName>
    <definedName name="M_19" localSheetId="6">'[112]FORM-B'!#REF!</definedName>
    <definedName name="M_19" localSheetId="9">'[113]FORM-B'!#REF!</definedName>
    <definedName name="M_19" localSheetId="11">'[113]FORM-B'!#REF!</definedName>
    <definedName name="M_19" localSheetId="7">'[112]FORM-B'!#REF!</definedName>
    <definedName name="M_19" localSheetId="12">'[112]FORM-B'!#REF!</definedName>
    <definedName name="M_19" localSheetId="13">'[112]FORM-B'!#REF!</definedName>
    <definedName name="M_19">'[112]FORM-B'!#REF!</definedName>
    <definedName name="ma" localSheetId="9" hidden="1">{#N/A,#N/A,FALSE,"M.31"}</definedName>
    <definedName name="ma" localSheetId="11" hidden="1">{#N/A,#N/A,FALSE,"M.31"}</definedName>
    <definedName name="ma" localSheetId="12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 localSheetId="13">[67]Sheet5!#REF!</definedName>
    <definedName name="MANBUNG">[67]Sheet5!#REF!</definedName>
    <definedName name="ManProBln" localSheetId="12">#N/A</definedName>
    <definedName name="ManProBln" localSheetId="13">#N/A</definedName>
    <definedName name="ManProBln" localSheetId="14">'[36]AHS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11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localSheetId="14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[103]Mat!$B:$L</definedName>
    <definedName name="mat" localSheetId="11">[103]Mat!$B:$L</definedName>
    <definedName name="mat" localSheetId="12">[103]Mat!$B:$L</definedName>
    <definedName name="mat" localSheetId="13">[103]Mat!$B:$L</definedName>
    <definedName name="mat" localSheetId="14">[103]Mat!$B$1:$L$65536</definedName>
    <definedName name="mat">[103]Mat!$B$1:$L$65536</definedName>
    <definedName name="mat." localSheetId="12">[103]Mat!$B:$L</definedName>
    <definedName name="mat." localSheetId="13">[103]Mat!$B:$L</definedName>
    <definedName name="mat." localSheetId="14">[103]Mat!$B$1:$L$65536</definedName>
    <definedName name="mat.">[103]Mat!$B$1:$L$65536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 localSheetId="13">#REF!</definedName>
    <definedName name="mate">#REF!</definedName>
    <definedName name="mathar3" localSheetId="9" hidden="1">{#N/A,#N/A,FALSE,"M.31"}</definedName>
    <definedName name="mathar3" localSheetId="11" hidden="1">{#N/A,#N/A,FALSE,"M.31"}</definedName>
    <definedName name="mathar3" localSheetId="12" hidden="1">{#N/A,#N/A,FALSE,"M.31"}</definedName>
    <definedName name="mathar3" hidden="1">{#N/A,#N/A,FALSE,"M.31"}</definedName>
    <definedName name="mau" localSheetId="9" hidden="1">{#N/A,#N/A,FALSE,"M.31"}</definedName>
    <definedName name="mau" localSheetId="11" hidden="1">{#N/A,#N/A,FALSE,"M.31"}</definedName>
    <definedName name="mau" localSheetId="12" hidden="1">{#N/A,#N/A,FALSE,"M.31"}</definedName>
    <definedName name="mau" hidden="1">{#N/A,#N/A,FALSE,"M.31"}</definedName>
    <definedName name="MBL" localSheetId="9" hidden="1">{#N/A,#N/A,FALSE,"M.32"}</definedName>
    <definedName name="MBL" localSheetId="11" hidden="1">{#N/A,#N/A,FALSE,"M.32"}</definedName>
    <definedName name="MBL" localSheetId="12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11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localSheetId="14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11">#REF!</definedName>
    <definedName name="mcperiod" localSheetId="7">#REF!</definedName>
    <definedName name="mcperiod" localSheetId="5">#REF!</definedName>
    <definedName name="mcperiod" localSheetId="12">#REF!</definedName>
    <definedName name="mcperiod" localSheetId="13">#REF!</definedName>
    <definedName name="mcperiod">#REF!</definedName>
    <definedName name="MD">[119]aruskas!$A$110:$T$180</definedName>
    <definedName name="MD_19" localSheetId="9">[120]aruskas!$A$110:$T$180</definedName>
    <definedName name="MD_19" localSheetId="11">[120]aruskas!$A$110:$T$180</definedName>
    <definedName name="MD_19">[121]aruskas!$A$110:$T$180</definedName>
    <definedName name="MDNpst" localSheetId="6" hidden="1">{#N/A,#N/A,FALSE,"M.33"}</definedName>
    <definedName name="MDNpst" localSheetId="9" hidden="1">{#N/A,#N/A,FALSE,"M.33"}</definedName>
    <definedName name="MDNpst" localSheetId="11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localSheetId="14" hidden="1">{#N/A,#N/A,FALSE,"M.33"}</definedName>
    <definedName name="MDNpst" hidden="1">{#N/A,#N/A,FALSE,"M.33"}</definedName>
    <definedName name="MDUA" localSheetId="9" hidden="1">{#N/A,#N/A,FALSE,"M.02"}</definedName>
    <definedName name="MDUA" localSheetId="11" hidden="1">{#N/A,#N/A,FALSE,"M.02"}</definedName>
    <definedName name="MDUA" localSheetId="12" hidden="1">{#N/A,#N/A,FALSE,"M.02"}</definedName>
    <definedName name="MDUA" hidden="1">{#N/A,#N/A,FALSE,"M.02"}</definedName>
    <definedName name="mei">#REF!</definedName>
    <definedName name="MENU_GARDU" localSheetId="9">[82]MENU!$D$11:$D$110</definedName>
    <definedName name="MENU_GARDU" localSheetId="11">[82]MENU!$D$11:$D$110</definedName>
    <definedName name="MENU_GARDU" localSheetId="12">#N/A</definedName>
    <definedName name="MENU_GARDU" localSheetId="13">#N/A</definedName>
    <definedName name="MENU_GARDU" localSheetId="14">[83]MENU!$D$11:$D$110</definedName>
    <definedName name="MENU_GARDU">#N/A</definedName>
    <definedName name="MENU_PENYULANG" localSheetId="9">[82]MENU!$F$11:$F$40</definedName>
    <definedName name="MENU_PENYULANG" localSheetId="11">[82]MENU!$F$11:$F$40</definedName>
    <definedName name="MENU_PENYULANG" localSheetId="12">#N/A</definedName>
    <definedName name="MENU_PENYULANG" localSheetId="13">#N/A</definedName>
    <definedName name="MENU_PENYULANG" localSheetId="14">[83]MENU!$F$11:$F$40</definedName>
    <definedName name="MENU_PENYULANG">#N/A</definedName>
    <definedName name="MFKJ" localSheetId="9" hidden="1">{#N/A,#N/A,FALSE,"M.34"}</definedName>
    <definedName name="MFKJ" localSheetId="11" hidden="1">{#N/A,#N/A,FALSE,"M.34"}</definedName>
    <definedName name="MFKJ" localSheetId="12" hidden="1">{#N/A,#N/A,FALSE,"M.34"}</definedName>
    <definedName name="MFKJ" hidden="1">{#N/A,#N/A,FALSE,"M.34"}</definedName>
    <definedName name="mfo" localSheetId="9">[122]Resume!$E$55</definedName>
    <definedName name="mfo" localSheetId="11">[122]Resume!$E$55</definedName>
    <definedName name="mfo">[123]Resume!$E$55</definedName>
    <definedName name="mfobaru" localSheetId="9">[1]Catatan!$C$144</definedName>
    <definedName name="mfobaru" localSheetId="11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11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 localSheetId="13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11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localSheetId="14" hidden="1">{#N/A,#N/A,FALSE,"M.34"}</definedName>
    <definedName name="MJKpst" hidden="1">{#N/A,#N/A,FALSE,"M.34"}</definedName>
    <definedName name="mmc" localSheetId="9" hidden="1">{#N/A,#N/A,FALSE,"M.42"}</definedName>
    <definedName name="mmc" localSheetId="11" hidden="1">{#N/A,#N/A,FALSE,"M.42"}</definedName>
    <definedName name="mmc" localSheetId="12" hidden="1">{#N/A,#N/A,FALSE,"M.42"}</definedName>
    <definedName name="mmc" hidden="1">{#N/A,#N/A,FALSE,"M.42"}</definedName>
    <definedName name="mmd" localSheetId="9" hidden="1">{#N/A,#N/A,FALSE,"M.32"}</definedName>
    <definedName name="mmd" localSheetId="11" hidden="1">{#N/A,#N/A,FALSE,"M.32"}</definedName>
    <definedName name="mmd" localSheetId="12" hidden="1">{#N/A,#N/A,FALSE,"M.32"}</definedName>
    <definedName name="mmd" hidden="1">{#N/A,#N/A,FALSE,"M.32"}</definedName>
    <definedName name="MmExcelLinker_56E02BF7_1622_44A2_A1B4_91C09D796B1E" localSheetId="6">DATA!RAB-PER '[124]Standar Konstruksi'!$G$29:$G$29</definedName>
    <definedName name="MmExcelLinker_56E02BF7_1622_44A2_A1B4_91C09D796B1E" localSheetId="7">KKF!RAB-PER '[124]Standar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1" hidden="1">{#N/A,#N/A,FALSE,"M.33"}</definedName>
    <definedName name="mnjk.l" localSheetId="12" hidden="1">{#N/A,#N/A,FALSE,"M.33"}</definedName>
    <definedName name="mnjk.l" hidden="1">{#N/A,#N/A,FALSE,"M.33"}</definedName>
    <definedName name="moodys" localSheetId="9" hidden="1">{#N/A,#N/A,FALSE,"M.01"}</definedName>
    <definedName name="moodys" localSheetId="11" hidden="1">{#N/A,#N/A,FALSE,"M.01"}</definedName>
    <definedName name="moodys" localSheetId="12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11">#REF!</definedName>
    <definedName name="MRISI" localSheetId="7">#REF!</definedName>
    <definedName name="MRISI" localSheetId="5">#REF!</definedName>
    <definedName name="MRISI" localSheetId="12">#REF!</definedName>
    <definedName name="MRISI" localSheetId="13">#REF!</definedName>
    <definedName name="MRISI">#REF!</definedName>
    <definedName name="mtrafoksutb" localSheetId="9">[1]Uraian!$AB$72</definedName>
    <definedName name="mtrafoksutb" localSheetId="11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11">#REF!</definedName>
    <definedName name="MutasiMatPDP" localSheetId="7">#REF!</definedName>
    <definedName name="MutasiMatPDP" localSheetId="12">#REF!</definedName>
    <definedName name="MutasiMatPDP" localSheetId="13">#REF!</definedName>
    <definedName name="MutasiMatPDP">#REF!</definedName>
    <definedName name="nad" localSheetId="9" hidden="1">{#N/A,#N/A,FALSE,"M.41"}</definedName>
    <definedName name="nad" localSheetId="11" hidden="1">{#N/A,#N/A,FALSE,"M.41"}</definedName>
    <definedName name="nad" localSheetId="12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11" hidden="1">{#N/A,#N/A,FALSE,"M.31"}</definedName>
    <definedName name="NAMA" localSheetId="7">#REF!</definedName>
    <definedName name="NAMA" localSheetId="12">#REF!</definedName>
    <definedName name="NAMA" localSheetId="13">#REF!</definedName>
    <definedName name="NAMA">#REF!</definedName>
    <definedName name="nama_kabupaten" localSheetId="6">#REF!</definedName>
    <definedName name="nama_kabupaten" localSheetId="9">#REF!</definedName>
    <definedName name="nama_kabupaten" localSheetId="11">#REF!</definedName>
    <definedName name="nama_kabupaten" localSheetId="7">#REF!</definedName>
    <definedName name="nama_kabupaten" localSheetId="12">#REF!</definedName>
    <definedName name="nama_kabupaten" localSheetId="13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 localSheetId="13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 localSheetId="13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 localSheetId="13">#REF!</definedName>
    <definedName name="NAMABARU">#REF!</definedName>
    <definedName name="NamaWil" localSheetId="9">[125]Cover!$B$7</definedName>
    <definedName name="NamaWil" localSheetId="11">[125]Cover!$B$7</definedName>
    <definedName name="NamaWil">[125]Cover!$B$7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 localSheetId="13">[41]Usulan!#REF!</definedName>
    <definedName name="NEGO">[41]Usulan!#REF!</definedName>
    <definedName name="NEKO" localSheetId="9" hidden="1">{#N/A,#N/A,FALSE,"M.32"}</definedName>
    <definedName name="NEKO" localSheetId="11" hidden="1">{#N/A,#N/A,FALSE,"M.32"}</definedName>
    <definedName name="NEKO" localSheetId="12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11">#REF!</definedName>
    <definedName name="neraca" localSheetId="7">#REF!</definedName>
    <definedName name="neraca" localSheetId="5">#REF!</definedName>
    <definedName name="neraca" localSheetId="12">#REF!</definedName>
    <definedName name="neraca" localSheetId="13">#REF!</definedName>
    <definedName name="neraca">#REF!</definedName>
    <definedName name="neraca_kertakerja" localSheetId="9" hidden="1">{#N/A,#N/A,FALSE,"M.01";#N/A,#N/A,FALSE,"M.01"}</definedName>
    <definedName name="neraca_kertakerja" localSheetId="11" hidden="1">{#N/A,#N/A,FALSE,"M.01";#N/A,#N/A,FALSE,"M.01"}</definedName>
    <definedName name="neraca_kertakerja" localSheetId="12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1" hidden="1">{#N/A,#N/A,FALSE,"M.31"}</definedName>
    <definedName name="neraca_kk" localSheetId="12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11">#REF!</definedName>
    <definedName name="neracareal" localSheetId="7">#REF!</definedName>
    <definedName name="neracareal" localSheetId="12">#REF!</definedName>
    <definedName name="neracareal" localSheetId="13">#REF!</definedName>
    <definedName name="neracareal">#REF!</definedName>
    <definedName name="nerc" localSheetId="9" hidden="1">{#N/A,#N/A,FALSE,"M.31"}</definedName>
    <definedName name="nerc" localSheetId="11" hidden="1">{#N/A,#N/A,FALSE,"M.31"}</definedName>
    <definedName name="nerc" localSheetId="12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11">#REF!</definedName>
    <definedName name="netmargim" localSheetId="7">#REF!</definedName>
    <definedName name="netmargim" localSheetId="12">#REF!</definedName>
    <definedName name="netmargim" localSheetId="13">#REF!</definedName>
    <definedName name="netmargim">#REF!</definedName>
    <definedName name="new" localSheetId="9">#REF!</definedName>
    <definedName name="new" localSheetId="11">#REF!</definedName>
    <definedName name="new">#REF!</definedName>
    <definedName name="NGABANG">#N/A</definedName>
    <definedName name="ni" localSheetId="9" hidden="1">{#N/A,#N/A,FALSE,"M.42"}</definedName>
    <definedName name="ni" localSheetId="11" hidden="1">{#N/A,#N/A,FALSE,"M.42"}</definedName>
    <definedName name="ni" localSheetId="12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1" hidden="1">{#N/A,#N/A,FALSE,"M.32"}</definedName>
    <definedName name="NILAI_UNIT_1" localSheetId="12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1" hidden="1">{#N/A,#N/A,FALSE,"M.32"}</definedName>
    <definedName name="nilty" localSheetId="12" hidden="1">{#N/A,#N/A,FALSE,"M.32"}</definedName>
    <definedName name="nilty" hidden="1">{#N/A,#N/A,FALSE,"M.32"}</definedName>
    <definedName name="njjk" localSheetId="9" hidden="1">{#N/A,#N/A,FALSE,"M.42"}</definedName>
    <definedName name="njjk" localSheetId="11" hidden="1">{#N/A,#N/A,FALSE,"M.42"}</definedName>
    <definedName name="njjk" localSheetId="12" hidden="1">{#N/A,#N/A,FALSE,"M.42"}</definedName>
    <definedName name="njjk" hidden="1">{#N/A,#N/A,FALSE,"M.42"}</definedName>
    <definedName name="NK" localSheetId="9" hidden="1">{#N/A,#N/A,FALSE,"M.33"}</definedName>
    <definedName name="NK" localSheetId="11" hidden="1">{#N/A,#N/A,FALSE,"M.33"}</definedName>
    <definedName name="NK" localSheetId="12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11">#REF!</definedName>
    <definedName name="nmcabang" localSheetId="7">#REF!</definedName>
    <definedName name="nmcabang" localSheetId="12">#REF!</definedName>
    <definedName name="nmcabang" localSheetId="13">#REF!</definedName>
    <definedName name="nmcabang">#REF!</definedName>
    <definedName name="nn">[19]ca!#REF!</definedName>
    <definedName name="NNG" localSheetId="9">#REF!</definedName>
    <definedName name="NNG" localSheetId="11">#REF!</definedName>
    <definedName name="NNG">#REF!</definedName>
    <definedName name="nnm" localSheetId="9" hidden="1">{#N/A,#N/A,FALSE,"M.43"}</definedName>
    <definedName name="nnm" localSheetId="11" hidden="1">{#N/A,#N/A,FALSE,"M.43"}</definedName>
    <definedName name="nnm" localSheetId="12" hidden="1">{#N/A,#N/A,FALSE,"M.43"}</definedName>
    <definedName name="nnm" hidden="1">{#N/A,#N/A,FALSE,"M.43"}</definedName>
    <definedName name="nnnm" localSheetId="9" hidden="1">{#N/A,#N/A,FALSE,"M.42"}</definedName>
    <definedName name="nnnm" localSheetId="11" hidden="1">{#N/A,#N/A,FALSE,"M.42"}</definedName>
    <definedName name="nnnm" localSheetId="12" hidden="1">{#N/A,#N/A,FALSE,"M.42"}</definedName>
    <definedName name="nnnm" hidden="1">{#N/A,#N/A,FALSE,"M.42"}</definedName>
    <definedName name="no" localSheetId="9">[33]x!$A$9:$A$47</definedName>
    <definedName name="no" localSheetId="11">[33]x!$A$9:$A$47</definedName>
    <definedName name="no">[32]x!$A$9:$A$47</definedName>
    <definedName name="NO_KODE" localSheetId="6">#N/A</definedName>
    <definedName name="NO_KODE" localSheetId="9">[82]MENU!#REF!</definedName>
    <definedName name="NO_KODE" localSheetId="11">[82]MENU!#REF!</definedName>
    <definedName name="NO_KODE" localSheetId="7">#N/A</definedName>
    <definedName name="NO_KODE" localSheetId="12">#N/A</definedName>
    <definedName name="NO_KODE" localSheetId="13">#N/A</definedName>
    <definedName name="NO_KODE" localSheetId="14">[83]MENU!#REF!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 localSheetId="11">#REF!</definedName>
    <definedName name="nop">[32]x!$A$100:$A$101</definedName>
    <definedName name="NRCGABSTLH" localSheetId="9" hidden="1">{#N/A,#N/A,FALSE,"M.01";#N/A,#N/A,FALSE,"M.01"}</definedName>
    <definedName name="NRCGABSTLH" localSheetId="11" hidden="1">{#N/A,#N/A,FALSE,"M.01";#N/A,#N/A,FALSE,"M.01"}</definedName>
    <definedName name="NRCGABSTLH" localSheetId="12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1" hidden="1">{#N/A,#N/A,FALSE,"M.01"}</definedName>
    <definedName name="nrec" localSheetId="12" hidden="1">{#N/A,#N/A,FALSE,"M.01"}</definedName>
    <definedName name="nrec" hidden="1">{#N/A,#N/A,FALSE,"M.01"}</definedName>
    <definedName name="NVHGF" localSheetId="9" hidden="1">{#N/A,#N/A,FALSE,"M.02"}</definedName>
    <definedName name="NVHGF" localSheetId="11" hidden="1">{#N/A,#N/A,FALSE,"M.02"}</definedName>
    <definedName name="NVHGF" localSheetId="12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 localSheetId="13">#REF!</definedName>
    <definedName name="o">#REF!</definedName>
    <definedName name="o_m">[126]ca!#REF!</definedName>
    <definedName name="ob_1_phasa" localSheetId="6">#REF!</definedName>
    <definedName name="ob_1_phasa" localSheetId="9">#REF!</definedName>
    <definedName name="ob_1_phasa" localSheetId="11">#REF!</definedName>
    <definedName name="ob_1_phasa" localSheetId="7">#REF!</definedName>
    <definedName name="ob_1_phasa" localSheetId="12">#REF!</definedName>
    <definedName name="ob_1_phasa" localSheetId="13">#REF!</definedName>
    <definedName name="ob_1_phasa">#REF!</definedName>
    <definedName name="OBS" localSheetId="9">'[65]Harga BBM Indonesia'!$B$8:$D$60</definedName>
    <definedName name="OBS" localSheetId="11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 localSheetId="13">#REF!</definedName>
    <definedName name="OCGHSE">#REF!</definedName>
    <definedName name="OCRKDS" localSheetId="6">#REF!</definedName>
    <definedName name="OCRKDS" localSheetId="9">#REF!</definedName>
    <definedName name="OCRKDS" localSheetId="11">#REF!</definedName>
    <definedName name="OCRKDS" localSheetId="7">#REF!</definedName>
    <definedName name="OCRKDS" localSheetId="12">#REF!</definedName>
    <definedName name="OCRKDS" localSheetId="13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 localSheetId="13">#REF!</definedName>
    <definedName name="OCRSLG">#REF!</definedName>
    <definedName name="OCRSMG" localSheetId="6">#REF!</definedName>
    <definedName name="OCRSMG" localSheetId="9">[86]Smg!$H$1:$H$968</definedName>
    <definedName name="OCRSMG" localSheetId="11">[86]Smg!$H$1:$H$968</definedName>
    <definedName name="OCRSMG" localSheetId="7">#REF!</definedName>
    <definedName name="OCRSMG" localSheetId="12">#REF!</definedName>
    <definedName name="OCRSMG" localSheetId="13">#REF!</definedName>
    <definedName name="OCRSMG" localSheetId="14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 localSheetId="14">#REF!</definedName>
    <definedName name="ok">#REF!</definedName>
    <definedName name="okl" localSheetId="12">#REF!</definedName>
    <definedName name="okl" localSheetId="13">#REF!</definedName>
    <definedName name="okl">#REF!</definedName>
    <definedName name="okt" localSheetId="9">#REF!</definedName>
    <definedName name="okt" localSheetId="11">#REF!</definedName>
    <definedName name="okt">#REF!</definedName>
    <definedName name="okto" localSheetId="9">#REF!</definedName>
    <definedName name="okto" localSheetId="11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 localSheetId="13">#REF!</definedName>
    <definedName name="oo">#REF!</definedName>
    <definedName name="OPERASI">#REF!</definedName>
    <definedName name="opgw" localSheetId="9" hidden="1">{#N/A,#N/A,FALSE,"M.31"}</definedName>
    <definedName name="opgw" localSheetId="11" hidden="1">{#N/A,#N/A,FALSE,"M.31"}</definedName>
    <definedName name="opgw" localSheetId="12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 localSheetId="14">#REF!</definedName>
    <definedName name="opi">#REF!</definedName>
    <definedName name="Opr_Hari" localSheetId="12">#N/A</definedName>
    <definedName name="Opr_Hari" localSheetId="13">#N/A</definedName>
    <definedName name="Opr_Hari" localSheetId="14">'[36]AHS - Personel'!$G$19</definedName>
    <definedName name="Opr_Hari">#N/A</definedName>
    <definedName name="opv">[127]Valuation!$I$53</definedName>
    <definedName name="ORA" localSheetId="9" hidden="1">{#N/A,#N/A,FALSE,"M.32"}</definedName>
    <definedName name="ORA" localSheetId="11" hidden="1">{#N/A,#N/A,FALSE,"M.32"}</definedName>
    <definedName name="ORA" localSheetId="12" hidden="1">{#N/A,#N/A,FALSE,"M.32"}</definedName>
    <definedName name="ORA" hidden="1">{#N/A,#N/A,FALSE,"M.32"}</definedName>
    <definedName name="OUTGOING" localSheetId="9">[82]PARAMETER!$B$11:$B$1059</definedName>
    <definedName name="OUTGOING" localSheetId="11">[82]PARAMETER!$B$11:$B$1059</definedName>
    <definedName name="OUTGOING" localSheetId="12">#N/A</definedName>
    <definedName name="OUTGOING" localSheetId="13">#N/A</definedName>
    <definedName name="OUTGOING" localSheetId="14">[83]PARAMETER!$B$11:$B$1059</definedName>
    <definedName name="OUTGOING">#N/A</definedName>
    <definedName name="P" localSheetId="6">#REF!</definedName>
    <definedName name="p" localSheetId="9" hidden="1">{#N/A,#N/A,FALSE,"M.43"}</definedName>
    <definedName name="p" localSheetId="11" hidden="1">{#N/A,#N/A,FALSE,"M.43"}</definedName>
    <definedName name="P" localSheetId="7">#REF!</definedName>
    <definedName name="P" localSheetId="5">#REF!</definedName>
    <definedName name="P" localSheetId="12">#REF!</definedName>
    <definedName name="P" localSheetId="13">#REF!</definedName>
    <definedName name="P">#REF!</definedName>
    <definedName name="Panah" localSheetId="6">#REF!</definedName>
    <definedName name="Panah" localSheetId="9">#REF!</definedName>
    <definedName name="Panah" localSheetId="11">#REF!</definedName>
    <definedName name="Panah" localSheetId="7">#REF!</definedName>
    <definedName name="Panah" localSheetId="12">#REF!</definedName>
    <definedName name="Panah" localSheetId="13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11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localSheetId="14" hidden="1">{#N/A,#N/A,FALSE,"M.33"}</definedName>
    <definedName name="PasPst" hidden="1">{#N/A,#N/A,FALSE,"M.33"}</definedName>
    <definedName name="pdi" localSheetId="9" hidden="1">[128]UshDeb00!#REF!</definedName>
    <definedName name="pdi" localSheetId="11" hidden="1">[128]UshDeb00!#REF!</definedName>
    <definedName name="pdi" hidden="1">[129]UshDeb00!#REF!</definedName>
    <definedName name="pdp" localSheetId="9" hidden="1">{#N/A,#N/A,FALSE,"M.31"}</definedName>
    <definedName name="pdp" localSheetId="11" hidden="1">{#N/A,#N/A,FALSE,"M.31"}</definedName>
    <definedName name="pdp" localSheetId="12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11">#REF!</definedName>
    <definedName name="PDPKons" localSheetId="7">#REF!</definedName>
    <definedName name="PDPKons" localSheetId="5">#REF!</definedName>
    <definedName name="PDPKons" localSheetId="12">#REF!</definedName>
    <definedName name="PDPKons" localSheetId="13">#REF!</definedName>
    <definedName name="PDPKons">#REF!</definedName>
    <definedName name="PDPMaterial" localSheetId="6">#REF!</definedName>
    <definedName name="PDPMaterial" localSheetId="9">#REF!</definedName>
    <definedName name="PDPMaterial" localSheetId="11">#REF!</definedName>
    <definedName name="PDPMaterial" localSheetId="7">#REF!</definedName>
    <definedName name="PDPMaterial" localSheetId="12">#REF!</definedName>
    <definedName name="PDPMaterial" localSheetId="13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11">#REF!</definedName>
    <definedName name="PDPPembDimuka" localSheetId="7">#REF!</definedName>
    <definedName name="PDPPembDimuka" localSheetId="12">#REF!</definedName>
    <definedName name="PDPPembDimuka" localSheetId="13">#REF!</definedName>
    <definedName name="PDPPembDimuka">#REF!</definedName>
    <definedName name="PDPT" localSheetId="9" hidden="1">{#N/A,#N/A,FALSE,"M.31"}</definedName>
    <definedName name="PDPT" localSheetId="11" hidden="1">{#N/A,#N/A,FALSE,"M.31"}</definedName>
    <definedName name="PDPT" localSheetId="12" hidden="1">{#N/A,#N/A,FALSE,"M.31"}</definedName>
    <definedName name="PDPT" hidden="1">{#N/A,#N/A,FALSE,"M.31"}</definedName>
    <definedName name="pe" localSheetId="9">[33]x!$B$100:$B$101</definedName>
    <definedName name="pe" localSheetId="11">[33]x!$B$100:$B$101</definedName>
    <definedName name="pe">[32]x!$B$100:$B$101</definedName>
    <definedName name="Pelumas" localSheetId="9" hidden="1">{#N/A,#N/A,FALSE,"M.31"}</definedName>
    <definedName name="Pelumas" localSheetId="11" hidden="1">{#N/A,#N/A,FALSE,"M.31"}</definedName>
    <definedName name="Pelumas" localSheetId="12" hidden="1">{#N/A,#N/A,FALSE,"M.31"}</definedName>
    <definedName name="Pelumas" hidden="1">{#N/A,#N/A,FALSE,"M.31"}</definedName>
    <definedName name="PembelianiTRWI" localSheetId="9">'[46]PembelianiTL(12A1'!$B$1:$S$55</definedName>
    <definedName name="PembelianiTRWI" localSheetId="11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 localSheetId="11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 localSheetId="11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 localSheetId="11">'[46]PembelianiTL(12A1'!$B$166:$S$220</definedName>
    <definedName name="PembelianiTRWIV">'[48]PembelianiTL(12A1'!$B$166:$S$220</definedName>
    <definedName name="pembiayaan" localSheetId="9">#REF!</definedName>
    <definedName name="pembiayaan" localSheetId="11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 localSheetId="13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 localSheetId="13">#REF!</definedName>
    <definedName name="pemel09">#REF!</definedName>
    <definedName name="PendaLuOp" localSheetId="9">'[46]PendaLuOp(13)'!$B$1:$G$58</definedName>
    <definedName name="PendaLuOp" localSheetId="11">'[46]PendaLuOp(13)'!$B$1:$G$58</definedName>
    <definedName name="PendaLuOp">'[47]PendaLuOp(13)'!$B$1:$G$58</definedName>
    <definedName name="PENDAOP" localSheetId="9" hidden="1">{#N/A,#N/A,FALSE,"M.32"}</definedName>
    <definedName name="PENDAOP" localSheetId="11" hidden="1">{#N/A,#N/A,FALSE,"M.32"}</definedName>
    <definedName name="PENDAOP" localSheetId="12" hidden="1">{#N/A,#N/A,FALSE,"M.32"}</definedName>
    <definedName name="PENDAOP" hidden="1">{#N/A,#N/A,FALSE,"M.32"}</definedName>
    <definedName name="PendOpLain" localSheetId="9">'[46]PendOpLain(11B)'!$B$1:$G$33</definedName>
    <definedName name="PendOpLain" localSheetId="11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11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localSheetId="14" hidden="1">{#N/A,#N/A,FALSE,"M.41"}</definedName>
    <definedName name="Pendukung" hidden="1">{#N/A,#N/A,FALSE,"M.41"}</definedName>
    <definedName name="PenjTLTRWI" localSheetId="9">#REF!</definedName>
    <definedName name="PenjTLTRWI" localSheetId="11">#REF!</definedName>
    <definedName name="PenjTLTRWI">'[47]PenjTL(18)'!$B$1:$J$39</definedName>
    <definedName name="PenjTLTRWII" localSheetId="9">#REF!</definedName>
    <definedName name="PenjTLTRWII" localSheetId="11">#REF!</definedName>
    <definedName name="PenjTLTRWII">'[47]PenjTL(18)'!$B$41:$J$79</definedName>
    <definedName name="PenjTLTRWIII" localSheetId="9">#REF!</definedName>
    <definedName name="PenjTLTRWIII" localSheetId="11">#REF!</definedName>
    <definedName name="PenjTLTRWIII">'[47]PenjTL(18)'!$B$81:$J$119</definedName>
    <definedName name="PenjTLTRWIV" localSheetId="9">#REF!</definedName>
    <definedName name="PenjTLTRWIV" localSheetId="11">#REF!</definedName>
    <definedName name="PenjTLTRWIV">'[47]PenjTL(18)'!$B$121:$J$159</definedName>
    <definedName name="PENYULANG">[130]TABEL!$A$2:$A$81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 localSheetId="13">#REF!</definedName>
    <definedName name="period">#REF!</definedName>
    <definedName name="pict" localSheetId="12">[91]KKO!#REF!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 localSheetId="13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 localSheetId="13">#REF!</definedName>
    <definedName name="PLG_DAYA_33_197KVA">#REF!</definedName>
    <definedName name="Plgg" localSheetId="9" hidden="1">{#N/A,#N/A,FALSE,"M.41"}</definedName>
    <definedName name="Plgg" localSheetId="11" hidden="1">{#N/A,#N/A,FALSE,"M.41"}</definedName>
    <definedName name="Plgg" localSheetId="12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1" hidden="1">{#N/A,#N/A,FALSE,"M.33"}</definedName>
    <definedName name="PLTD_1" localSheetId="12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[111]PMT!$D$12:$D$55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 localSheetId="13">[35]JAN09!#REF!</definedName>
    <definedName name="poi">[35]JAN09!#REF!</definedName>
    <definedName name="pokok_bunga" localSheetId="9">#REF!</definedName>
    <definedName name="pokok_bunga" localSheetId="11">#REF!</definedName>
    <definedName name="pokok_bunga">#REF!</definedName>
    <definedName name="poldo" localSheetId="9" hidden="1">{#N/A,#N/A,FALSE,"M.31"}</definedName>
    <definedName name="poldo" localSheetId="11" hidden="1">{#N/A,#N/A,FALSE,"M.31"}</definedName>
    <definedName name="poldo" localSheetId="12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 localSheetId="14">#REF!</definedName>
    <definedName name="POPUI">#REF!</definedName>
    <definedName name="pos_anggaran">[104]data!$G$2:$G$54</definedName>
    <definedName name="Potensi215" localSheetId="6">#REF!</definedName>
    <definedName name="Potensi215" localSheetId="9">#REF!</definedName>
    <definedName name="Potensi215" localSheetId="11">#REF!</definedName>
    <definedName name="Potensi215" localSheetId="7">#REF!</definedName>
    <definedName name="Potensi215" localSheetId="5">#REF!</definedName>
    <definedName name="Potensi215" localSheetId="12">#REF!</definedName>
    <definedName name="Potensi215" localSheetId="13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 localSheetId="13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 localSheetId="13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 localSheetId="13">[67]Sheet5!#REF!</definedName>
    <definedName name="PRINT_AR01">[67]Sheet5!#REF!</definedName>
    <definedName name="_xlnm.Print_Area" localSheetId="9">GAMBAR!$A$1:$AD$54</definedName>
    <definedName name="_xlnm.Print_Area" localSheetId="11">'GBR Estetika'!$A$2:$AD$56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3">'Q-GIS'!$A$1:$AF$67</definedName>
    <definedName name="_xlnm.Print_Area" localSheetId="8">'RAB '!$A$1:$K$225</definedName>
    <definedName name="_xlnm.Print_Area" localSheetId="10">'RAB Estetika'!$A$1:$K$177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4">SLD!$A$1:$AE$69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11">#REF!</definedName>
    <definedName name="PRINT_AREA_MI" localSheetId="7">#REF!</definedName>
    <definedName name="PRINT_AREA_MI" localSheetId="12">#REF!</definedName>
    <definedName name="PRINT_AREA_MI" localSheetId="13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11">#REF!</definedName>
    <definedName name="Print_area1" localSheetId="7">#REF!</definedName>
    <definedName name="Print_area1" localSheetId="12">#REF!</definedName>
    <definedName name="Print_area1" localSheetId="13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 localSheetId="13">#REF!</definedName>
    <definedName name="PRINT_TITLE">#REF!</definedName>
    <definedName name="_xlnm.Print_Titles" localSheetId="11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3">#REF!</definedName>
    <definedName name="_xlnm.Print_Titles" localSheetId="8">'RAB '!$1:$13</definedName>
    <definedName name="_xlnm.Print_Titles" localSheetId="10">'RAB Estetika'!$1:$13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4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11">#REF!</definedName>
    <definedName name="PRINT_TITLES_MI" localSheetId="7">#REF!</definedName>
    <definedName name="PRINT_TITLES_MI" localSheetId="12">#REF!</definedName>
    <definedName name="PRINT_TITLES_MI" localSheetId="13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 localSheetId="13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 localSheetId="13">[67]Sheet5!#REF!</definedName>
    <definedName name="PRINT2">[67]Sheet5!#REF!</definedName>
    <definedName name="prk">[131]PRK!#REF!</definedName>
    <definedName name="ProduksiTRWI" localSheetId="9">'[46]ProduksiTL(12B2)'!$B$1:$W$38</definedName>
    <definedName name="ProduksiTRWI" localSheetId="11">'[46]ProduksiTL(12B2)'!$B$1:$W$38</definedName>
    <definedName name="ProduksiTRWI">'[48]ProduksiTL(12B2)'!$B$1:$W$38</definedName>
    <definedName name="ProduksiTRWII" localSheetId="9">'[46]ProduksiTL(12B2)'!$B$41:$W$78</definedName>
    <definedName name="ProduksiTRWII" localSheetId="11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 localSheetId="11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 localSheetId="11">'[46]ProduksiTL(12B2)'!$B$121:$W$158</definedName>
    <definedName name="ProduksiTRWIV">'[48]ProduksiTL(12B2)'!$B$121:$W$158</definedName>
    <definedName name="ProgGISBln" localSheetId="12">#N/A</definedName>
    <definedName name="ProgGISBln" localSheetId="13">#N/A</definedName>
    <definedName name="ProgGISBln" localSheetId="14">'[36]AHS - Personel'!$F$11</definedName>
    <definedName name="ProgGISBln">#N/A</definedName>
    <definedName name="ProgGISHari" localSheetId="12">#N/A</definedName>
    <definedName name="ProgGISHari" localSheetId="13">#N/A</definedName>
    <definedName name="ProgGISHari" localSheetId="14">'[36]AHS - Personel'!$G$11</definedName>
    <definedName name="ProgGISHari">#N/A</definedName>
    <definedName name="PROKK" localSheetId="9" hidden="1">{#N/A,#N/A,FALSE,"M.42"}</definedName>
    <definedName name="PROKK" localSheetId="11" hidden="1">{#N/A,#N/A,FALSE,"M.42"}</definedName>
    <definedName name="PROKK" localSheetId="12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11">#REF!</definedName>
    <definedName name="PROYEK" localSheetId="7">#REF!</definedName>
    <definedName name="PROYEK" localSheetId="5">#REF!</definedName>
    <definedName name="PROYEK" localSheetId="12">#REF!</definedName>
    <definedName name="PROYEK" localSheetId="13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11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localSheetId="14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 localSheetId="13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11">#REF!</definedName>
    <definedName name="PTKU" localSheetId="7">#REF!</definedName>
    <definedName name="PTKU" localSheetId="12">#REF!</definedName>
    <definedName name="PTKU" localSheetId="13">#REF!</definedName>
    <definedName name="PTKU">#REF!</definedName>
    <definedName name="PUIUU" localSheetId="12">#REF!</definedName>
    <definedName name="PUIUU" localSheetId="13">#REF!</definedName>
    <definedName name="PUIUU">#REF!</definedName>
    <definedName name="PUR" localSheetId="6">[132]JURNAL!#REF!</definedName>
    <definedName name="pur" localSheetId="9" hidden="1">{#N/A,#N/A,FALSE,"M.34"}</definedName>
    <definedName name="pur" localSheetId="11" hidden="1">{#N/A,#N/A,FALSE,"M.34"}</definedName>
    <definedName name="PUR" localSheetId="7">[132]JURNAL!#REF!</definedName>
    <definedName name="PUR" localSheetId="12">[132]JURNAL!#REF!</definedName>
    <definedName name="PUR" localSheetId="13">[132]JURNAL!#REF!</definedName>
    <definedName name="PUR">[132]JURNAL!#REF!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 localSheetId="13">#REF!</definedName>
    <definedName name="PWI">#REF!</definedName>
    <definedName name="q" localSheetId="6">#REF!</definedName>
    <definedName name="Q" localSheetId="9">#REF!</definedName>
    <definedName name="Q" localSheetId="11">#REF!</definedName>
    <definedName name="q" localSheetId="7">#REF!</definedName>
    <definedName name="q" localSheetId="12">#REF!</definedName>
    <definedName name="q" localSheetId="13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1" hidden="1">{#N/A,#N/A,FALSE,"M.42"}</definedName>
    <definedName name="qqq" localSheetId="12" hidden="1">{#N/A,#N/A,FALSE,"M.42"}</definedName>
    <definedName name="qqq" hidden="1">{#N/A,#N/A,FALSE,"M.42"}</definedName>
    <definedName name="QQQQQ" localSheetId="9" hidden="1">{#N/A,#N/A,FALSE,"M.32"}</definedName>
    <definedName name="QQQQQ" localSheetId="11" hidden="1">{#N/A,#N/A,FALSE,"M.32"}</definedName>
    <definedName name="QQQQQ" localSheetId="12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11">#REF!</definedName>
    <definedName name="QRYTRY" localSheetId="7">#REF!</definedName>
    <definedName name="QRYTRY" localSheetId="12">#REF!</definedName>
    <definedName name="QRYTRY" localSheetId="13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localSheetId="14" hidden="1">{#N/A,#N/A,FALSE,"M.32"}</definedName>
    <definedName name="qw" hidden="1">{#N/A,#N/A,FALSE,"M.32"}</definedName>
    <definedName name="qwer" localSheetId="9" hidden="1">{#N/A,#N/A,FALSE,"M.41"}</definedName>
    <definedName name="qwer" localSheetId="11" hidden="1">{#N/A,#N/A,FALSE,"M.41"}</definedName>
    <definedName name="qwer" localSheetId="12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 localSheetId="13">#REF!</definedName>
    <definedName name="RAB">#REF!</definedName>
    <definedName name="rafi" localSheetId="6">[35]JAN09!#REF!</definedName>
    <definedName name="rafi" localSheetId="9">[35]JAN09!#REF!</definedName>
    <definedName name="rafi" localSheetId="11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 localSheetId="13">[35]JAN09!#REF!</definedName>
    <definedName name="rafi">[35]JAN09!#REF!</definedName>
    <definedName name="raja" localSheetId="6">[35]JAN09!#REF!</definedName>
    <definedName name="raja" localSheetId="9">[35]JAN09!#REF!</definedName>
    <definedName name="raja" localSheetId="11">[35]JAN09!#REF!</definedName>
    <definedName name="raja" localSheetId="7">[35]JAN09!#REF!</definedName>
    <definedName name="raja" localSheetId="12">[35]JAN09!#REF!</definedName>
    <definedName name="raja" localSheetId="13">[35]JAN09!#REF!</definedName>
    <definedName name="raja">[35]JAN09!#REF!</definedName>
    <definedName name="Raker">'[133]W-NAD'!#REF!</definedName>
    <definedName name="RANGE" localSheetId="6">#REF!</definedName>
    <definedName name="RANGE" localSheetId="9">#REF!</definedName>
    <definedName name="RANGE" localSheetId="11">#REF!</definedName>
    <definedName name="RANGE" localSheetId="7">#REF!</definedName>
    <definedName name="RANGE" localSheetId="5">#REF!</definedName>
    <definedName name="RANGE" localSheetId="12">#REF!</definedName>
    <definedName name="RANGE" localSheetId="13">#REF!</definedName>
    <definedName name="RANGE">#REF!</definedName>
    <definedName name="RAO" localSheetId="6">#REF!</definedName>
    <definedName name="RAO" localSheetId="9">#REF!</definedName>
    <definedName name="RAO" localSheetId="11">#REF!</definedName>
    <definedName name="RAO" localSheetId="7">#REF!</definedName>
    <definedName name="RAO" localSheetId="12">#REF!</definedName>
    <definedName name="RAO" localSheetId="13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 localSheetId="14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 localSheetId="14">[35]JAN09!#REF!</definedName>
    <definedName name="rcps">[35]JAN09!#REF!</definedName>
    <definedName name="re" localSheetId="6" hidden="1">{#N/A,#N/A,FALSE,"M.42"}</definedName>
    <definedName name="RE" localSheetId="9" hidden="1">{#N/A,#N/A,FALSE,"M.01"}</definedName>
    <definedName name="RE" localSheetId="11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localSheetId="14" hidden="1">{#N/A,#N/A,FALSE,"M.42"}</definedName>
    <definedName name="re" hidden="1">{#N/A,#N/A,FALSE,"M.42"}</definedName>
    <definedName name="realisasi_table">#REF!</definedName>
    <definedName name="REC" localSheetId="9">'[134]entry REC  trip'!$C$11:$C$226</definedName>
    <definedName name="REC" localSheetId="11">'[134]entry REC  trip'!$C$11:$C$226</definedName>
    <definedName name="REC" localSheetId="12">'[132]BB PUSAT'!$A:$C</definedName>
    <definedName name="REC" localSheetId="13">'[132]BB PUSAT'!$A:$C</definedName>
    <definedName name="REC" localSheetId="14">'[132]BB PUSAT'!$A$1:$C$65536</definedName>
    <definedName name="REC">'[132]BB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localSheetId="11" hidden="1">{#N/A,#N/A,FALSE,"M.01";#N/A,#N/A,FALSE,"M.01"}</definedName>
    <definedName name="REH" localSheetId="12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1" hidden="1">{#N/A,#N/A,FALSE,"M.42"}</definedName>
    <definedName name="ReinTUL2" localSheetId="12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11">#REF!</definedName>
    <definedName name="REKAP" localSheetId="7">#REF!</definedName>
    <definedName name="REKAP" localSheetId="5">#REF!</definedName>
    <definedName name="REKAP" localSheetId="12">#REF!</definedName>
    <definedName name="REKAP" localSheetId="13">#REF!</definedName>
    <definedName name="REKAP">#REF!</definedName>
    <definedName name="REKAPHU" localSheetId="9" hidden="1">{#N/A,#N/A,FALSE,"M.02"}</definedName>
    <definedName name="REKAPHU" localSheetId="11" hidden="1">{#N/A,#N/A,FALSE,"M.02"}</definedName>
    <definedName name="REKAPHU" localSheetId="12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[82]MENU!$J$17:$J$24</definedName>
    <definedName name="RELE" localSheetId="11">[82]MENU!$J$17:$J$24</definedName>
    <definedName name="RELE" localSheetId="12">#N/A</definedName>
    <definedName name="RELE" localSheetId="13">#N/A</definedName>
    <definedName name="RELE" localSheetId="14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 localSheetId="13">#REF!</definedName>
    <definedName name="rencana">#REF!</definedName>
    <definedName name="RES" localSheetId="9" hidden="1">{"'Juli'!$A$1:$J$57","'Juli'!$A$24:$J$57"}</definedName>
    <definedName name="RES" localSheetId="11" hidden="1">{"'Juli'!$A$1:$J$57","'Juli'!$A$24:$J$57"}</definedName>
    <definedName name="RES" localSheetId="12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 localSheetId="13">#REF!</definedName>
    <definedName name="resagging">#REF!</definedName>
    <definedName name="ResetDataOption_Click">#N/A</definedName>
    <definedName name="resume" localSheetId="9">#REF!</definedName>
    <definedName name="resume" localSheetId="11">#REF!</definedName>
    <definedName name="resume">#REF!</definedName>
    <definedName name="revenues" localSheetId="9">#REF!</definedName>
    <definedName name="revenues" localSheetId="11">#REF!</definedName>
    <definedName name="revenues">#REF!</definedName>
    <definedName name="revenues_nontax" localSheetId="9">#REF!</definedName>
    <definedName name="revenues_nontax" localSheetId="11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 localSheetId="13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1" hidden="1">{#N/A,#N/A,FALSE,"M.32"}</definedName>
    <definedName name="RKP.32" localSheetId="12" hidden="1">{#N/A,#N/A,FALSE,"M.32"}</definedName>
    <definedName name="RKP.32" hidden="1">{#N/A,#N/A,FALSE,"M.32"}</definedName>
    <definedName name="RMS" localSheetId="9" hidden="1">{#N/A,#N/A,FALSE,"M.42"}</definedName>
    <definedName name="RMS" localSheetId="11" hidden="1">{#N/A,#N/A,FALSE,"M.42"}</definedName>
    <definedName name="RMS" localSheetId="12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localSheetId="14" hidden="1">{#N/A,#N/A,FALSE,"M.31"}</definedName>
    <definedName name="ROK" hidden="1">{#N/A,#N/A,FALSE,"M.31"}</definedName>
    <definedName name="ropa" localSheetId="9" hidden="1">{#N/A,#N/A,FALSE,"M.34"}</definedName>
    <definedName name="ropa" localSheetId="11" hidden="1">{#N/A,#N/A,FALSE,"M.34"}</definedName>
    <definedName name="ropa" localSheetId="12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11">#REF!</definedName>
    <definedName name="ROW" localSheetId="7">#REF!</definedName>
    <definedName name="ROW" localSheetId="5">#REF!</definedName>
    <definedName name="ROW" localSheetId="12">#REF!</definedName>
    <definedName name="ROW" localSheetId="13">#REF!</definedName>
    <definedName name="ROW">#REF!</definedName>
    <definedName name="rr" localSheetId="6">#REF!</definedName>
    <definedName name="rr" localSheetId="9">#REF!</definedName>
    <definedName name="rr" localSheetId="11">#REF!</definedName>
    <definedName name="rr" localSheetId="7">#REF!</definedName>
    <definedName name="rr" localSheetId="12">#REF!</definedName>
    <definedName name="rr" localSheetId="13">#REF!</definedName>
    <definedName name="rr">#REF!</definedName>
    <definedName name="rrr" localSheetId="9" hidden="1">'[135]Sudah Berjalan'!#REF!</definedName>
    <definedName name="rrr" localSheetId="11" hidden="1">'[135]Sudah Berjalan'!#REF!</definedName>
    <definedName name="rrr" hidden="1">'[136]Sudah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localSheetId="14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11">#REF!</definedName>
    <definedName name="RTYHRTY" localSheetId="7">#REF!</definedName>
    <definedName name="RTYHRTY" localSheetId="12">#REF!</definedName>
    <definedName name="RTYHRTY" localSheetId="13">#REF!</definedName>
    <definedName name="RTYHRTY">#REF!</definedName>
    <definedName name="rtyu" localSheetId="6">[137]JAN07!#REF!</definedName>
    <definedName name="rtyu" localSheetId="7">[137]JAN07!#REF!</definedName>
    <definedName name="rtyu" localSheetId="12">[138]JAN07!#REF!</definedName>
    <definedName name="rtyu" localSheetId="13">[138]JAN07!#REF!</definedName>
    <definedName name="rtyu">[138]JAN07!#REF!</definedName>
    <definedName name="RUMUS">#N/A</definedName>
    <definedName name="rutin" localSheetId="9" hidden="1">{#N/A,#N/A,FALSE,"M.33"}</definedName>
    <definedName name="rutin" localSheetId="11" hidden="1">{#N/A,#N/A,FALSE,"M.33"}</definedName>
    <definedName name="rutin" localSheetId="12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11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 localSheetId="14">#REF!</definedName>
    <definedName name="S">#REF!</definedName>
    <definedName name="S1___5" localSheetId="6">#REF!</definedName>
    <definedName name="S1___5" localSheetId="9">#REF!</definedName>
    <definedName name="S1___5" localSheetId="11">#REF!</definedName>
    <definedName name="S1___5" localSheetId="7">#REF!</definedName>
    <definedName name="S1___5" localSheetId="12">#REF!</definedName>
    <definedName name="S1___5" localSheetId="13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11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localSheetId="14" hidden="1">{#N/A,#N/A,FALSE,"M.31"}</definedName>
    <definedName name="sa" hidden="1">{#N/A,#N/A,FALSE,"M.31"}</definedName>
    <definedName name="sad" localSheetId="9" hidden="1">{#N/A,#N/A,FALSE,"M.34"}</definedName>
    <definedName name="sad" localSheetId="11" hidden="1">{#N/A,#N/A,FALSE,"M.34"}</definedName>
    <definedName name="sad" localSheetId="12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 localSheetId="13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11">#REF!</definedName>
    <definedName name="SALATIGA" localSheetId="7">#REF!</definedName>
    <definedName name="SALATIGA" localSheetId="12">#REF!</definedName>
    <definedName name="SALATIGA" localSheetId="13">#REF!</definedName>
    <definedName name="SALATIGA">#REF!</definedName>
    <definedName name="SALVAGE" comment="RINGAN">[139]PICKUP!$D$12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1" hidden="1">{#N/A,#N/A,FALSE,"M.01";#N/A,#N/A,FALSE,"M.01"}</definedName>
    <definedName name="SARPOKPLG" localSheetId="12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 localSheetId="14">[35]JAN09!#REF!</definedName>
    <definedName name="sasa">[35]JAN09!#REF!</definedName>
    <definedName name="sastro">#REF!</definedName>
    <definedName name="SATUAN" localSheetId="12">'[140]Rekap PMG.'!$A$10:$E$51</definedName>
    <definedName name="SATUAN" localSheetId="13">'[140]Rekap PMG.'!$A$10:$E$51</definedName>
    <definedName name="SATUAN" localSheetId="14">'[141]Rekap PMG.'!$A$10:$E$51</definedName>
    <definedName name="SATUAN">'[141]Rekap PMG.'!$A$10:$E$51</definedName>
    <definedName name="saul" localSheetId="9" hidden="1">{#N/A,#N/A,FALSE,"M.34"}</definedName>
    <definedName name="saul" localSheetId="11" hidden="1">{#N/A,#N/A,FALSE,"M.34"}</definedName>
    <definedName name="saul" localSheetId="12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11">#REF!</definedName>
    <definedName name="sbak1a" localSheetId="7">#REF!</definedName>
    <definedName name="sbak1a" localSheetId="5">#REF!</definedName>
    <definedName name="sbak1a" localSheetId="12">#REF!</definedName>
    <definedName name="sbak1a" localSheetId="13">#REF!</definedName>
    <definedName name="sbak1a">#REF!</definedName>
    <definedName name="sbak1b" localSheetId="6">#REF!</definedName>
    <definedName name="sbak1b" localSheetId="9">#REF!</definedName>
    <definedName name="sbak1b" localSheetId="11">#REF!</definedName>
    <definedName name="sbak1b" localSheetId="7">#REF!</definedName>
    <definedName name="sbak1b" localSheetId="12">#REF!</definedName>
    <definedName name="sbak1b" localSheetId="13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11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localSheetId="14" hidden="1">{#N/A,#N/A,FALSE,"M.34"}</definedName>
    <definedName name="SBBpst" hidden="1">{#N/A,#N/A,FALSE,"M.34"}</definedName>
    <definedName name="sblw" localSheetId="9" hidden="1">{#N/A,#N/A,FALSE,"M.02"}</definedName>
    <definedName name="sblw" localSheetId="11" hidden="1">{#N/A,#N/A,FALSE,"M.02"}</definedName>
    <definedName name="sblw" localSheetId="12" hidden="1">{#N/A,#N/A,FALSE,"M.02"}</definedName>
    <definedName name="sblw" hidden="1">{#N/A,#N/A,FALSE,"M.02"}</definedName>
    <definedName name="scac" localSheetId="9" hidden="1">{#N/A,#N/A,FALSE,"M.42"}</definedName>
    <definedName name="scac" localSheetId="11" hidden="1">{#N/A,#N/A,FALSE,"M.42"}</definedName>
    <definedName name="scac" localSheetId="12" hidden="1">{#N/A,#N/A,FALSE,"M.42"}</definedName>
    <definedName name="scac" hidden="1">{#N/A,#N/A,FALSE,"M.42"}</definedName>
    <definedName name="scacascc" localSheetId="9" hidden="1">{#N/A,#N/A,FALSE,"M.33"}</definedName>
    <definedName name="scacascc" localSheetId="11" hidden="1">{#N/A,#N/A,FALSE,"M.33"}</definedName>
    <definedName name="scacascc" localSheetId="12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1" hidden="1">{#N/A,#N/A,FALSE,"M.01";#N/A,#N/A,FALSE,"M.01"}</definedName>
    <definedName name="scacwxc" localSheetId="12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1" hidden="1">{#N/A,#N/A,FALSE,"M.31"}</definedName>
    <definedName name="scascac" localSheetId="12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1" hidden="1">{#N/A,#N/A,FALSE,"M.02"}</definedName>
    <definedName name="scascasca" localSheetId="12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1" hidden="1">{#N/A,#N/A,FALSE,"M.43"}</definedName>
    <definedName name="scascsac" localSheetId="12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1" hidden="1">{#N/A,#N/A,FALSE,"M.42"}</definedName>
    <definedName name="scascxc" localSheetId="12" hidden="1">{#N/A,#N/A,FALSE,"M.42"}</definedName>
    <definedName name="scascxc" hidden="1">{#N/A,#N/A,FALSE,"M.42"}</definedName>
    <definedName name="scdc">[142]x!$G$9:$G$47</definedName>
    <definedName name="scxasxcxc" localSheetId="9" hidden="1">{#N/A,#N/A,FALSE,"M.01"}</definedName>
    <definedName name="scxasxcxc" localSheetId="11" hidden="1">{#N/A,#N/A,FALSE,"M.01"}</definedName>
    <definedName name="scxasxcxc" localSheetId="12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11">#REF!</definedName>
    <definedName name="SD" localSheetId="7">#REF!</definedName>
    <definedName name="SD" localSheetId="5">#REF!</definedName>
    <definedName name="SD" localSheetId="12">#REF!</definedName>
    <definedName name="SD" localSheetId="13">#REF!</definedName>
    <definedName name="SD">#REF!</definedName>
    <definedName name="SDAsdg" localSheetId="9" hidden="1">{#N/A,#N/A,FALSE,"M.01";#N/A,#N/A,FALSE,"M.01"}</definedName>
    <definedName name="SDAsdg" localSheetId="11" hidden="1">{#N/A,#N/A,FALSE,"M.01";#N/A,#N/A,FALSE,"M.01"}</definedName>
    <definedName name="SDAsdg" localSheetId="12" hidden="1">{#N/A,#N/A,FALSE,"M.01";#N/A,#N/A,FALSE,"M.01"}</definedName>
    <definedName name="SDAsdg" hidden="1">{#N/A,#N/A,FALSE,"M.01";#N/A,#N/A,FALSE,"M.01"}</definedName>
    <definedName name="sdc">[98]DTU!$B$2:$D$48</definedName>
    <definedName name="sdf" localSheetId="9" hidden="1">{#N/A,#N/A,FALSE,"M.41"}</definedName>
    <definedName name="sdf" localSheetId="11" hidden="1">{#N/A,#N/A,FALSE,"M.41"}</definedName>
    <definedName name="sdf" localSheetId="12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 localSheetId="13">[35]JAN09!#REF!</definedName>
    <definedName name="sdffA">[35]JAN09!#REF!</definedName>
    <definedName name="SDR" localSheetId="9" hidden="1">{#N/A,#N/A,FALSE,"M.42"}</definedName>
    <definedName name="SDR" localSheetId="11" hidden="1">{#N/A,#N/A,FALSE,"M.42"}</definedName>
    <definedName name="SDR" localSheetId="12" hidden="1">{#N/A,#N/A,FALSE,"M.42"}</definedName>
    <definedName name="SDR" hidden="1">{#N/A,#N/A,FALSE,"M.42"}</definedName>
    <definedName name="sds" localSheetId="12">'[143]master rab'!$B:$H</definedName>
    <definedName name="sds" localSheetId="13">'[143]master rab'!$B:$H</definedName>
    <definedName name="sds" localSheetId="14">'[143]master rab'!$B$1:$H$65536</definedName>
    <definedName name="sds">'[143]master rab'!$B$1:$H$65536</definedName>
    <definedName name="SDSDSA" localSheetId="9" hidden="1">{#N/A,#N/A,FALSE,"M.42"}</definedName>
    <definedName name="SDSDSA" localSheetId="11" hidden="1">{#N/A,#N/A,FALSE,"M.42"}</definedName>
    <definedName name="SDSDSA" localSheetId="12" hidden="1">{#N/A,#N/A,FALSE,"M.42"}</definedName>
    <definedName name="SDSDSA" hidden="1">{#N/A,#N/A,FALSE,"M.42"}</definedName>
    <definedName name="SDSS">#REF!</definedName>
    <definedName name="seapj">'[99]Neraca seAPJ'!$O$6:$AJ$23</definedName>
    <definedName name="SEBABKDS" localSheetId="6">#REF!</definedName>
    <definedName name="SEBABKDS" localSheetId="9">#REF!</definedName>
    <definedName name="SEBABKDS" localSheetId="11">#REF!</definedName>
    <definedName name="SEBABKDS" localSheetId="7">#REF!</definedName>
    <definedName name="SEBABKDS" localSheetId="5">#REF!</definedName>
    <definedName name="SEBABKDS" localSheetId="12">#REF!</definedName>
    <definedName name="SEBABKDS" localSheetId="13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 localSheetId="13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 localSheetId="13">#REF!</definedName>
    <definedName name="SEBABSMG">#REF!</definedName>
    <definedName name="SEBUTAN" localSheetId="9">[82]MENU!$J$11:$J$13</definedName>
    <definedName name="SEBUTAN" localSheetId="11">[82]MENU!$J$11:$J$13</definedName>
    <definedName name="SEBUTAN" localSheetId="12">#N/A</definedName>
    <definedName name="SEBUTAN" localSheetId="13">#N/A</definedName>
    <definedName name="SEBUTAN" localSheetId="14">[83]MENU!$J$11:$J$13</definedName>
    <definedName name="SEBUTAN">#N/A</definedName>
    <definedName name="SEGER" localSheetId="9" hidden="1">{#N/A,#N/A,FALSE,"M.34"}</definedName>
    <definedName name="SEGER" localSheetId="11" hidden="1">{#N/A,#N/A,FALSE,"M.34"}</definedName>
    <definedName name="SEGER" localSheetId="12" hidden="1">{#N/A,#N/A,FALSE,"M.34"}</definedName>
    <definedName name="SEGER" hidden="1">{#N/A,#N/A,FALSE,"M.34"}</definedName>
    <definedName name="sejut">[144]LAIN2!$Z$7</definedName>
    <definedName name="SEKADAU">#N/A</definedName>
    <definedName name="SEKAT" localSheetId="6">#REF!</definedName>
    <definedName name="SEKAT" localSheetId="9">#REF!</definedName>
    <definedName name="SEKAT" localSheetId="11">#REF!</definedName>
    <definedName name="SEKAT" localSheetId="7">#REF!</definedName>
    <definedName name="SEKAT" localSheetId="5">#REF!</definedName>
    <definedName name="SEKAT" localSheetId="12">#REF!</definedName>
    <definedName name="SEKAT" localSheetId="13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 localSheetId="13">#REF!</definedName>
    <definedName name="semarang1">#REF!</definedName>
    <definedName name="SEMITAU">#N/A</definedName>
    <definedName name="SENTEBANG">#N/A</definedName>
    <definedName name="sep" localSheetId="9">#REF!</definedName>
    <definedName name="sep" localSheetId="11">#REF!</definedName>
    <definedName name="sep">#REF!</definedName>
    <definedName name="serat">[144]LAIN2!$Z$5</definedName>
    <definedName name="serib">[144]LAIN2!$Z$6</definedName>
    <definedName name="Service_Mapping">'[38]Service Mapping'!$C$6:$Y$39</definedName>
    <definedName name="sewadetektorkabel_har">'[116]AHS - Non Personel'!$D$31</definedName>
    <definedName name="SewaDisTRWI" localSheetId="9">'[46]SewaPemb(12A2)'!$B$1:$T$36</definedName>
    <definedName name="SewaDisTRWI" localSheetId="11">'[46]SewaPemb(12A2)'!$B$1:$T$36</definedName>
    <definedName name="SewaDisTRWI">'[48]SewaPemb(12A2)'!$B$1:$T$36</definedName>
    <definedName name="SewaDisTRWII" localSheetId="9">'[46]SewaPemb(12A2)'!$B$39:$T$75</definedName>
    <definedName name="SewaDisTRWII" localSheetId="11">'[46]SewaPemb(12A2)'!$B$39:$T$75</definedName>
    <definedName name="SewaDisTRWII">'[48]SewaPemb(12A2)'!$B$39:$T$75</definedName>
    <definedName name="SewaDisTRWIII" localSheetId="9">'[46]SewaPemb(12A2)'!$B$77:$T$113</definedName>
    <definedName name="SewaDisTRWIII" localSheetId="11">'[46]SewaPemb(12A2)'!$B$77:$T$113</definedName>
    <definedName name="SewaDisTRWIII">'[48]SewaPemb(12A2)'!$B$77:$T$113</definedName>
    <definedName name="SewaDisTRWIV" localSheetId="9">'[46]SewaPemb(12A2)'!$B$115:$T$151</definedName>
    <definedName name="SewaDisTRWIV" localSheetId="11">'[46]SewaPemb(12A2)'!$B$115:$T$151</definedName>
    <definedName name="SewaDisTRWIV">'[48]SewaPemb(12A2)'!$B$115:$T$151</definedName>
    <definedName name="sewaGPS">'[116]AHS - Non Personel'!$D$27</definedName>
    <definedName name="SewaKantorBulan">'[116]AHS - Non Personel'!$D$23</definedName>
    <definedName name="SewaKomHari" localSheetId="12">#N/A</definedName>
    <definedName name="SewaKomHari" localSheetId="13">#N/A</definedName>
    <definedName name="SewaKomHari" localSheetId="14">'[36]AHS - Non Personel'!$D$15</definedName>
    <definedName name="SewaKomHari">#N/A</definedName>
    <definedName name="SewaLaptopBln" localSheetId="12">#N/A</definedName>
    <definedName name="SewaLaptopBln" localSheetId="13">#N/A</definedName>
    <definedName name="SewaLaptopBln" localSheetId="14">'[36]AHS - Non Personel'!$D$12</definedName>
    <definedName name="SewaLaptopBln">#N/A</definedName>
    <definedName name="SewaMejaKursi">'[116]AHS - Non Personel'!$D$32</definedName>
    <definedName name="SewaMobil" localSheetId="12">#N/A</definedName>
    <definedName name="SewaMobil" localSheetId="13">#N/A</definedName>
    <definedName name="SewaMobil" localSheetId="14">'[36]AHS - Non Personel'!$D$8</definedName>
    <definedName name="SewaMobil">#N/A</definedName>
    <definedName name="sewamobilbak_hari">'[116]AHS - Non Personel'!$D$29</definedName>
    <definedName name="SewaMotorBln" localSheetId="12">#N/A</definedName>
    <definedName name="SewaMotorBln" localSheetId="13">#N/A</definedName>
    <definedName name="SewaMotorBln" localSheetId="14">'[36]AHS - Non Personel'!$D$10</definedName>
    <definedName name="SewaMotorBln">#N/A</definedName>
    <definedName name="SewaMotorHari" localSheetId="12">#N/A</definedName>
    <definedName name="SewaMotorHari" localSheetId="13">#N/A</definedName>
    <definedName name="SewaMotorHari" localSheetId="14">'[36]AHS - Non Personel'!$D$11</definedName>
    <definedName name="SewaMotorHari">#N/A</definedName>
    <definedName name="SewaRumahBulan">'[116]AHS - Non Personel'!$D$24</definedName>
    <definedName name="SF" localSheetId="6">#REF!</definedName>
    <definedName name="SF" localSheetId="9">#REF!</definedName>
    <definedName name="SF" localSheetId="11">#REF!</definedName>
    <definedName name="SF" localSheetId="7">#REF!</definedName>
    <definedName name="SF" localSheetId="12">#REF!</definedName>
    <definedName name="SF" localSheetId="13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11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localSheetId="14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 localSheetId="13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localSheetId="14" hidden="1">{#N/A,#N/A,FALSE,"M.42"}</definedName>
    <definedName name="Single" hidden="1">{#N/A,#N/A,FALSE,"M.42"}</definedName>
    <definedName name="SINTANG">#N/A</definedName>
    <definedName name="sisa" localSheetId="9">#REF!</definedName>
    <definedName name="sisa" localSheetId="11">#REF!</definedName>
    <definedName name="sisa">#REF!</definedName>
    <definedName name="sisa1" localSheetId="9">#REF!</definedName>
    <definedName name="sisa1" localSheetId="11">#REF!</definedName>
    <definedName name="sisa1">#REF!</definedName>
    <definedName name="sisa2">#REF!</definedName>
    <definedName name="sls">[145]Sensitivitas!$D$26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 localSheetId="13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 localSheetId="13">#REF!</definedName>
    <definedName name="smu">#REF!</definedName>
    <definedName name="SORT" localSheetId="9" hidden="1">{#N/A,#N/A,FALSE,"M.33"}</definedName>
    <definedName name="SORT" localSheetId="11" hidden="1">{#N/A,#N/A,FALSE,"M.33"}</definedName>
    <definedName name="SORT" localSheetId="12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11">#REF!</definedName>
    <definedName name="SPD" localSheetId="7">#REF!</definedName>
    <definedName name="SPD" localSheetId="12">#REF!</definedName>
    <definedName name="SPD" localSheetId="13">#REF!</definedName>
    <definedName name="SPD">#REF!</definedName>
    <definedName name="SPK" localSheetId="6">#REF!</definedName>
    <definedName name="SPK" localSheetId="9">#REF!</definedName>
    <definedName name="SPK" localSheetId="11">#REF!</definedName>
    <definedName name="SPK" localSheetId="7">#REF!</definedName>
    <definedName name="SPK" localSheetId="12">#REF!</definedName>
    <definedName name="SPK" localSheetId="13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 localSheetId="13">#REF!</definedName>
    <definedName name="SREWA">#REF!</definedName>
    <definedName name="ssdadx" localSheetId="9" hidden="1">{#N/A,#N/A,FALSE,"M.01";#N/A,#N/A,FALSE,"M.01"}</definedName>
    <definedName name="ssdadx" localSheetId="11" hidden="1">{#N/A,#N/A,FALSE,"M.01";#N/A,#N/A,FALSE,"M.01"}</definedName>
    <definedName name="ssdadx" localSheetId="12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1" hidden="1">{#N/A,#N/A,FALSE,"M.32"}</definedName>
    <definedName name="SSDG" localSheetId="12" hidden="1">{#N/A,#N/A,FALSE,"M.32"}</definedName>
    <definedName name="SSDG" hidden="1">{#N/A,#N/A,FALSE,"M.32"}</definedName>
    <definedName name="sses" localSheetId="9" hidden="1">{#N/A,#N/A,FALSE,"M.02"}</definedName>
    <definedName name="sses" localSheetId="11" hidden="1">{#N/A,#N/A,FALSE,"M.02"}</definedName>
    <definedName name="sses" localSheetId="12" hidden="1">{#N/A,#N/A,FALSE,"M.02"}</definedName>
    <definedName name="sses" hidden="1">{#N/A,#N/A,FALSE,"M.02"}</definedName>
    <definedName name="sss" localSheetId="9" hidden="1">{#N/A,#N/A,FALSE,"M.41"}</definedName>
    <definedName name="sss" localSheetId="11" hidden="1">{#N/A,#N/A,FALSE,"M.41"}</definedName>
    <definedName name="sss" localSheetId="12" hidden="1">{#N/A,#N/A,FALSE,"M.41"}</definedName>
    <definedName name="sss" hidden="1">{#N/A,#N/A,FALSE,"M.41"}</definedName>
    <definedName name="ssSasS" localSheetId="12">[8]prod03!#REF!</definedName>
    <definedName name="ssSasS" localSheetId="13">[8]prod03!#REF!</definedName>
    <definedName name="ssSasS">[8]prod03!#REF!</definedName>
    <definedName name="sssssssssssss" localSheetId="9" hidden="1">{#N/A,#N/A,FALSE,"M.34"}</definedName>
    <definedName name="sssssssssssss" localSheetId="11" hidden="1">{#N/A,#N/A,FALSE,"M.34"}</definedName>
    <definedName name="sssssssssssss" localSheetId="12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11">#REF!</definedName>
    <definedName name="Stand" localSheetId="7">#REF!</definedName>
    <definedName name="Stand" localSheetId="12">#REF!</definedName>
    <definedName name="Stand" localSheetId="13">#REF!</definedName>
    <definedName name="Stand">#REF!</definedName>
    <definedName name="Status" localSheetId="12">VLOOKUP([52]KINERJA_PMT!XEZ1048569,#REF!,2,0)</definedName>
    <definedName name="Status">VLOOKUP([52]KINERJA_PMT!XEZ1048569,#REF!,2,0)</definedName>
    <definedName name="STATUS_REMOTE" localSheetId="9">[82]PARAMETER!$C$11:$C$1059</definedName>
    <definedName name="STATUS_REMOTE" localSheetId="11">[82]PARAMETER!$C$11:$C$1059</definedName>
    <definedName name="STATUS_REMOTE" localSheetId="12">#N/A</definedName>
    <definedName name="STATUS_REMOTE" localSheetId="13">#N/A</definedName>
    <definedName name="STATUS_REMOTE" localSheetId="14">[83]PARAMETER!$C$11:$C$1059</definedName>
    <definedName name="STATUS_REMOTE">#N/A</definedName>
    <definedName name="std" localSheetId="12">[146]HB2!$A:$L</definedName>
    <definedName name="std" localSheetId="13">[146]HB2!$A:$L</definedName>
    <definedName name="std" localSheetId="14">[146]HB2!$A$1:$L$65536</definedName>
    <definedName name="std">[146]HB2!$A$1:$L$65536</definedName>
    <definedName name="stdpln">'[147]HB BARU'!$A$1:$J$780</definedName>
    <definedName name="stok" localSheetId="12">[132]DTstok!$A:$B</definedName>
    <definedName name="stok" localSheetId="13">[132]DTstok!$A:$B</definedName>
    <definedName name="stok" localSheetId="14">[132]DTstok!$A$1:$B$65536</definedName>
    <definedName name="stok">[132]DTstok!$A$1:$B$65536</definedName>
    <definedName name="STPDari" localSheetId="6">#REF!</definedName>
    <definedName name="STPDari" localSheetId="9">#REF!</definedName>
    <definedName name="STPDari" localSheetId="11">#REF!</definedName>
    <definedName name="STPDari" localSheetId="7">#REF!</definedName>
    <definedName name="STPDari" localSheetId="12">#REF!</definedName>
    <definedName name="STPDari" localSheetId="13">#REF!</definedName>
    <definedName name="STPDari">#REF!</definedName>
    <definedName name="sujono" localSheetId="12">'[148]master rab'!$B:$H</definedName>
    <definedName name="sujono" localSheetId="13">'[148]master rab'!$B:$H</definedName>
    <definedName name="sujono" localSheetId="14">'[148]master rab'!$B$1:$H$65536</definedName>
    <definedName name="sujono">'[148]master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 localSheetId="14">[8]prod03!#REF!</definedName>
    <definedName name="SUM">[8]prod03!#REF!</definedName>
    <definedName name="sumber">[149]SuMBER!$N$3:$FO$21</definedName>
    <definedName name="summary" localSheetId="9" hidden="1">{#N/A,#N/A,FALSE,"M.42"}</definedName>
    <definedName name="summary" localSheetId="11" hidden="1">{#N/A,#N/A,FALSE,"M.42"}</definedName>
    <definedName name="summary" localSheetId="12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 localSheetId="13">#REF!</definedName>
    <definedName name="surat">#REF!</definedName>
    <definedName name="Surveyor_hari" localSheetId="12">#N/A</definedName>
    <definedName name="Surveyor_hari" localSheetId="13">#N/A</definedName>
    <definedName name="Surveyor_hari" localSheetId="14">'[36]AHS - Personel'!$G$21</definedName>
    <definedName name="Surveyor_hari">#N/A</definedName>
    <definedName name="SUSUT" localSheetId="9" hidden="1">{#N/A,#N/A,FALSE,"M.41"}</definedName>
    <definedName name="SUSUT" localSheetId="11" hidden="1">{#N/A,#N/A,FALSE,"M.41"}</definedName>
    <definedName name="SUSUT" localSheetId="12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localSheetId="14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 localSheetId="13">#REF!</definedName>
    <definedName name="sutrisno">#REF!</definedName>
    <definedName name="suttapbn1" localSheetId="9">#REF!</definedName>
    <definedName name="suttapbn1" localSheetId="11">#REF!</definedName>
    <definedName name="suttapbn1">#REF!</definedName>
    <definedName name="suttapbn2" localSheetId="9">#REF!</definedName>
    <definedName name="suttapbn2" localSheetId="11">#REF!</definedName>
    <definedName name="suttapbn2">#REF!</definedName>
    <definedName name="suttapbn4" localSheetId="9">#REF!</definedName>
    <definedName name="suttapbn4" localSheetId="11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localSheetId="14" hidden="1">{#N/A,#N/A,FALSE,"M.01"}</definedName>
    <definedName name="sw" hidden="1">{#N/A,#N/A,FALSE,"M.01"}</definedName>
    <definedName name="swap" localSheetId="9" hidden="1">{#N/A,#N/A,FALSE,"M.01"}</definedName>
    <definedName name="swap" localSheetId="11" hidden="1">{#N/A,#N/A,FALSE,"M.01"}</definedName>
    <definedName name="swap" localSheetId="12" hidden="1">{#N/A,#N/A,FALSE,"M.01"}</definedName>
    <definedName name="swap" hidden="1">{#N/A,#N/A,FALSE,"M.01"}</definedName>
    <definedName name="swed" localSheetId="6">[137]JAN07!#REF!</definedName>
    <definedName name="swed" localSheetId="7">[137]JAN07!#REF!</definedName>
    <definedName name="swed" localSheetId="12">[138]JAN07!#REF!</definedName>
    <definedName name="swed" localSheetId="13">[138]JAN07!#REF!</definedName>
    <definedName name="swed">[138]JAN07!#REF!</definedName>
    <definedName name="SWG" localSheetId="6">#REF!</definedName>
    <definedName name="SWG" localSheetId="9">#REF!</definedName>
    <definedName name="SWG" localSheetId="11">#REF!</definedName>
    <definedName name="SWG" localSheetId="7">#REF!</definedName>
    <definedName name="SWG" localSheetId="5">#REF!</definedName>
    <definedName name="SWG" localSheetId="12">#REF!</definedName>
    <definedName name="SWG" localSheetId="13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localSheetId="14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11">#REF!</definedName>
    <definedName name="T" localSheetId="7">#REF!</definedName>
    <definedName name="T" localSheetId="5">#REF!</definedName>
    <definedName name="T" localSheetId="12">#REF!</definedName>
    <definedName name="T" localSheetId="13">#REF!</definedName>
    <definedName name="T">#REF!</definedName>
    <definedName name="TA" localSheetId="9">[117]TRANS!$I$3</definedName>
    <definedName name="TA" localSheetId="11">[117]TRANS!$I$3</definedName>
    <definedName name="TA">[118]TRANS!$I$3</definedName>
    <definedName name="Tabel" localSheetId="12">#N/A</definedName>
    <definedName name="Tabel" localSheetId="13">#N/A</definedName>
    <definedName name="Tabel" localSheetId="14">[58]CashFlow!$A$8:$J$37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11">#REF!</definedName>
    <definedName name="tabel_BUlan" localSheetId="7">#REF!</definedName>
    <definedName name="tabel_BUlan" localSheetId="5">#REF!</definedName>
    <definedName name="tabel_BUlan" localSheetId="12">#REF!</definedName>
    <definedName name="tabel_BUlan" localSheetId="13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 localSheetId="13">#REF!</definedName>
    <definedName name="Tabel_Cabang">#REF!</definedName>
    <definedName name="Tabel_Wilayah">[150]Sheet1!$E$2</definedName>
    <definedName name="tabel1" localSheetId="9">#REF!</definedName>
    <definedName name="tabel1" localSheetId="11">#REF!</definedName>
    <definedName name="tabel1">#REF!</definedName>
    <definedName name="tabel2" localSheetId="9">#REF!</definedName>
    <definedName name="tabel2" localSheetId="11">#REF!</definedName>
    <definedName name="tabel2">#REF!</definedName>
    <definedName name="tabel3" localSheetId="9">#REF!</definedName>
    <definedName name="tabel3" localSheetId="11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 localSheetId="13">#REF!</definedName>
    <definedName name="Tabel4">#REF!</definedName>
    <definedName name="Table1">'[38]Working Page'!$C$92:$AK$101</definedName>
    <definedName name="Table2">'[38]Working Page'!$C$114:$N$147</definedName>
    <definedName name="tah" localSheetId="9">[117]TRANS!$I$3</definedName>
    <definedName name="tah" localSheetId="11">[117]TRANS!$I$3</definedName>
    <definedName name="tah">[118]TRANS!$I$3</definedName>
    <definedName name="TAHUN" localSheetId="9">[117]TRANS!$I$3</definedName>
    <definedName name="TAHUN" localSheetId="11">[117]TRANS!$I$3</definedName>
    <definedName name="Tahun" localSheetId="12">[151]bantu!$M$5:$X$5</definedName>
    <definedName name="Tahun" localSheetId="13">[151]bantu!$M$5:$X$5</definedName>
    <definedName name="Tahun" localSheetId="14">[151]bantu!$M$5:$X$5</definedName>
    <definedName name="Tahun">[152]bantu!$M$5:$X$5</definedName>
    <definedName name="tahun_anggaran" localSheetId="9">[51]rkap2008!$B$83</definedName>
    <definedName name="tahun_anggaran" localSheetId="11">[51]rkap2008!$B$83</definedName>
    <definedName name="tahun_anggaran">[153]rkap2008!$B$83</definedName>
    <definedName name="Taksonomi" localSheetId="6">#REF!</definedName>
    <definedName name="Taksonomi" localSheetId="9">#REF!</definedName>
    <definedName name="Taksonomi" localSheetId="11">#REF!</definedName>
    <definedName name="Taksonomi" localSheetId="7">#REF!</definedName>
    <definedName name="Taksonomi" localSheetId="5">#REF!</definedName>
    <definedName name="Taksonomi" localSheetId="12">#REF!</definedName>
    <definedName name="Taksonomi" localSheetId="13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 localSheetId="13">#REF!</definedName>
    <definedName name="TambahAT">#REF!</definedName>
    <definedName name="TAMPILKAN">[115]INPBA!$F$2</definedName>
    <definedName name="TANGAN" localSheetId="9" hidden="1">{#N/A,#N/A,FALSE,"M.34"}</definedName>
    <definedName name="TANGAN" localSheetId="11" hidden="1">{#N/A,#N/A,FALSE,"M.34"}</definedName>
    <definedName name="TANGAN" localSheetId="12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11">#REF!</definedName>
    <definedName name="TANGGALKDS" localSheetId="7">#REF!</definedName>
    <definedName name="TANGGALKDS" localSheetId="5">#REF!</definedName>
    <definedName name="TANGGALKDS" localSheetId="12">#REF!</definedName>
    <definedName name="TANGGALKDS" localSheetId="13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 localSheetId="13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 localSheetId="13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 localSheetId="13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#N/A</definedName>
    <definedName name="TechBulan" localSheetId="14">'[36]AHS - Personel'!$F$15</definedName>
    <definedName name="TechBulan">#N/A</definedName>
    <definedName name="TechHari" localSheetId="12">#N/A</definedName>
    <definedName name="TechHari" localSheetId="13">#N/A</definedName>
    <definedName name="TechHari" localSheetId="14">'[36]AHS - Personel'!$G$15</definedName>
    <definedName name="TechHari">#N/A</definedName>
    <definedName name="TENGAH" localSheetId="9" hidden="1">{#N/A,#N/A,FALSE,"M.31"}</definedName>
    <definedName name="TENGAH" localSheetId="11" hidden="1">{#N/A,#N/A,FALSE,"M.31"}</definedName>
    <definedName name="TENGAH" localSheetId="12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 localSheetId="13">#REF!</definedName>
    <definedName name="TERBILANG">#REF!</definedName>
    <definedName name="TERIMA" localSheetId="6">#REF!</definedName>
    <definedName name="TERIMA" localSheetId="9">#REF!</definedName>
    <definedName name="TERIMA" localSheetId="11">#REF!</definedName>
    <definedName name="TERIMA" localSheetId="7">#REF!</definedName>
    <definedName name="TERIMA" localSheetId="12">#REF!</definedName>
    <definedName name="TERIMA" localSheetId="13">#REF!</definedName>
    <definedName name="TERIMA">#REF!</definedName>
    <definedName name="TERJELEK" localSheetId="9" hidden="1">{#N/A,#N/A,FALSE,"M.32"}</definedName>
    <definedName name="TERJELEK" localSheetId="11" hidden="1">{#N/A,#N/A,FALSE,"M.32"}</definedName>
    <definedName name="TERJELEK" localSheetId="12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1" hidden="1">{#N/A,#N/A,FALSE,"M.01";#N/A,#N/A,FALSE,"M.01"}</definedName>
    <definedName name="TERJELEK_10" localSheetId="12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#N/A</definedName>
    <definedName name="TesterHari" localSheetId="14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'[154]01 A'!$K$19</definedName>
    <definedName name="TextRefCopyRangeCount" hidden="1">1</definedName>
    <definedName name="TH">#REF!</definedName>
    <definedName name="TIARA" localSheetId="6">[35]JAN09!#REF!</definedName>
    <definedName name="TIARA" localSheetId="9">[35]JAN09!#REF!</definedName>
    <definedName name="TIARA" localSheetId="11">[35]JAN09!#REF!</definedName>
    <definedName name="TIARA" localSheetId="7">[35]JAN09!#REF!</definedName>
    <definedName name="TIARA" localSheetId="12">[35]JAN09!#REF!</definedName>
    <definedName name="TIARA" localSheetId="13">[35]JAN09!#REF!</definedName>
    <definedName name="TIARA">[35]JAN09!#REF!</definedName>
    <definedName name="Tiket" localSheetId="12">#N/A</definedName>
    <definedName name="Tiket" localSheetId="13">#N/A</definedName>
    <definedName name="Tiket" localSheetId="14">'[36]AHS - Non Personel'!$D$7</definedName>
    <definedName name="Tiket">#N/A</definedName>
    <definedName name="TIMUR" localSheetId="9" hidden="1">{#N/A,#N/A,FALSE,"M.31"}</definedName>
    <definedName name="TIMUR" localSheetId="11" hidden="1">{#N/A,#N/A,FALSE,"M.31"}</definedName>
    <definedName name="TIMUR" localSheetId="12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11">#REF!</definedName>
    <definedName name="Tipe" localSheetId="7">#REF!</definedName>
    <definedName name="Tipe" localSheetId="5">#REF!</definedName>
    <definedName name="Tipe" localSheetId="12">#REF!</definedName>
    <definedName name="Tipe" localSheetId="13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 localSheetId="13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#N/A</definedName>
    <definedName name="ToolsMigrasi" localSheetId="14">'[36]Analisa Struktur Data'!#REF!</definedName>
    <definedName name="ToolsMigrasi">#N/A</definedName>
    <definedName name="TOT" localSheetId="9">#REF!</definedName>
    <definedName name="TOT" localSheetId="11">#REF!</definedName>
    <definedName name="TOT">#REF!</definedName>
    <definedName name="translate" localSheetId="9">#REF!</definedName>
    <definedName name="translate" localSheetId="11">#REF!</definedName>
    <definedName name="translate">#REF!</definedName>
    <definedName name="tril">[144]LAIN2!$Z$10</definedName>
    <definedName name="trp" localSheetId="9">[33]x!$B$9:$B$47</definedName>
    <definedName name="trp" localSheetId="11">[33]x!$B$9:$B$47</definedName>
    <definedName name="trp">[32]x!$B$9:$B$47</definedName>
    <definedName name="TRWE" localSheetId="6">#REF!</definedName>
    <definedName name="TRWE" localSheetId="9">#REF!</definedName>
    <definedName name="TRWE" localSheetId="11">#REF!</definedName>
    <definedName name="TRWE" localSheetId="7">#REF!</definedName>
    <definedName name="TRWE" localSheetId="5">#REF!</definedName>
    <definedName name="TRWE" localSheetId="12">#REF!</definedName>
    <definedName name="TRWE" localSheetId="13">#REF!</definedName>
    <definedName name="TRWE">#REF!</definedName>
    <definedName name="tsa" localSheetId="9">#REF!</definedName>
    <definedName name="tsa" localSheetId="11">#REF!</definedName>
    <definedName name="tsa">#REF!</definedName>
    <definedName name="TTD" localSheetId="9" hidden="1">{#N/A,#N/A,FALSE,"M.43"}</definedName>
    <definedName name="TTD" localSheetId="11" hidden="1">{#N/A,#N/A,FALSE,"M.43"}</definedName>
    <definedName name="TTD" localSheetId="12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 localSheetId="11">#REF!</definedName>
    <definedName name="tumbuh">#REF!</definedName>
    <definedName name="TUNJ">[155]tarif_baru!$B$8:$J$34</definedName>
    <definedName name="TV">[127]Valuation!$I$61</definedName>
    <definedName name="tws">'[18]HARGA SATUAN'!$B$42</definedName>
    <definedName name="u" localSheetId="9" hidden="1">{#N/A,#N/A,FALSE,"M.42"}</definedName>
    <definedName name="u" localSheetId="11" hidden="1">{#N/A,#N/A,FALSE,"M.42"}</definedName>
    <definedName name="u" localSheetId="12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11">#REF!</definedName>
    <definedName name="UBADF" localSheetId="7">#REF!</definedName>
    <definedName name="UBADF" localSheetId="5">#REF!</definedName>
    <definedName name="UBADF" localSheetId="12">#REF!</definedName>
    <definedName name="UBADF" localSheetId="13">#REF!</definedName>
    <definedName name="UBADF">#REF!</definedName>
    <definedName name="ufd" localSheetId="12">#REF!</definedName>
    <definedName name="ufd" localSheetId="13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 localSheetId="13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 localSheetId="13">#REF!</definedName>
    <definedName name="UFRSLG">#REF!</definedName>
    <definedName name="UFRSMG" localSheetId="6">#REF!</definedName>
    <definedName name="UFRSMG" localSheetId="9">[86]Smg!$J$1:$J$968</definedName>
    <definedName name="UFRSMG" localSheetId="11">[86]Smg!$J$1:$J$968</definedName>
    <definedName name="UFRSMG" localSheetId="7">#REF!</definedName>
    <definedName name="UFRSMG" localSheetId="12">#REF!</definedName>
    <definedName name="UFRSMG" localSheetId="13">#REF!</definedName>
    <definedName name="UFRSMG" localSheetId="14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11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localSheetId="14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11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localSheetId="14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11">#REF!</definedName>
    <definedName name="ULANG" localSheetId="7">#REF!</definedName>
    <definedName name="ULANG" localSheetId="5">#REF!</definedName>
    <definedName name="ULANG" localSheetId="12">#REF!</definedName>
    <definedName name="ULANG" localSheetId="13">#REF!</definedName>
    <definedName name="ULANG">#REF!</definedName>
    <definedName name="UNIT_OPR" localSheetId="9" hidden="1">{#N/A,#N/A,FALSE,"M.33"}</definedName>
    <definedName name="UNIT_OPR" localSheetId="11" hidden="1">{#N/A,#N/A,FALSE,"M.33"}</definedName>
    <definedName name="UNIT_OPR" localSheetId="12" hidden="1">{#N/A,#N/A,FALSE,"M.33"}</definedName>
    <definedName name="UNIT_OPR" hidden="1">{#N/A,#N/A,FALSE,"M.33"}</definedName>
    <definedName name="unit1" localSheetId="9" hidden="1">{#N/A,#N/A,FALSE,"M.01"}</definedName>
    <definedName name="unit1" localSheetId="11" hidden="1">{#N/A,#N/A,FALSE,"M.01"}</definedName>
    <definedName name="unit1" localSheetId="12" hidden="1">{#N/A,#N/A,FALSE,"M.01"}</definedName>
    <definedName name="unit1" hidden="1">{#N/A,#N/A,FALSE,"M.01"}</definedName>
    <definedName name="UnitAdm" localSheetId="9">[51]List!$A$2:$A$36</definedName>
    <definedName name="UnitAdm" localSheetId="11">[51]List!$A$2:$A$36</definedName>
    <definedName name="UnitAdm">[153]List!$A$2:$A$36</definedName>
    <definedName name="UnitBina" localSheetId="9">[156]Kamus!$L$1</definedName>
    <definedName name="UnitBina" localSheetId="11">[156]Kamus!$L$1</definedName>
    <definedName name="UnitBina">[45]Kamus!$L$1</definedName>
    <definedName name="UNITS" localSheetId="9">'[65]Harga BBM Indonesia'!$B$6:$D$6</definedName>
    <definedName name="UNITS" localSheetId="11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 localSheetId="13">#REF!</definedName>
    <definedName name="UOUO">#REF!</definedName>
    <definedName name="UPAH" localSheetId="9">'[157]Rekap PMG.'!$A$54:$F$61</definedName>
    <definedName name="UPAH" localSheetId="11">'[157]Rekap PMG.'!$A$54:$F$61</definedName>
    <definedName name="UPAH">'[158]Rekap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 localSheetId="13">#REF!</definedName>
    <definedName name="URAIAN">#REF!</definedName>
    <definedName name="USD" localSheetId="9">[39]L20Keu!$O$10</definedName>
    <definedName name="USD" localSheetId="11">[39]L20Keu!$O$10</definedName>
    <definedName name="USD">[40]L20Keu!$O$10</definedName>
    <definedName name="usul" localSheetId="6">[159]Usulan!#REF!</definedName>
    <definedName name="usul" localSheetId="7">[159]Usulan!#REF!</definedName>
    <definedName name="usul" localSheetId="5">[159]Usulan!#REF!</definedName>
    <definedName name="usul" localSheetId="12">[159]Usulan!#REF!</definedName>
    <definedName name="usul" localSheetId="13">[159]Usulan!#REF!</definedName>
    <definedName name="usul">[159]Usulan!#REF!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 localSheetId="13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 localSheetId="13">#REF!</definedName>
    <definedName name="UTIK2">#REF!</definedName>
    <definedName name="UTYUE" localSheetId="6">#REF!</definedName>
    <definedName name="UTYUE" localSheetId="9">#REF!</definedName>
    <definedName name="UTYUE" localSheetId="11">#REF!</definedName>
    <definedName name="UTYUE" localSheetId="7">#REF!</definedName>
    <definedName name="UTYUE" localSheetId="12">#REF!</definedName>
    <definedName name="UTYUE" localSheetId="13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 localSheetId="13">#REF!</definedName>
    <definedName name="uu">#REF!</definedName>
    <definedName name="uuu" localSheetId="9" hidden="1">{#N/A,#N/A,FALSE,"M.31"}</definedName>
    <definedName name="uuu" localSheetId="11" hidden="1">{#N/A,#N/A,FALSE,"M.31"}</definedName>
    <definedName name="uuu" localSheetId="12" hidden="1">{#N/A,#N/A,FALSE,"M.31"}</definedName>
    <definedName name="uuu" hidden="1">{#N/A,#N/A,FALSE,"M.31"}</definedName>
    <definedName name="v" localSheetId="9" hidden="1">{#N/A,#N/A,FALSE,"M.34"}</definedName>
    <definedName name="v" localSheetId="11" hidden="1">{#N/A,#N/A,FALSE,"M.34"}</definedName>
    <definedName name="v" localSheetId="12" hidden="1">{#N/A,#N/A,FALSE,"M.34"}</definedName>
    <definedName name="v" hidden="1">{#N/A,#N/A,FALSE,"M.34"}</definedName>
    <definedName name="VA" localSheetId="9" hidden="1">{#N/A,#N/A,FALSE,"M.33"}</definedName>
    <definedName name="VA" localSheetId="11" hidden="1">{#N/A,#N/A,FALSE,"M.33"}</definedName>
    <definedName name="VA" localSheetId="12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localSheetId="14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 localSheetId="13">#REF!</definedName>
    <definedName name="vvvvvvvvvv">#REF!</definedName>
    <definedName name="w" localSheetId="6">#REF!</definedName>
    <definedName name="w" localSheetId="9">#REF!</definedName>
    <definedName name="w" localSheetId="11">#REF!</definedName>
    <definedName name="w" localSheetId="7">#REF!</definedName>
    <definedName name="w" localSheetId="12">#REF!</definedName>
    <definedName name="w" localSheetId="13">#REF!</definedName>
    <definedName name="w">#REF!</definedName>
    <definedName name="WAG" localSheetId="9" hidden="1">{#N/A,#N/A,FALSE,"M.33"}</definedName>
    <definedName name="WAG" localSheetId="11" hidden="1">{#N/A,#N/A,FALSE,"M.33"}</definedName>
    <definedName name="WAG" localSheetId="12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 localSheetId="13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 localSheetId="13">[37]JAN09!#REF!</definedName>
    <definedName name="WATES">[37]JAN09!#REF!</definedName>
    <definedName name="WDW" localSheetId="9" hidden="1">{#N/A,#N/A,FALSE,"M.01";#N/A,#N/A,FALSE,"M.01"}</definedName>
    <definedName name="WDW" localSheetId="11" hidden="1">{#N/A,#N/A,FALSE,"M.01";#N/A,#N/A,FALSE,"M.01"}</definedName>
    <definedName name="WDW" localSheetId="12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 localSheetId="13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3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 localSheetId="13">#REF!</definedName>
    <definedName name="WER">#REF!</definedName>
    <definedName name="WERWER" localSheetId="9" hidden="1">{#N/A,#N/A,FALSE,"M.01";#N/A,#N/A,FALSE,"M.01"}</definedName>
    <definedName name="WERWER" localSheetId="11" hidden="1">{#N/A,#N/A,FALSE,"M.01";#N/A,#N/A,FALSE,"M.01"}</definedName>
    <definedName name="WERWER" localSheetId="12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1" hidden="1">{#N/A,#N/A,FALSE,"M.41"}</definedName>
    <definedName name="wgewG" localSheetId="12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11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localSheetId="14" hidden="1">{#N/A,#N/A,FALSE,"M.01";#N/A,#N/A,FALSE,"M.01"}</definedName>
    <definedName name="WIL" hidden="1">{#N/A,#N/A,FALSE,"M.01";#N/A,#N/A,FALSE,"M.01"}</definedName>
    <definedName name="WILAYAH" localSheetId="9">[156]Kamus!$A$2:$A$29</definedName>
    <definedName name="WILAYAH" localSheetId="11">[156]Kamus!$A$2:$A$29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11">#REF!</definedName>
    <definedName name="wonosari" localSheetId="7">#REF!</definedName>
    <definedName name="wonosari" localSheetId="5">#REF!</definedName>
    <definedName name="wonosari" localSheetId="12">#REF!</definedName>
    <definedName name="wonosari" localSheetId="13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localSheetId="14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 localSheetId="13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11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localSheetId="14" hidden="1">{#N/A,#N/A,FALSE,"M.43"}</definedName>
    <definedName name="wrmn" hidden="1">{#N/A,#N/A,FALSE,"M.43"}</definedName>
    <definedName name="wrn" localSheetId="9" hidden="1">{#N/A,#N/A,FALSE,"M.32"}</definedName>
    <definedName name="wrn" localSheetId="11" hidden="1">{#N/A,#N/A,FALSE,"M.32"}</definedName>
    <definedName name="wrn" localSheetId="12" hidden="1">{#N/A,#N/A,FALSE,"M.32"}</definedName>
    <definedName name="wrn" hidden="1">{#N/A,#N/A,FALSE,"M.32"}</definedName>
    <definedName name="wrn.10" localSheetId="9" hidden="1">{#N/A,#N/A,FALSE,"M.01"}</definedName>
    <definedName name="wrn.10" localSheetId="11" hidden="1">{#N/A,#N/A,FALSE,"M.01"}</definedName>
    <definedName name="wrn.10" localSheetId="12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11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localSheetId="14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11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localSheetId="14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11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localSheetId="14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1" hidden="1">{#N/A,#N/A,FALSE,"M.01";#N/A,#N/A,FALSE,"M.01"}</definedName>
    <definedName name="wrn.m.01D.1" localSheetId="12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1" hidden="1">{#N/A,#N/A,FALSE,"M.01";#N/A,#N/A,FALSE,"M.01"}</definedName>
    <definedName name="wrn.M.01e" localSheetId="12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11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localSheetId="14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11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localSheetId="14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11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localSheetId="14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1" hidden="1">{#N/A,#N/A,FALSE,"M.01"}</definedName>
    <definedName name="wrn.M.08." localSheetId="12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11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localSheetId="14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11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localSheetId="14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11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localSheetId="14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11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localSheetId="14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11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localSheetId="14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11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localSheetId="14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11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localSheetId="14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11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localSheetId="14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11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localSheetId="14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11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localSheetId="14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11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localSheetId="14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1" hidden="1">{#N/A,#N/A,FALSE,"M.41"}</definedName>
    <definedName name="wrn.M.41" localSheetId="12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11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localSheetId="14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1" hidden="1">{#N/A,#N/A,FALSE,"M.41"}</definedName>
    <definedName name="wrn.M.42" localSheetId="12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11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localSheetId="14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11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localSheetId="14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11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localSheetId="14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11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localSheetId="14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1" hidden="1">{#N/A,#N/A,FALSE,"M.01"}</definedName>
    <definedName name="wrna.m.01" localSheetId="12" hidden="1">{#N/A,#N/A,FALSE,"M.01"}</definedName>
    <definedName name="wrna.m.01" hidden="1">{#N/A,#N/A,FALSE,"M.01"}</definedName>
    <definedName name="WW" localSheetId="9" hidden="1">{#N/A,#N/A,FALSE,"M.01"}</definedName>
    <definedName name="WW" localSheetId="11" hidden="1">{#N/A,#N/A,FALSE,"M.01"}</definedName>
    <definedName name="WW" localSheetId="12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11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localSheetId="14" hidden="1">{#N/A,#N/A,FALSE,"M.34"}</definedName>
    <definedName name="www" hidden="1">{#N/A,#N/A,FALSE,"M.34"}</definedName>
    <definedName name="x" localSheetId="6">[137]JAN07!#REF!</definedName>
    <definedName name="x" localSheetId="9" hidden="1">{#N/A,#N/A,FALSE,"M.42"}</definedName>
    <definedName name="x" localSheetId="11" hidden="1">{#N/A,#N/A,FALSE,"M.42"}</definedName>
    <definedName name="x" localSheetId="7">[137]JAN07!#REF!</definedName>
    <definedName name="x" localSheetId="12">[138]JAN07!#REF!</definedName>
    <definedName name="x" localSheetId="13">[138]JAN07!#REF!</definedName>
    <definedName name="x">[138]JAN07!#REF!</definedName>
    <definedName name="X_19" localSheetId="6">#REF!</definedName>
    <definedName name="X_19" localSheetId="9">#REF!</definedName>
    <definedName name="X_19" localSheetId="11">#REF!</definedName>
    <definedName name="X_19" localSheetId="7">#REF!</definedName>
    <definedName name="X_19" localSheetId="5">#REF!</definedName>
    <definedName name="X_19" localSheetId="12">#REF!</definedName>
    <definedName name="X_19" localSheetId="13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1" hidden="1">{#N/A,#N/A,FALSE,"M.41"}</definedName>
    <definedName name="xcascac" localSheetId="12" hidden="1">{#N/A,#N/A,FALSE,"M.41"}</definedName>
    <definedName name="xcascac" hidden="1">{#N/A,#N/A,FALSE,"M.41"}</definedName>
    <definedName name="xcscac" localSheetId="9" hidden="1">{#N/A,#N/A,FALSE,"M.32"}</definedName>
    <definedName name="xcscac" localSheetId="11" hidden="1">{#N/A,#N/A,FALSE,"M.32"}</definedName>
    <definedName name="xcscac" localSheetId="12" hidden="1">{#N/A,#N/A,FALSE,"M.32"}</definedName>
    <definedName name="xcscac" hidden="1">{#N/A,#N/A,FALSE,"M.32"}</definedName>
    <definedName name="xcscsac" localSheetId="9" hidden="1">{#N/A,#N/A,FALSE,"M.34"}</definedName>
    <definedName name="xcscsac" localSheetId="11" hidden="1">{#N/A,#N/A,FALSE,"M.34"}</definedName>
    <definedName name="xcscsac" localSheetId="12" hidden="1">{#N/A,#N/A,FALSE,"M.34"}</definedName>
    <definedName name="xcscsac" hidden="1">{#N/A,#N/A,FALSE,"M.34"}</definedName>
    <definedName name="xdasdd" localSheetId="9" hidden="1">{#N/A,#N/A,FALSE,"M.01"}</definedName>
    <definedName name="xdasdd" localSheetId="11" hidden="1">{#N/A,#N/A,FALSE,"M.01"}</definedName>
    <definedName name="xdasdd" localSheetId="12" hidden="1">{#N/A,#N/A,FALSE,"M.01"}</definedName>
    <definedName name="xdasdd" hidden="1">{#N/A,#N/A,FALSE,"M.01"}</definedName>
    <definedName name="xs" localSheetId="6">[137]JAN07!#REF!</definedName>
    <definedName name="xs" localSheetId="7">[137]JAN07!#REF!</definedName>
    <definedName name="xs" localSheetId="5">[138]JAN07!#REF!</definedName>
    <definedName name="xs" localSheetId="12">[138]JAN07!#REF!</definedName>
    <definedName name="xs" localSheetId="13">[138]JAN07!#REF!</definedName>
    <definedName name="xs">[138]JAN07!#REF!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 localSheetId="13">#REF!</definedName>
    <definedName name="XXXX">#REF!</definedName>
    <definedName name="y" localSheetId="6">#REF!</definedName>
    <definedName name="Y" localSheetId="9">'[31]W-NAD'!#REF!</definedName>
    <definedName name="Y" localSheetId="11">'[31]W-NAD'!#REF!</definedName>
    <definedName name="y" localSheetId="12">#REF!</definedName>
    <definedName name="y" localSheetId="13">#REF!</definedName>
    <definedName name="y" localSheetId="14">#REF!</definedName>
    <definedName name="y">#REF!</definedName>
    <definedName name="YERYY" localSheetId="6">#REF!</definedName>
    <definedName name="YERYY" localSheetId="9">#REF!</definedName>
    <definedName name="YERYY" localSheetId="11">#REF!</definedName>
    <definedName name="YERYY" localSheetId="7">#REF!</definedName>
    <definedName name="YERYY" localSheetId="12">#REF!</definedName>
    <definedName name="YERYY" localSheetId="13">#REF!</definedName>
    <definedName name="YERYY">#REF!</definedName>
    <definedName name="YK" localSheetId="12">#REF!</definedName>
    <definedName name="YK" localSheetId="13">#REF!</definedName>
    <definedName name="YK">#REF!</definedName>
    <definedName name="yono">'[160]master rab'!$B$1:$H$65536</definedName>
    <definedName name="yy" localSheetId="6">#REF!</definedName>
    <definedName name="yy" localSheetId="9">#REF!</definedName>
    <definedName name="yy" localSheetId="11">#REF!</definedName>
    <definedName name="yy" localSheetId="7">#REF!</definedName>
    <definedName name="yy" localSheetId="12">#REF!</definedName>
    <definedName name="yy" localSheetId="13">#REF!</definedName>
    <definedName name="yy">#REF!</definedName>
    <definedName name="Z" localSheetId="6">#REF!</definedName>
    <definedName name="Z" localSheetId="9">#REF!</definedName>
    <definedName name="Z" localSheetId="11">#REF!</definedName>
    <definedName name="Z" localSheetId="7">#REF!</definedName>
    <definedName name="Z" localSheetId="12">#REF!</definedName>
    <definedName name="Z" localSheetId="13">#REF!</definedName>
    <definedName name="Z">#REF!</definedName>
    <definedName name="ZAz">#REF!</definedName>
    <definedName name="zone_saisie" localSheetId="9">'[161]Submission Form'!$A$4:$C$5,'[161]Submission Form'!$D$7,'[161]Submission Form'!$D$10:$D$11,'[161]Submission Form'!$D$17:$D$26,'[161]Submission Form'!$D$33</definedName>
    <definedName name="zone_saisie" localSheetId="11">'[161]Submission Form'!$A$4:$C$5,'[161]Submission Form'!$D$7,'[161]Submission Form'!$D$10:$D$11,'[161]Submission Form'!$D$17:$D$26,'[161]Submission Form'!$D$33</definedName>
    <definedName name="zone_saisie">('[162]Submission Form'!$A$4:$C$5,'[162]Submission Form'!$D$7,'[162]Submission Form'!$D$10:$D$11,'[162]Submission Form'!$D$17:$D$26,'[162]Submission Form'!$D$33)</definedName>
    <definedName name="zsdgxgdg" localSheetId="9" hidden="1">{#N/A,#N/A,FALSE,"M.01";#N/A,#N/A,FALSE,"M.01"}</definedName>
    <definedName name="zsdgxgdg" localSheetId="11" hidden="1">{#N/A,#N/A,FALSE,"M.01";#N/A,#N/A,FALSE,"M.01"}</definedName>
    <definedName name="zsdgxgdg" localSheetId="12" hidden="1">{#N/A,#N/A,FALSE,"M.01";#N/A,#N/A,FALSE,"M.01"}</definedName>
    <definedName name="zsdgxgdg" hidden="1">{#N/A,#N/A,FALSE,"M.01";#N/A,#N/A,FALSE,"M.01"}</definedName>
    <definedName name="zz" localSheetId="9">#REF!</definedName>
    <definedName name="zz" localSheetId="11">#REF!</definedName>
    <definedName name="zz">'[119]Hal-1'!$M$33:$M$33</definedName>
    <definedName name="zz_19" localSheetId="9">'[120]Hal-1'!$M$33:$M$33</definedName>
    <definedName name="zz_19" localSheetId="11">'[120]Hal-1'!$M$33:$M$33</definedName>
    <definedName name="zz_19">'[121]Hal-1'!$M$33:$M$33</definedName>
    <definedName name="zzz" localSheetId="9" hidden="1">{#N/A,#N/A,FALSE,"M.01"}</definedName>
    <definedName name="zzz" localSheetId="11" hidden="1">{#N/A,#N/A,FALSE,"M.01"}</definedName>
    <definedName name="zzz">[119]aruskas!$A$110:$T$180</definedName>
    <definedName name="zzz_19" localSheetId="9">[120]aruskas!$A$110:$T$180</definedName>
    <definedName name="zzz_19" localSheetId="11">[120]aruskas!$A$110:$T$180</definedName>
    <definedName name="zzz_19">[121]aruskas!$A$110:$T$180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0" i="11" l="1"/>
  <c r="F155" i="11" l="1"/>
  <c r="F157" i="11"/>
  <c r="F158" i="11"/>
  <c r="F161" i="11"/>
  <c r="F162" i="11"/>
  <c r="F163" i="11"/>
  <c r="F164" i="11"/>
  <c r="F165" i="11"/>
  <c r="F166" i="11"/>
  <c r="F159" i="11"/>
  <c r="G168" i="11" l="1"/>
  <c r="E168" i="11"/>
  <c r="D168" i="11"/>
  <c r="J168" i="11" s="1"/>
  <c r="G167" i="11"/>
  <c r="E167" i="11"/>
  <c r="D167" i="11"/>
  <c r="H167" i="11" s="1"/>
  <c r="G166" i="11"/>
  <c r="E166" i="11"/>
  <c r="D166" i="11"/>
  <c r="I166" i="11" s="1"/>
  <c r="G165" i="11"/>
  <c r="E165" i="11"/>
  <c r="D165" i="11"/>
  <c r="H165" i="11" s="1"/>
  <c r="G164" i="11"/>
  <c r="E164" i="11"/>
  <c r="D164" i="11"/>
  <c r="J164" i="11" s="1"/>
  <c r="G163" i="11"/>
  <c r="E163" i="11"/>
  <c r="D163" i="11"/>
  <c r="J163" i="11" s="1"/>
  <c r="G162" i="11"/>
  <c r="E162" i="11"/>
  <c r="D162" i="11"/>
  <c r="J162" i="11" s="1"/>
  <c r="G161" i="11"/>
  <c r="E161" i="11"/>
  <c r="D161" i="11"/>
  <c r="J161" i="11" s="1"/>
  <c r="G160" i="11"/>
  <c r="E160" i="11"/>
  <c r="D160" i="11"/>
  <c r="J160" i="11" s="1"/>
  <c r="G159" i="11"/>
  <c r="E159" i="11"/>
  <c r="D159" i="11"/>
  <c r="J159" i="11" s="1"/>
  <c r="G158" i="11"/>
  <c r="E158" i="11"/>
  <c r="D158" i="11"/>
  <c r="I158" i="11" s="1"/>
  <c r="G157" i="11"/>
  <c r="E157" i="11"/>
  <c r="D157" i="11"/>
  <c r="I157" i="11" s="1"/>
  <c r="G156" i="11"/>
  <c r="E156" i="11"/>
  <c r="D156" i="11"/>
  <c r="H156" i="11" s="1"/>
  <c r="G155" i="11"/>
  <c r="E155" i="11"/>
  <c r="D155" i="11"/>
  <c r="I155" i="11" s="1"/>
  <c r="G154" i="11"/>
  <c r="E154" i="11"/>
  <c r="D154" i="11"/>
  <c r="J154" i="11" s="1"/>
  <c r="G183" i="11"/>
  <c r="E183" i="11"/>
  <c r="D183" i="11"/>
  <c r="J183" i="11" s="1"/>
  <c r="G182" i="11"/>
  <c r="E182" i="11"/>
  <c r="D182" i="11"/>
  <c r="J182" i="11" s="1"/>
  <c r="G181" i="11"/>
  <c r="E181" i="11"/>
  <c r="D181" i="11"/>
  <c r="H181" i="11" s="1"/>
  <c r="G180" i="11"/>
  <c r="E180" i="11"/>
  <c r="D180" i="11"/>
  <c r="H180" i="11" s="1"/>
  <c r="G179" i="11"/>
  <c r="E179" i="11"/>
  <c r="D179" i="11"/>
  <c r="J179" i="11" s="1"/>
  <c r="G178" i="11"/>
  <c r="E178" i="11"/>
  <c r="D178" i="11"/>
  <c r="J178" i="11" s="1"/>
  <c r="G177" i="11"/>
  <c r="E177" i="11"/>
  <c r="D177" i="11"/>
  <c r="I177" i="11" s="1"/>
  <c r="G176" i="11"/>
  <c r="E176" i="11"/>
  <c r="D176" i="11"/>
  <c r="H176" i="11" s="1"/>
  <c r="G175" i="11"/>
  <c r="E175" i="11"/>
  <c r="D175" i="11"/>
  <c r="J175" i="11" s="1"/>
  <c r="G174" i="11"/>
  <c r="E174" i="11"/>
  <c r="D174" i="11"/>
  <c r="J174" i="11" s="1"/>
  <c r="G173" i="11"/>
  <c r="E173" i="11"/>
  <c r="D173" i="11"/>
  <c r="I173" i="11" s="1"/>
  <c r="G172" i="11"/>
  <c r="E172" i="11"/>
  <c r="D172" i="11"/>
  <c r="J172" i="11" s="1"/>
  <c r="G171" i="11"/>
  <c r="E171" i="11"/>
  <c r="D171" i="11"/>
  <c r="I171" i="11" s="1"/>
  <c r="G170" i="11"/>
  <c r="E170" i="11"/>
  <c r="D170" i="11"/>
  <c r="J170" i="11" s="1"/>
  <c r="G169" i="11"/>
  <c r="E169" i="11"/>
  <c r="D169" i="11"/>
  <c r="J169" i="11" s="1"/>
  <c r="G202" i="11"/>
  <c r="E202" i="11"/>
  <c r="D202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AC40" i="80"/>
  <c r="J177" i="11" l="1"/>
  <c r="J180" i="11"/>
  <c r="H160" i="11"/>
  <c r="I160" i="11"/>
  <c r="I180" i="11"/>
  <c r="H155" i="11"/>
  <c r="J158" i="11"/>
  <c r="J155" i="11"/>
  <c r="J167" i="11"/>
  <c r="H162" i="11"/>
  <c r="I165" i="11"/>
  <c r="I167" i="11"/>
  <c r="K167" i="11" s="1"/>
  <c r="I162" i="11"/>
  <c r="J165" i="11"/>
  <c r="H177" i="11"/>
  <c r="J157" i="11"/>
  <c r="H159" i="11"/>
  <c r="I164" i="11"/>
  <c r="I159" i="11"/>
  <c r="I154" i="11"/>
  <c r="H161" i="11"/>
  <c r="I161" i="11"/>
  <c r="J166" i="11"/>
  <c r="H168" i="11"/>
  <c r="I170" i="11"/>
  <c r="H182" i="11"/>
  <c r="I156" i="11"/>
  <c r="H163" i="11"/>
  <c r="I168" i="11"/>
  <c r="H175" i="11"/>
  <c r="H157" i="11"/>
  <c r="I175" i="11"/>
  <c r="H164" i="11"/>
  <c r="K164" i="11" s="1"/>
  <c r="H154" i="11"/>
  <c r="K154" i="11" s="1"/>
  <c r="H170" i="11"/>
  <c r="J173" i="11"/>
  <c r="I182" i="11"/>
  <c r="J156" i="11"/>
  <c r="H158" i="11"/>
  <c r="I163" i="11"/>
  <c r="H166" i="11"/>
  <c r="H174" i="11"/>
  <c r="H169" i="11"/>
  <c r="I169" i="11"/>
  <c r="I181" i="11"/>
  <c r="H171" i="11"/>
  <c r="I176" i="11"/>
  <c r="J181" i="11"/>
  <c r="H183" i="11"/>
  <c r="H172" i="11"/>
  <c r="I172" i="11"/>
  <c r="H179" i="11"/>
  <c r="I179" i="11"/>
  <c r="I174" i="11"/>
  <c r="J176" i="11"/>
  <c r="H178" i="11"/>
  <c r="I183" i="11"/>
  <c r="J171" i="11"/>
  <c r="H173" i="11"/>
  <c r="I178" i="11"/>
  <c r="J202" i="11"/>
  <c r="H202" i="11"/>
  <c r="I202" i="11"/>
  <c r="K180" i="11" l="1"/>
  <c r="K160" i="11"/>
  <c r="K177" i="11"/>
  <c r="K165" i="11"/>
  <c r="K158" i="11"/>
  <c r="K176" i="11"/>
  <c r="K168" i="11"/>
  <c r="K155" i="11"/>
  <c r="K173" i="11"/>
  <c r="K181" i="11"/>
  <c r="K162" i="11"/>
  <c r="K157" i="11"/>
  <c r="K156" i="11"/>
  <c r="K182" i="11"/>
  <c r="K170" i="11"/>
  <c r="K161" i="11"/>
  <c r="K175" i="11"/>
  <c r="K166" i="11"/>
  <c r="K159" i="11"/>
  <c r="K183" i="11"/>
  <c r="K163" i="11"/>
  <c r="K174" i="11"/>
  <c r="K179" i="11"/>
  <c r="K172" i="11"/>
  <c r="K171" i="11"/>
  <c r="K178" i="11"/>
  <c r="K169" i="11"/>
  <c r="K202" i="11"/>
  <c r="E200" i="11" l="1"/>
  <c r="D200" i="11"/>
  <c r="F101" i="11"/>
  <c r="F100" i="11"/>
  <c r="F99" i="11"/>
  <c r="F98" i="11"/>
  <c r="F97" i="11"/>
  <c r="G102" i="11"/>
  <c r="E102" i="11"/>
  <c r="D102" i="11"/>
  <c r="J102" i="11" s="1"/>
  <c r="E101" i="11"/>
  <c r="D101" i="11"/>
  <c r="H101" i="11" s="1"/>
  <c r="E100" i="11"/>
  <c r="D100" i="11"/>
  <c r="J100" i="11" s="1"/>
  <c r="E99" i="11"/>
  <c r="D99" i="11"/>
  <c r="J99" i="11" s="1"/>
  <c r="E98" i="11"/>
  <c r="D98" i="11"/>
  <c r="F94" i="11"/>
  <c r="F93" i="11"/>
  <c r="F92" i="11"/>
  <c r="F91" i="11"/>
  <c r="F90" i="11"/>
  <c r="E97" i="11"/>
  <c r="D97" i="11"/>
  <c r="J97" i="11" s="1"/>
  <c r="G96" i="11"/>
  <c r="E96" i="11"/>
  <c r="D96" i="11"/>
  <c r="J96" i="11" s="1"/>
  <c r="G95" i="11"/>
  <c r="E95" i="11"/>
  <c r="D95" i="11"/>
  <c r="J95" i="11" s="1"/>
  <c r="E94" i="11"/>
  <c r="D94" i="11"/>
  <c r="E93" i="11"/>
  <c r="D93" i="11"/>
  <c r="J93" i="11" s="1"/>
  <c r="E92" i="11"/>
  <c r="D92" i="11"/>
  <c r="J92" i="11" s="1"/>
  <c r="E91" i="11"/>
  <c r="D91" i="11"/>
  <c r="H91" i="11" s="1"/>
  <c r="E90" i="11"/>
  <c r="D90" i="11"/>
  <c r="H90" i="11" s="1"/>
  <c r="G89" i="11"/>
  <c r="E89" i="11"/>
  <c r="D89" i="11"/>
  <c r="J89" i="11" s="1"/>
  <c r="G88" i="11"/>
  <c r="E88" i="11"/>
  <c r="D88" i="11"/>
  <c r="H88" i="11" s="1"/>
  <c r="E35" i="11"/>
  <c r="D35" i="1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23" i="11"/>
  <c r="E23" i="11"/>
  <c r="D23" i="11"/>
  <c r="J23" i="11" s="1"/>
  <c r="D20" i="59"/>
  <c r="H200" i="11" l="1"/>
  <c r="I200" i="11"/>
  <c r="H100" i="11"/>
  <c r="H102" i="11"/>
  <c r="J98" i="11"/>
  <c r="I101" i="11"/>
  <c r="H99" i="11"/>
  <c r="I102" i="11"/>
  <c r="H98" i="11"/>
  <c r="H89" i="11"/>
  <c r="H92" i="11"/>
  <c r="H93" i="11"/>
  <c r="H94" i="11"/>
  <c r="H95" i="11"/>
  <c r="H96" i="11"/>
  <c r="H97" i="11"/>
  <c r="I88" i="11"/>
  <c r="I89" i="11"/>
  <c r="I94" i="11"/>
  <c r="I95" i="11"/>
  <c r="I96" i="11"/>
  <c r="J88" i="11"/>
  <c r="J90" i="11"/>
  <c r="J91" i="11"/>
  <c r="H24" i="11"/>
  <c r="H26" i="11"/>
  <c r="H27" i="11"/>
  <c r="H28" i="11"/>
  <c r="H29" i="11"/>
  <c r="H30" i="11"/>
  <c r="H32" i="11"/>
  <c r="H33" i="11"/>
  <c r="H34" i="11"/>
  <c r="H35" i="11"/>
  <c r="H23" i="11"/>
  <c r="H31" i="11"/>
  <c r="I23" i="11"/>
  <c r="I24" i="11"/>
  <c r="K102" i="11" l="1"/>
  <c r="K88" i="11"/>
  <c r="K95" i="11"/>
  <c r="K89" i="11"/>
  <c r="K96" i="11"/>
  <c r="K24" i="11"/>
  <c r="K23" i="11"/>
  <c r="T66" i="80" l="1"/>
  <c r="T63" i="80"/>
  <c r="E18" i="11"/>
  <c r="D18" i="11"/>
  <c r="J18" i="11" s="1"/>
  <c r="E17" i="11"/>
  <c r="D17" i="11"/>
  <c r="J17" i="11" s="1"/>
  <c r="G203" i="11"/>
  <c r="E203" i="11"/>
  <c r="D203" i="11"/>
  <c r="J203" i="11" s="1"/>
  <c r="E201" i="11"/>
  <c r="D201" i="11"/>
  <c r="G199" i="11"/>
  <c r="E199" i="11"/>
  <c r="D199" i="11"/>
  <c r="J199" i="11" s="1"/>
  <c r="G198" i="11"/>
  <c r="E198" i="11"/>
  <c r="D198" i="11"/>
  <c r="J198" i="11" s="1"/>
  <c r="F129" i="11"/>
  <c r="F128" i="11"/>
  <c r="F127" i="11"/>
  <c r="F126" i="11"/>
  <c r="E129" i="11"/>
  <c r="D129" i="11"/>
  <c r="H129" i="11" s="1"/>
  <c r="E128" i="11"/>
  <c r="D128" i="11"/>
  <c r="J128" i="11" s="1"/>
  <c r="E127" i="11"/>
  <c r="D127" i="11"/>
  <c r="J127" i="11" s="1"/>
  <c r="F123" i="11"/>
  <c r="F122" i="11"/>
  <c r="F121" i="11"/>
  <c r="F120" i="11"/>
  <c r="F119" i="11"/>
  <c r="F118" i="11"/>
  <c r="F152" i="11"/>
  <c r="F151" i="11"/>
  <c r="F150" i="11"/>
  <c r="F149" i="11"/>
  <c r="F148" i="11"/>
  <c r="F147" i="11"/>
  <c r="F146" i="11"/>
  <c r="F145" i="11"/>
  <c r="F144" i="11"/>
  <c r="G184" i="11"/>
  <c r="D184" i="11"/>
  <c r="J184" i="11" s="1"/>
  <c r="E126" i="11"/>
  <c r="D126" i="11"/>
  <c r="G125" i="11"/>
  <c r="E125" i="11"/>
  <c r="D125" i="11"/>
  <c r="I125" i="11" s="1"/>
  <c r="G124" i="11"/>
  <c r="E124" i="11"/>
  <c r="D124" i="11"/>
  <c r="H124" i="11" s="1"/>
  <c r="E123" i="11"/>
  <c r="D123" i="11"/>
  <c r="E122" i="11"/>
  <c r="D122" i="11"/>
  <c r="E121" i="11"/>
  <c r="D121" i="11"/>
  <c r="E120" i="11"/>
  <c r="D120" i="11"/>
  <c r="H120" i="11" s="1"/>
  <c r="E119" i="11"/>
  <c r="D119" i="11"/>
  <c r="J119" i="11" s="1"/>
  <c r="E118" i="11"/>
  <c r="D118" i="11"/>
  <c r="G117" i="11"/>
  <c r="E117" i="11"/>
  <c r="D117" i="11"/>
  <c r="I117" i="11" s="1"/>
  <c r="G153" i="11"/>
  <c r="E153" i="11"/>
  <c r="D153" i="11"/>
  <c r="J153" i="11" s="1"/>
  <c r="E152" i="11"/>
  <c r="D152" i="11"/>
  <c r="E151" i="11"/>
  <c r="D151" i="11"/>
  <c r="J151" i="11" s="1"/>
  <c r="E150" i="11"/>
  <c r="D150" i="11"/>
  <c r="J150" i="11" s="1"/>
  <c r="E149" i="11"/>
  <c r="D149" i="11"/>
  <c r="J149" i="11" s="1"/>
  <c r="E148" i="11"/>
  <c r="D148" i="11"/>
  <c r="J148" i="11" s="1"/>
  <c r="E147" i="11"/>
  <c r="D147" i="11"/>
  <c r="J147" i="11" s="1"/>
  <c r="E146" i="11"/>
  <c r="D146" i="11"/>
  <c r="J146" i="11" s="1"/>
  <c r="E145" i="11"/>
  <c r="D145" i="11"/>
  <c r="J145" i="11" s="1"/>
  <c r="E144" i="11"/>
  <c r="D144" i="11"/>
  <c r="J144" i="11" s="1"/>
  <c r="G143" i="11"/>
  <c r="E143" i="11"/>
  <c r="D143" i="11"/>
  <c r="J143" i="11" s="1"/>
  <c r="G142" i="11"/>
  <c r="E142" i="11"/>
  <c r="D142" i="11"/>
  <c r="J142" i="11" s="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H18" i="11" l="1"/>
  <c r="H17" i="11"/>
  <c r="I198" i="11"/>
  <c r="I199" i="11"/>
  <c r="I203" i="11"/>
  <c r="H198" i="11"/>
  <c r="H199" i="11"/>
  <c r="H201" i="11"/>
  <c r="H203" i="11"/>
  <c r="I201" i="11"/>
  <c r="H128" i="11"/>
  <c r="I129" i="11"/>
  <c r="H127" i="11"/>
  <c r="H119" i="11"/>
  <c r="H123" i="11"/>
  <c r="J118" i="11"/>
  <c r="J122" i="11"/>
  <c r="J126" i="11"/>
  <c r="J117" i="11"/>
  <c r="H118" i="11"/>
  <c r="J121" i="11"/>
  <c r="H122" i="11"/>
  <c r="J125" i="11"/>
  <c r="H126" i="11"/>
  <c r="H184" i="11"/>
  <c r="I124" i="11"/>
  <c r="J120" i="11"/>
  <c r="I123" i="11"/>
  <c r="J124" i="11"/>
  <c r="I184" i="11"/>
  <c r="H117" i="11"/>
  <c r="H121" i="11"/>
  <c r="H125" i="11"/>
  <c r="H142" i="11"/>
  <c r="H143" i="11"/>
  <c r="H144" i="11"/>
  <c r="H145" i="11"/>
  <c r="H149" i="11"/>
  <c r="H150" i="11"/>
  <c r="H151" i="11"/>
  <c r="H152" i="11"/>
  <c r="H153" i="11"/>
  <c r="I153" i="11"/>
  <c r="H146" i="11"/>
  <c r="H147" i="11"/>
  <c r="H148" i="11"/>
  <c r="I142" i="11"/>
  <c r="I143" i="11"/>
  <c r="I152" i="11"/>
  <c r="K198" i="11" l="1"/>
  <c r="K199" i="11"/>
  <c r="K203" i="11"/>
  <c r="K184" i="11"/>
  <c r="K125" i="11"/>
  <c r="K124" i="11"/>
  <c r="K117" i="11"/>
  <c r="K143" i="11"/>
  <c r="K142" i="11"/>
  <c r="K153" i="11"/>
  <c r="F186" i="11" l="1"/>
  <c r="F87" i="11"/>
  <c r="F86" i="11"/>
  <c r="F85" i="11"/>
  <c r="F84" i="11"/>
  <c r="F83" i="11"/>
  <c r="E87" i="11"/>
  <c r="D87" i="11"/>
  <c r="E86" i="11"/>
  <c r="D86" i="11"/>
  <c r="J86" i="11" s="1"/>
  <c r="E85" i="11"/>
  <c r="D85" i="11"/>
  <c r="J85" i="11" s="1"/>
  <c r="E84" i="11"/>
  <c r="D84" i="11"/>
  <c r="J84" i="11" s="1"/>
  <c r="E83" i="11"/>
  <c r="D83" i="11"/>
  <c r="J83" i="11" s="1"/>
  <c r="G82" i="11"/>
  <c r="E82" i="11"/>
  <c r="D82" i="11"/>
  <c r="J82" i="11" s="1"/>
  <c r="G81" i="11"/>
  <c r="E81" i="11"/>
  <c r="D81" i="11"/>
  <c r="J81" i="11" s="1"/>
  <c r="H82" i="11" l="1"/>
  <c r="H84" i="11"/>
  <c r="H86" i="11"/>
  <c r="H87" i="11"/>
  <c r="H81" i="11"/>
  <c r="H83" i="11"/>
  <c r="I81" i="11"/>
  <c r="I82" i="11"/>
  <c r="H85" i="11"/>
  <c r="I87" i="11"/>
  <c r="K81" i="11" l="1"/>
  <c r="K82" i="11"/>
  <c r="D186" i="11" l="1"/>
  <c r="H186" i="11" s="1"/>
  <c r="E186" i="11"/>
  <c r="F73" i="11"/>
  <c r="F72" i="11"/>
  <c r="F71" i="11"/>
  <c r="F70" i="11"/>
  <c r="F69" i="11"/>
  <c r="F68" i="11"/>
  <c r="F67" i="11"/>
  <c r="F66" i="11"/>
  <c r="F65" i="11"/>
  <c r="F62" i="11"/>
  <c r="F61" i="11"/>
  <c r="F60" i="11"/>
  <c r="F59" i="11"/>
  <c r="F58" i="11"/>
  <c r="F57" i="11"/>
  <c r="F56" i="11"/>
  <c r="F55" i="11"/>
  <c r="F54" i="11"/>
  <c r="F53" i="11"/>
  <c r="E73" i="11"/>
  <c r="D73" i="1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G64" i="11"/>
  <c r="E64" i="11"/>
  <c r="D64" i="11"/>
  <c r="J64" i="11" s="1"/>
  <c r="G63" i="11"/>
  <c r="E63" i="11"/>
  <c r="D63" i="11"/>
  <c r="J63" i="11" s="1"/>
  <c r="E62" i="11"/>
  <c r="D62" i="1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G52" i="11"/>
  <c r="E52" i="11"/>
  <c r="D52" i="11"/>
  <c r="J52" i="11" s="1"/>
  <c r="G51" i="11"/>
  <c r="E51" i="11"/>
  <c r="D51" i="11"/>
  <c r="J51" i="11" s="1"/>
  <c r="G74" i="11"/>
  <c r="E74" i="11"/>
  <c r="D74" i="11"/>
  <c r="J74" i="11" s="1"/>
  <c r="E50" i="11"/>
  <c r="D50" i="11"/>
  <c r="E49" i="11"/>
  <c r="D49" i="11"/>
  <c r="J49" i="11" s="1"/>
  <c r="E48" i="11"/>
  <c r="D48" i="11"/>
  <c r="E47" i="11"/>
  <c r="D47" i="11"/>
  <c r="J47" i="11" s="1"/>
  <c r="E46" i="11"/>
  <c r="D46" i="11"/>
  <c r="E45" i="11"/>
  <c r="D45" i="11"/>
  <c r="E44" i="11"/>
  <c r="D44" i="11"/>
  <c r="H44" i="11" s="1"/>
  <c r="E43" i="11"/>
  <c r="D43" i="11"/>
  <c r="J43" i="11" s="1"/>
  <c r="E42" i="11"/>
  <c r="D42" i="11"/>
  <c r="E41" i="11"/>
  <c r="D41" i="11"/>
  <c r="E40" i="11"/>
  <c r="D40" i="11"/>
  <c r="H40" i="11" s="1"/>
  <c r="E39" i="11"/>
  <c r="D39" i="11"/>
  <c r="J39" i="11" s="1"/>
  <c r="E38" i="11"/>
  <c r="D38" i="11"/>
  <c r="I38" i="11" s="1"/>
  <c r="G37" i="11"/>
  <c r="E37" i="11"/>
  <c r="D37" i="11"/>
  <c r="I37" i="11" s="1"/>
  <c r="G22" i="11"/>
  <c r="E22" i="11"/>
  <c r="D22" i="11"/>
  <c r="H22" i="11" s="1"/>
  <c r="G21" i="11"/>
  <c r="E21" i="11"/>
  <c r="D21" i="11"/>
  <c r="J21" i="11" s="1"/>
  <c r="I186" i="11" l="1"/>
  <c r="H69" i="11"/>
  <c r="H70" i="11"/>
  <c r="H71" i="11"/>
  <c r="H72" i="11"/>
  <c r="H73" i="11"/>
  <c r="H51" i="11"/>
  <c r="H52" i="11"/>
  <c r="H54" i="11"/>
  <c r="H55" i="11"/>
  <c r="H56" i="11"/>
  <c r="H57" i="11"/>
  <c r="H58" i="11"/>
  <c r="H59" i="11"/>
  <c r="H60" i="11"/>
  <c r="H61" i="11"/>
  <c r="H62" i="11"/>
  <c r="H63" i="11"/>
  <c r="H64" i="11"/>
  <c r="H66" i="11"/>
  <c r="H67" i="11"/>
  <c r="H68" i="11"/>
  <c r="I51" i="11"/>
  <c r="I52" i="11"/>
  <c r="I53" i="11"/>
  <c r="I62" i="11"/>
  <c r="I63" i="11"/>
  <c r="I64" i="11"/>
  <c r="I65" i="11"/>
  <c r="I73" i="11"/>
  <c r="H21" i="11"/>
  <c r="J37" i="11"/>
  <c r="H43" i="11"/>
  <c r="J42" i="11"/>
  <c r="J38" i="11"/>
  <c r="H42" i="11"/>
  <c r="J45" i="11"/>
  <c r="H46" i="11"/>
  <c r="J46" i="11"/>
  <c r="H47" i="11"/>
  <c r="J48" i="11"/>
  <c r="H50" i="11"/>
  <c r="H74" i="11"/>
  <c r="I22" i="11"/>
  <c r="J41" i="11"/>
  <c r="I21" i="11"/>
  <c r="J22" i="11"/>
  <c r="J40" i="11"/>
  <c r="J44" i="11"/>
  <c r="H37" i="11"/>
  <c r="H41" i="11"/>
  <c r="H45" i="11"/>
  <c r="H49" i="11"/>
  <c r="I74" i="11"/>
  <c r="H48" i="11"/>
  <c r="K64" i="11" l="1"/>
  <c r="K52" i="11"/>
  <c r="K63" i="11"/>
  <c r="K51" i="11"/>
  <c r="K21" i="11"/>
  <c r="K37" i="11"/>
  <c r="K22" i="11"/>
  <c r="K74" i="11"/>
  <c r="E185" i="11" l="1"/>
  <c r="D185" i="11"/>
  <c r="J185" i="11" s="1"/>
  <c r="J187" i="11"/>
  <c r="I187" i="11"/>
  <c r="H187" i="11"/>
  <c r="G187" i="11"/>
  <c r="K187" i="11" l="1"/>
  <c r="I185" i="11"/>
  <c r="F190" i="11" l="1"/>
  <c r="G103" i="11" l="1"/>
  <c r="E103" i="11"/>
  <c r="D103" i="11"/>
  <c r="J103" i="11" s="1"/>
  <c r="D25" i="59"/>
  <c r="F197" i="11"/>
  <c r="F194" i="11"/>
  <c r="F141" i="11"/>
  <c r="F140" i="11"/>
  <c r="F139" i="11"/>
  <c r="F138" i="11"/>
  <c r="F135" i="11"/>
  <c r="F134" i="11"/>
  <c r="F133" i="11"/>
  <c r="F132" i="11"/>
  <c r="F115" i="11"/>
  <c r="F114" i="11"/>
  <c r="F113" i="11"/>
  <c r="F112" i="11"/>
  <c r="F111" i="11"/>
  <c r="F110" i="11"/>
  <c r="F107" i="11"/>
  <c r="F106" i="11"/>
  <c r="F105" i="11"/>
  <c r="F104" i="11"/>
  <c r="D104" i="11"/>
  <c r="H104" i="11" s="1"/>
  <c r="E104" i="11"/>
  <c r="D105" i="11"/>
  <c r="J105" i="11" s="1"/>
  <c r="E105" i="11"/>
  <c r="D106" i="11"/>
  <c r="H106" i="11" s="1"/>
  <c r="E106" i="11"/>
  <c r="D107" i="11"/>
  <c r="H107" i="11" s="1"/>
  <c r="E107" i="11"/>
  <c r="D108" i="11"/>
  <c r="H108" i="11" s="1"/>
  <c r="E108" i="11"/>
  <c r="G108" i="11"/>
  <c r="D109" i="11"/>
  <c r="J109" i="11" s="1"/>
  <c r="E109" i="11"/>
  <c r="G109" i="11"/>
  <c r="D110" i="11"/>
  <c r="H110" i="11" s="1"/>
  <c r="E110" i="11"/>
  <c r="D111" i="11"/>
  <c r="H111" i="11" s="1"/>
  <c r="E111" i="11"/>
  <c r="D112" i="11"/>
  <c r="J112" i="11" s="1"/>
  <c r="E112" i="11"/>
  <c r="D113" i="11"/>
  <c r="J113" i="11" s="1"/>
  <c r="E113" i="11"/>
  <c r="D114" i="11"/>
  <c r="H114" i="11" s="1"/>
  <c r="E114" i="11"/>
  <c r="D115" i="11"/>
  <c r="H115" i="11" s="1"/>
  <c r="E115" i="11"/>
  <c r="D116" i="11"/>
  <c r="J116" i="11" s="1"/>
  <c r="E116" i="11"/>
  <c r="G116" i="11"/>
  <c r="D131" i="11"/>
  <c r="J131" i="11" s="1"/>
  <c r="E131" i="11"/>
  <c r="G131" i="11"/>
  <c r="D132" i="11"/>
  <c r="H132" i="11" s="1"/>
  <c r="E132" i="11"/>
  <c r="D133" i="11"/>
  <c r="H133" i="11" s="1"/>
  <c r="E133" i="11"/>
  <c r="D134" i="11"/>
  <c r="J134" i="11" s="1"/>
  <c r="E134" i="11"/>
  <c r="D135" i="11"/>
  <c r="E135" i="11"/>
  <c r="D136" i="11"/>
  <c r="H136" i="11" s="1"/>
  <c r="E136" i="11"/>
  <c r="G136" i="11"/>
  <c r="D137" i="11"/>
  <c r="H137" i="11" s="1"/>
  <c r="E137" i="11"/>
  <c r="G137" i="11"/>
  <c r="D138" i="11"/>
  <c r="H138" i="11" s="1"/>
  <c r="E138" i="11"/>
  <c r="D139" i="11"/>
  <c r="J139" i="11" s="1"/>
  <c r="E139" i="11"/>
  <c r="D140" i="11"/>
  <c r="H140" i="11" s="1"/>
  <c r="E140" i="11"/>
  <c r="D141" i="11"/>
  <c r="H141" i="11" s="1"/>
  <c r="E141" i="11"/>
  <c r="D188" i="11"/>
  <c r="J188" i="11" s="1"/>
  <c r="G188" i="11"/>
  <c r="D189" i="11"/>
  <c r="J189" i="11" s="1"/>
  <c r="E189" i="11"/>
  <c r="D190" i="11"/>
  <c r="H190" i="11" s="1"/>
  <c r="E190" i="11"/>
  <c r="D191" i="11"/>
  <c r="H191" i="11" s="1"/>
  <c r="E191" i="11"/>
  <c r="G191" i="11"/>
  <c r="D192" i="11"/>
  <c r="H192" i="11" s="1"/>
  <c r="E192" i="11"/>
  <c r="G192" i="11"/>
  <c r="D193" i="11"/>
  <c r="J193" i="11" s="1"/>
  <c r="E193" i="11"/>
  <c r="G193" i="11"/>
  <c r="D194" i="11"/>
  <c r="E194" i="11"/>
  <c r="D195" i="11"/>
  <c r="E195" i="11"/>
  <c r="D196" i="11"/>
  <c r="E196" i="11"/>
  <c r="D197" i="11"/>
  <c r="E197" i="11"/>
  <c r="F80" i="11"/>
  <c r="F79" i="11"/>
  <c r="F78" i="11"/>
  <c r="F77" i="11"/>
  <c r="F76" i="11"/>
  <c r="E80" i="11"/>
  <c r="D80" i="1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G75" i="11"/>
  <c r="E75" i="11"/>
  <c r="D75" i="11"/>
  <c r="J75" i="11" s="1"/>
  <c r="D19" i="11"/>
  <c r="I19" i="11" s="1"/>
  <c r="E19" i="11"/>
  <c r="D20" i="11"/>
  <c r="H20" i="11" s="1"/>
  <c r="E20" i="11"/>
  <c r="E16" i="11"/>
  <c r="D16" i="11"/>
  <c r="G15" i="11"/>
  <c r="E15" i="11"/>
  <c r="D15" i="11"/>
  <c r="I15" i="11" s="1"/>
  <c r="H103" i="11" l="1"/>
  <c r="I103" i="11"/>
  <c r="F195" i="11"/>
  <c r="F196" i="11"/>
  <c r="J138" i="11"/>
  <c r="J104" i="11"/>
  <c r="I194" i="11"/>
  <c r="I188" i="11"/>
  <c r="J108" i="11"/>
  <c r="J196" i="11"/>
  <c r="I196" i="11"/>
  <c r="I190" i="11"/>
  <c r="H188" i="11"/>
  <c r="I136" i="11"/>
  <c r="I108" i="11"/>
  <c r="I197" i="11"/>
  <c r="J194" i="11"/>
  <c r="I116" i="11"/>
  <c r="J106" i="11"/>
  <c r="I193" i="11"/>
  <c r="I189" i="11"/>
  <c r="J192" i="11"/>
  <c r="J140" i="11"/>
  <c r="I137" i="11"/>
  <c r="J136" i="11"/>
  <c r="H134" i="11"/>
  <c r="J132" i="11"/>
  <c r="H116" i="11"/>
  <c r="I115" i="11"/>
  <c r="J114" i="11"/>
  <c r="H112" i="11"/>
  <c r="J110" i="11"/>
  <c r="I107" i="11"/>
  <c r="I192" i="11"/>
  <c r="I135" i="11"/>
  <c r="I131" i="11"/>
  <c r="I109" i="11"/>
  <c r="H197" i="11"/>
  <c r="J195" i="11"/>
  <c r="H193" i="11"/>
  <c r="J191" i="11"/>
  <c r="H139" i="11"/>
  <c r="J137" i="11"/>
  <c r="H135" i="11"/>
  <c r="J133" i="11"/>
  <c r="H131" i="11"/>
  <c r="H113" i="11"/>
  <c r="J111" i="11"/>
  <c r="H109" i="11"/>
  <c r="H105" i="11"/>
  <c r="I195" i="11"/>
  <c r="I191" i="11"/>
  <c r="I141" i="11"/>
  <c r="H75" i="11"/>
  <c r="H76" i="11"/>
  <c r="H77" i="11"/>
  <c r="H78" i="11"/>
  <c r="H79" i="11"/>
  <c r="H80" i="11"/>
  <c r="I75" i="11"/>
  <c r="I80" i="11"/>
  <c r="J20" i="11"/>
  <c r="H19" i="11"/>
  <c r="J16" i="11"/>
  <c r="H16" i="11"/>
  <c r="J15" i="11"/>
  <c r="H15" i="11"/>
  <c r="K103" i="11" l="1"/>
  <c r="K131" i="11"/>
  <c r="K191" i="11"/>
  <c r="K108" i="11"/>
  <c r="K188" i="11"/>
  <c r="K136" i="11"/>
  <c r="K109" i="11"/>
  <c r="K193" i="11"/>
  <c r="K192" i="11"/>
  <c r="K137" i="11"/>
  <c r="K116" i="11"/>
  <c r="K75" i="11"/>
  <c r="K15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G189" i="11" s="1"/>
  <c r="H189" i="11" s="1"/>
  <c r="K189" i="11" s="1"/>
  <c r="O218" i="10"/>
  <c r="P218" i="10" s="1"/>
  <c r="K218" i="10"/>
  <c r="M218" i="10" s="1"/>
  <c r="J218" i="10"/>
  <c r="I218" i="10"/>
  <c r="G25" i="11" s="1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H25" i="11" l="1"/>
  <c r="I25" i="11"/>
  <c r="G38" i="11"/>
  <c r="H38" i="11" s="1"/>
  <c r="K38" i="11" s="1"/>
  <c r="G53" i="11"/>
  <c r="H53" i="11" s="1"/>
  <c r="K53" i="11" s="1"/>
  <c r="G65" i="11"/>
  <c r="H65" i="11" s="1"/>
  <c r="K65" i="11" s="1"/>
  <c r="I1503" i="10"/>
  <c r="I1504" i="10"/>
  <c r="I1505" i="10"/>
  <c r="I1506" i="10"/>
  <c r="I1507" i="10"/>
  <c r="I1508" i="10"/>
  <c r="I1509" i="10"/>
  <c r="I1510" i="10"/>
  <c r="I1511" i="10"/>
  <c r="G1053" i="10"/>
  <c r="G1051" i="10"/>
  <c r="F8" i="10"/>
  <c r="K25" i="11" l="1"/>
  <c r="H39" i="11"/>
  <c r="T7" i="54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205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04" i="11"/>
  <c r="E204" i="11"/>
  <c r="D204" i="11"/>
  <c r="J204" i="11" s="1"/>
  <c r="E205" i="11"/>
  <c r="D206" i="11"/>
  <c r="H206" i="11" s="1"/>
  <c r="E206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L90" i="10" s="1"/>
  <c r="N90" i="10" s="1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M147" i="10" s="1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J193" i="10"/>
  <c r="K193" i="10"/>
  <c r="O193" i="10"/>
  <c r="P193" i="10" s="1"/>
  <c r="J194" i="10"/>
  <c r="K194" i="10"/>
  <c r="M194" i="10" s="1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M199" i="10" s="1"/>
  <c r="O199" i="10"/>
  <c r="P199" i="10" s="1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L207" i="10" s="1"/>
  <c r="K207" i="10"/>
  <c r="O207" i="10"/>
  <c r="J208" i="10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M229" i="10" s="1"/>
  <c r="O229" i="10"/>
  <c r="P229" i="10" s="1"/>
  <c r="J230" i="10"/>
  <c r="K230" i="10"/>
  <c r="M230" i="10" s="1"/>
  <c r="O230" i="10"/>
  <c r="P230" i="10" s="1"/>
  <c r="J231" i="10"/>
  <c r="K231" i="10"/>
  <c r="M231" i="10" s="1"/>
  <c r="O231" i="10"/>
  <c r="P231" i="10" s="1"/>
  <c r="J232" i="10"/>
  <c r="K232" i="10"/>
  <c r="O232" i="10"/>
  <c r="P232" i="10" s="1"/>
  <c r="J234" i="10"/>
  <c r="K234" i="10"/>
  <c r="M234" i="10" s="1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M264" i="10" s="1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M278" i="10" s="1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O607" i="10"/>
  <c r="P607" i="10" s="1"/>
  <c r="J608" i="10"/>
  <c r="L608" i="10" s="1"/>
  <c r="K608" i="10"/>
  <c r="M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M616" i="10" s="1"/>
  <c r="N616" i="10" s="1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N693" i="10" s="1"/>
  <c r="O693" i="10"/>
  <c r="P693" i="10" s="1"/>
  <c r="J694" i="10"/>
  <c r="L694" i="10" s="1"/>
  <c r="N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N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N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N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N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N773" i="10" s="1"/>
  <c r="O773" i="10"/>
  <c r="P773" i="10" s="1"/>
  <c r="J774" i="10"/>
  <c r="L774" i="10" s="1"/>
  <c r="N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N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N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N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N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N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N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N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N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N981" i="10" s="1"/>
  <c r="O981" i="10"/>
  <c r="P981" i="10" s="1"/>
  <c r="J982" i="10"/>
  <c r="L982" i="10" s="1"/>
  <c r="N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N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N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N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N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N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N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N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N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N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N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N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M1468" i="10" s="1"/>
  <c r="N1468" i="10" s="1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884" i="10"/>
  <c r="N785" i="10"/>
  <c r="N977" i="10"/>
  <c r="N733" i="10"/>
  <c r="N973" i="10"/>
  <c r="N964" i="10"/>
  <c r="N761" i="10"/>
  <c r="N708" i="10"/>
  <c r="N873" i="10"/>
  <c r="N865" i="10"/>
  <c r="N848" i="10"/>
  <c r="N841" i="10"/>
  <c r="N825" i="10"/>
  <c r="N906" i="10"/>
  <c r="L208" i="10"/>
  <c r="O7" i="10"/>
  <c r="P7" i="10" s="1"/>
  <c r="P188" i="10"/>
  <c r="G9" i="39"/>
  <c r="G6" i="39"/>
  <c r="C2" i="41"/>
  <c r="J7" i="10"/>
  <c r="K7" i="10"/>
  <c r="M7" i="10" s="1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149" i="11" s="1"/>
  <c r="I149" i="11" s="1"/>
  <c r="K149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206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29" i="11" s="1"/>
  <c r="I29" i="11" s="1"/>
  <c r="K29" i="11" s="1"/>
  <c r="I423" i="10"/>
  <c r="G76" i="11" s="1"/>
  <c r="I76" i="11" s="1"/>
  <c r="K76" i="11" s="1"/>
  <c r="I439" i="10"/>
  <c r="G148" i="11" s="1"/>
  <c r="I148" i="11" s="1"/>
  <c r="K148" i="11" s="1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58" i="11" s="1"/>
  <c r="I58" i="11" s="1"/>
  <c r="K58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9" i="11" s="1"/>
  <c r="J19" i="11" s="1"/>
  <c r="K19" i="11" s="1"/>
  <c r="I249" i="10"/>
  <c r="I267" i="10"/>
  <c r="I291" i="10"/>
  <c r="I315" i="10"/>
  <c r="I336" i="10"/>
  <c r="I358" i="10"/>
  <c r="I384" i="10"/>
  <c r="I407" i="10"/>
  <c r="I440" i="10"/>
  <c r="G144" i="11" s="1"/>
  <c r="I144" i="11" s="1"/>
  <c r="K144" i="11" s="1"/>
  <c r="I472" i="10"/>
  <c r="I20" i="10"/>
  <c r="G195" i="11" s="1"/>
  <c r="H195" i="11" s="1"/>
  <c r="K195" i="11" s="1"/>
  <c r="I77" i="10"/>
  <c r="I98" i="10"/>
  <c r="I123" i="10"/>
  <c r="I145" i="10"/>
  <c r="I163" i="10"/>
  <c r="I179" i="10"/>
  <c r="I205" i="10"/>
  <c r="G16" i="11" s="1"/>
  <c r="I16" i="11" s="1"/>
  <c r="K16" i="11" s="1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97" i="11" s="1"/>
  <c r="I97" i="11" s="1"/>
  <c r="K97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G30" i="11" s="1"/>
  <c r="I30" i="11" s="1"/>
  <c r="K30" i="11" s="1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G141" i="11" s="1"/>
  <c r="J141" i="11" s="1"/>
  <c r="K141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G86" i="11" s="1"/>
  <c r="I86" i="11" s="1"/>
  <c r="K86" i="11" s="1"/>
  <c r="I571" i="10"/>
  <c r="I670" i="10"/>
  <c r="I696" i="10"/>
  <c r="I722" i="10"/>
  <c r="I754" i="10"/>
  <c r="I791" i="10"/>
  <c r="I822" i="10"/>
  <c r="I854" i="10"/>
  <c r="G107" i="11" s="1"/>
  <c r="J107" i="11" s="1"/>
  <c r="K107" i="11" s="1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G185" i="11" s="1"/>
  <c r="H185" i="11" s="1"/>
  <c r="K185" i="11" s="1"/>
  <c r="I253" i="10"/>
  <c r="I278" i="10"/>
  <c r="I310" i="10"/>
  <c r="I342" i="10"/>
  <c r="I368" i="10"/>
  <c r="I401" i="10"/>
  <c r="I445" i="10"/>
  <c r="G146" i="11" s="1"/>
  <c r="I146" i="11" s="1"/>
  <c r="K146" i="11" s="1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G62" i="11" s="1"/>
  <c r="J62" i="11" s="1"/>
  <c r="K62" i="11" s="1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G70" i="11" s="1"/>
  <c r="I70" i="11" s="1"/>
  <c r="K70" i="11" s="1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29" i="11" s="1"/>
  <c r="J129" i="11" s="1"/>
  <c r="K129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G20" i="11" s="1"/>
  <c r="I20" i="11" s="1"/>
  <c r="K20" i="11" s="1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G94" i="11" s="1"/>
  <c r="J94" i="11" s="1"/>
  <c r="K94" i="11" s="1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G73" i="11" s="1"/>
  <c r="J73" i="11" s="1"/>
  <c r="K73" i="11" s="1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96" i="11" s="1"/>
  <c r="H196" i="11" s="1"/>
  <c r="K196" i="11" s="1"/>
  <c r="I263" i="10"/>
  <c r="I292" i="10"/>
  <c r="I322" i="10"/>
  <c r="I354" i="10"/>
  <c r="I380" i="10"/>
  <c r="I408" i="10"/>
  <c r="I441" i="10"/>
  <c r="I468" i="10"/>
  <c r="I494" i="10"/>
  <c r="I526" i="10"/>
  <c r="G35" i="11" s="1"/>
  <c r="I554" i="10"/>
  <c r="I581" i="10"/>
  <c r="I653" i="10"/>
  <c r="I678" i="10"/>
  <c r="G80" i="11" s="1"/>
  <c r="J80" i="11" s="1"/>
  <c r="K80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35" i="11" s="1"/>
  <c r="J135" i="11" s="1"/>
  <c r="K135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90" i="11" s="1"/>
  <c r="J190" i="11" s="1"/>
  <c r="K190" i="11" s="1"/>
  <c r="I963" i="10"/>
  <c r="I1009" i="10"/>
  <c r="I1055" i="10"/>
  <c r="I32" i="10"/>
  <c r="I130" i="10"/>
  <c r="I181" i="10"/>
  <c r="I214" i="10"/>
  <c r="I265" i="10"/>
  <c r="I328" i="10"/>
  <c r="I382" i="10"/>
  <c r="I442" i="10"/>
  <c r="G147" i="11" s="1"/>
  <c r="I147" i="11" s="1"/>
  <c r="K147" i="11" s="1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G69" i="11" s="1"/>
  <c r="I69" i="11" s="1"/>
  <c r="K69" i="11" s="1"/>
  <c r="I575" i="10"/>
  <c r="I673" i="10"/>
  <c r="I726" i="10"/>
  <c r="I795" i="10"/>
  <c r="I858" i="10"/>
  <c r="I900" i="10"/>
  <c r="I1008" i="10"/>
  <c r="I1069" i="10"/>
  <c r="G197" i="11" s="1"/>
  <c r="J197" i="11" s="1"/>
  <c r="K197" i="11" s="1"/>
  <c r="I1114" i="10"/>
  <c r="I1162" i="10"/>
  <c r="I1226" i="10"/>
  <c r="I1333" i="10"/>
  <c r="I450" i="10"/>
  <c r="G120" i="11" s="1"/>
  <c r="I120" i="11" s="1"/>
  <c r="K120" i="11" s="1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G28" i="11" s="1"/>
  <c r="I28" i="11" s="1"/>
  <c r="K28" i="11" s="1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G31" i="11" s="1"/>
  <c r="I31" i="11" s="1"/>
  <c r="K31" i="11" s="1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G17" i="11" s="1"/>
  <c r="I17" i="11" s="1"/>
  <c r="K17" i="11" s="1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G145" i="11" s="1"/>
  <c r="I145" i="11" s="1"/>
  <c r="K145" i="11" s="1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G123" i="11" s="1"/>
  <c r="J123" i="11" s="1"/>
  <c r="K123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G115" i="11" s="1"/>
  <c r="J115" i="11" s="1"/>
  <c r="K115" i="11" s="1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G87" i="11" s="1"/>
  <c r="J87" i="11" s="1"/>
  <c r="K87" i="11" s="1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G98" i="11" s="1"/>
  <c r="I98" i="11" s="1"/>
  <c r="K98" i="11" s="1"/>
  <c r="I588" i="10"/>
  <c r="I680" i="10"/>
  <c r="G101" i="11" s="1"/>
  <c r="J101" i="11" s="1"/>
  <c r="K101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G105" i="11" s="1"/>
  <c r="I105" i="11" s="1"/>
  <c r="K105" i="11" s="1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G104" i="11" s="1"/>
  <c r="I104" i="11" s="1"/>
  <c r="K104" i="11" s="1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G201" i="11" s="1"/>
  <c r="J201" i="11" s="1"/>
  <c r="K201" i="11" s="1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32" i="11" s="1"/>
  <c r="I32" i="11" s="1"/>
  <c r="K32" i="11" s="1"/>
  <c r="I524" i="10"/>
  <c r="G127" i="11" s="1"/>
  <c r="I127" i="11" s="1"/>
  <c r="K127" i="11" s="1"/>
  <c r="I590" i="10"/>
  <c r="I681" i="10"/>
  <c r="I734" i="10"/>
  <c r="I823" i="10"/>
  <c r="G152" i="11" s="1"/>
  <c r="J152" i="11" s="1"/>
  <c r="K152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G90" i="11" s="1"/>
  <c r="I90" i="11" s="1"/>
  <c r="K90" i="11" s="1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G200" i="11" s="1"/>
  <c r="J200" i="11" s="1"/>
  <c r="K200" i="11" s="1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126" i="11" s="1"/>
  <c r="I126" i="11" s="1"/>
  <c r="K126" i="11" s="1"/>
  <c r="I484" i="10"/>
  <c r="I537" i="10"/>
  <c r="I694" i="10"/>
  <c r="I748" i="10"/>
  <c r="I814" i="10"/>
  <c r="I880" i="10"/>
  <c r="G186" i="11" s="1"/>
  <c r="J186" i="11" s="1"/>
  <c r="K186" i="11" s="1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G18" i="11" s="1"/>
  <c r="I18" i="11" s="1"/>
  <c r="K18" i="11" s="1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G112" i="11" s="1"/>
  <c r="I112" i="11" s="1"/>
  <c r="K112" i="11" s="1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13" i="11"/>
  <c r="I1235" i="10"/>
  <c r="I1234" i="10"/>
  <c r="I9" i="10"/>
  <c r="G194" i="11" s="1"/>
  <c r="H194" i="11" s="1"/>
  <c r="K194" i="11" s="1"/>
  <c r="P192" i="10"/>
  <c r="P190" i="10"/>
  <c r="P194" i="10"/>
  <c r="L108" i="10"/>
  <c r="L111" i="10"/>
  <c r="L204" i="10"/>
  <c r="L126" i="10"/>
  <c r="L201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L172" i="29"/>
  <c r="B171" i="29" s="1"/>
  <c r="L42" i="39"/>
  <c r="B41" i="39" s="1"/>
  <c r="L252" i="10"/>
  <c r="N1146" i="10"/>
  <c r="N1114" i="10"/>
  <c r="N1074" i="10"/>
  <c r="G8" i="39"/>
  <c r="I107" i="10"/>
  <c r="I1423" i="10"/>
  <c r="I1426" i="10"/>
  <c r="I1429" i="10"/>
  <c r="M120" i="10"/>
  <c r="M232" i="10"/>
  <c r="M145" i="10"/>
  <c r="M146" i="10"/>
  <c r="M227" i="10"/>
  <c r="M144" i="10"/>
  <c r="M140" i="10"/>
  <c r="M248" i="10"/>
  <c r="M276" i="10"/>
  <c r="M193" i="10"/>
  <c r="M119" i="10"/>
  <c r="M1447" i="10"/>
  <c r="M1428" i="10"/>
  <c r="P80" i="10"/>
  <c r="N1066" i="10"/>
  <c r="P13" i="10"/>
  <c r="G8" i="29"/>
  <c r="N1374" i="10"/>
  <c r="N1106" i="10"/>
  <c r="N1214" i="10"/>
  <c r="N1190" i="10"/>
  <c r="N897" i="10"/>
  <c r="N829" i="10"/>
  <c r="N821" i="10"/>
  <c r="N781" i="10"/>
  <c r="N777" i="10"/>
  <c r="N769" i="10"/>
  <c r="N753" i="10"/>
  <c r="N745" i="10"/>
  <c r="N741" i="10"/>
  <c r="N737" i="10"/>
  <c r="N729" i="10"/>
  <c r="N860" i="10"/>
  <c r="N940" i="10"/>
  <c r="N849" i="10"/>
  <c r="N705" i="10"/>
  <c r="N697" i="10"/>
  <c r="N681" i="10"/>
  <c r="N673" i="10"/>
  <c r="N665" i="10"/>
  <c r="N661" i="10"/>
  <c r="N657" i="10"/>
  <c r="P203" i="10"/>
  <c r="L9" i="10"/>
  <c r="N1334" i="10"/>
  <c r="L45" i="10"/>
  <c r="L29" i="10"/>
  <c r="N29" i="10" s="1"/>
  <c r="N1159" i="10"/>
  <c r="N1178" i="10"/>
  <c r="N1126" i="10"/>
  <c r="N1063" i="10"/>
  <c r="N913" i="10"/>
  <c r="N881" i="10"/>
  <c r="N837" i="10"/>
  <c r="N828" i="10"/>
  <c r="N1127" i="10"/>
  <c r="N1094" i="10"/>
  <c r="N784" i="10"/>
  <c r="N1118" i="10"/>
  <c r="N692" i="10"/>
  <c r="N985" i="10"/>
  <c r="N969" i="10"/>
  <c r="N953" i="10"/>
  <c r="N937" i="10"/>
  <c r="N914" i="10"/>
  <c r="N905" i="10"/>
  <c r="N858" i="10"/>
  <c r="N826" i="10"/>
  <c r="N802" i="10"/>
  <c r="N786" i="10"/>
  <c r="N770" i="10"/>
  <c r="N754" i="10"/>
  <c r="N738" i="10"/>
  <c r="N756" i="10"/>
  <c r="N724" i="10"/>
  <c r="N717" i="10"/>
  <c r="N698" i="10"/>
  <c r="N666" i="10"/>
  <c r="N644" i="10"/>
  <c r="N1183" i="10"/>
  <c r="N1150" i="10"/>
  <c r="N1086" i="10"/>
  <c r="N1222" i="10"/>
  <c r="L247" i="10"/>
  <c r="L261" i="10"/>
  <c r="L245" i="10"/>
  <c r="L181" i="10"/>
  <c r="N1422" i="10"/>
  <c r="N1136" i="10"/>
  <c r="N1238" i="10"/>
  <c r="N1079" i="10"/>
  <c r="N1078" i="10"/>
  <c r="N1255" i="10"/>
  <c r="N1174" i="10"/>
  <c r="N1130" i="10"/>
  <c r="P10" i="10"/>
  <c r="P202" i="10"/>
  <c r="M1469" i="10"/>
  <c r="M98" i="10"/>
  <c r="M183" i="10"/>
  <c r="M99" i="10"/>
  <c r="M649" i="10"/>
  <c r="N649" i="10" s="1"/>
  <c r="M106" i="10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88" i="10"/>
  <c r="M103" i="10"/>
  <c r="M108" i="10"/>
  <c r="M368" i="10"/>
  <c r="N368" i="10" s="1"/>
  <c r="M104" i="10"/>
  <c r="M97" i="10"/>
  <c r="M565" i="10"/>
  <c r="M101" i="10"/>
  <c r="M107" i="10"/>
  <c r="N107" i="10" s="1"/>
  <c r="M566" i="10"/>
  <c r="N566" i="10" s="1"/>
  <c r="M1450" i="10"/>
  <c r="M249" i="10"/>
  <c r="M236" i="10"/>
  <c r="I35" i="11" l="1"/>
  <c r="J35" i="11"/>
  <c r="L146" i="10"/>
  <c r="G122" i="11"/>
  <c r="I122" i="11" s="1"/>
  <c r="K122" i="11" s="1"/>
  <c r="G100" i="11"/>
  <c r="I100" i="11" s="1"/>
  <c r="K100" i="11" s="1"/>
  <c r="G93" i="11"/>
  <c r="I93" i="11" s="1"/>
  <c r="K93" i="11" s="1"/>
  <c r="G150" i="11"/>
  <c r="I150" i="11" s="1"/>
  <c r="K150" i="11" s="1"/>
  <c r="G85" i="11"/>
  <c r="I85" i="11" s="1"/>
  <c r="K85" i="11" s="1"/>
  <c r="G106" i="11"/>
  <c r="I106" i="11" s="1"/>
  <c r="K106" i="11" s="1"/>
  <c r="G128" i="11"/>
  <c r="I128" i="11" s="1"/>
  <c r="K128" i="11" s="1"/>
  <c r="G113" i="11"/>
  <c r="I113" i="11" s="1"/>
  <c r="K113" i="11" s="1"/>
  <c r="G121" i="11"/>
  <c r="I121" i="11" s="1"/>
  <c r="K121" i="11" s="1"/>
  <c r="G26" i="11"/>
  <c r="I26" i="11" s="1"/>
  <c r="K26" i="11" s="1"/>
  <c r="G39" i="11"/>
  <c r="I39" i="11" s="1"/>
  <c r="K39" i="11" s="1"/>
  <c r="G47" i="11"/>
  <c r="I47" i="11" s="1"/>
  <c r="K47" i="11" s="1"/>
  <c r="G33" i="11"/>
  <c r="I33" i="11" s="1"/>
  <c r="K33" i="11" s="1"/>
  <c r="N1287" i="10"/>
  <c r="N1143" i="10"/>
  <c r="N1095" i="10"/>
  <c r="N1071" i="10"/>
  <c r="L120" i="10"/>
  <c r="N120" i="10" s="1"/>
  <c r="L80" i="10"/>
  <c r="N80" i="10" s="1"/>
  <c r="L135" i="10"/>
  <c r="N135" i="10" s="1"/>
  <c r="L85" i="10"/>
  <c r="N85" i="10" s="1"/>
  <c r="G111" i="11"/>
  <c r="I111" i="11" s="1"/>
  <c r="K111" i="11" s="1"/>
  <c r="G119" i="11"/>
  <c r="I119" i="11" s="1"/>
  <c r="K119" i="11" s="1"/>
  <c r="G27" i="11"/>
  <c r="I27" i="11" s="1"/>
  <c r="K27" i="11" s="1"/>
  <c r="G118" i="11"/>
  <c r="I118" i="11" s="1"/>
  <c r="K118" i="11" s="1"/>
  <c r="G77" i="11"/>
  <c r="I77" i="11" s="1"/>
  <c r="K77" i="11" s="1"/>
  <c r="G91" i="11"/>
  <c r="I91" i="11" s="1"/>
  <c r="K91" i="11" s="1"/>
  <c r="G83" i="11"/>
  <c r="I83" i="11" s="1"/>
  <c r="K83" i="11" s="1"/>
  <c r="G48" i="11"/>
  <c r="I48" i="11" s="1"/>
  <c r="K48" i="11" s="1"/>
  <c r="G34" i="11"/>
  <c r="I34" i="11" s="1"/>
  <c r="K34" i="11" s="1"/>
  <c r="N1469" i="10"/>
  <c r="N106" i="10"/>
  <c r="G99" i="11"/>
  <c r="I99" i="11" s="1"/>
  <c r="K99" i="11" s="1"/>
  <c r="G92" i="11"/>
  <c r="I92" i="11" s="1"/>
  <c r="K92" i="11" s="1"/>
  <c r="G151" i="11"/>
  <c r="I151" i="11" s="1"/>
  <c r="K151" i="11" s="1"/>
  <c r="G84" i="11"/>
  <c r="I84" i="11" s="1"/>
  <c r="K84" i="11" s="1"/>
  <c r="N565" i="10"/>
  <c r="L91" i="10"/>
  <c r="N91" i="10" s="1"/>
  <c r="L31" i="10"/>
  <c r="N31" i="10" s="1"/>
  <c r="L141" i="10"/>
  <c r="N141" i="10" s="1"/>
  <c r="L93" i="10"/>
  <c r="N93" i="10" s="1"/>
  <c r="N1264" i="10"/>
  <c r="N1192" i="10"/>
  <c r="N1160" i="10"/>
  <c r="N1152" i="10"/>
  <c r="N1148" i="10"/>
  <c r="N1144" i="10"/>
  <c r="N1140" i="10"/>
  <c r="N1124" i="10"/>
  <c r="N1100" i="10"/>
  <c r="N1092" i="10"/>
  <c r="N1088" i="10"/>
  <c r="N1064" i="10"/>
  <c r="N1039" i="10"/>
  <c r="N1031" i="10"/>
  <c r="N1015" i="10"/>
  <c r="N1011" i="10"/>
  <c r="N1007" i="10"/>
  <c r="N1003" i="10"/>
  <c r="N999" i="10"/>
  <c r="N987" i="10"/>
  <c r="N979" i="10"/>
  <c r="N975" i="10"/>
  <c r="N971" i="10"/>
  <c r="N955" i="10"/>
  <c r="N939" i="10"/>
  <c r="N935" i="10"/>
  <c r="N931" i="10"/>
  <c r="N927" i="10"/>
  <c r="N923" i="10"/>
  <c r="N915" i="10"/>
  <c r="N911" i="10"/>
  <c r="N907" i="10"/>
  <c r="N903" i="10"/>
  <c r="N895" i="10"/>
  <c r="N887" i="10"/>
  <c r="N883" i="10"/>
  <c r="N879" i="10"/>
  <c r="N859" i="10"/>
  <c r="N855" i="10"/>
  <c r="N851" i="10"/>
  <c r="N843" i="10"/>
  <c r="N831" i="10"/>
  <c r="N827" i="10"/>
  <c r="N815" i="10"/>
  <c r="N811" i="10"/>
  <c r="N807" i="10"/>
  <c r="N803" i="10"/>
  <c r="N799" i="10"/>
  <c r="N795" i="10"/>
  <c r="N791" i="10"/>
  <c r="N787" i="10"/>
  <c r="N783" i="10"/>
  <c r="N715" i="10"/>
  <c r="N707" i="10"/>
  <c r="N703" i="10"/>
  <c r="N691" i="10"/>
  <c r="N687" i="10"/>
  <c r="N679" i="10"/>
  <c r="N671" i="10"/>
  <c r="N667" i="10"/>
  <c r="N659" i="10"/>
  <c r="N655" i="10"/>
  <c r="N643" i="10"/>
  <c r="N1147" i="10"/>
  <c r="N1087" i="10"/>
  <c r="N1030" i="10"/>
  <c r="N779" i="10"/>
  <c r="N978" i="10"/>
  <c r="N974" i="10"/>
  <c r="N970" i="10"/>
  <c r="N954" i="10"/>
  <c r="N950" i="10"/>
  <c r="N938" i="10"/>
  <c r="N902" i="10"/>
  <c r="K14" i="29"/>
  <c r="G132" i="11"/>
  <c r="I132" i="11" s="1"/>
  <c r="K132" i="11" s="1"/>
  <c r="G138" i="11"/>
  <c r="I138" i="11" s="1"/>
  <c r="K138" i="11" s="1"/>
  <c r="G56" i="11"/>
  <c r="I56" i="11" s="1"/>
  <c r="K56" i="11" s="1"/>
  <c r="G68" i="11"/>
  <c r="I68" i="11" s="1"/>
  <c r="K68" i="11" s="1"/>
  <c r="G45" i="11"/>
  <c r="I45" i="11" s="1"/>
  <c r="K45" i="11" s="1"/>
  <c r="G59" i="11"/>
  <c r="I59" i="11" s="1"/>
  <c r="K59" i="11" s="1"/>
  <c r="G49" i="11"/>
  <c r="I49" i="11" s="1"/>
  <c r="K49" i="11" s="1"/>
  <c r="G44" i="11"/>
  <c r="I44" i="11" s="1"/>
  <c r="K44" i="11" s="1"/>
  <c r="G140" i="11"/>
  <c r="I140" i="11" s="1"/>
  <c r="K140" i="11" s="1"/>
  <c r="G134" i="11"/>
  <c r="I134" i="11" s="1"/>
  <c r="K134" i="11" s="1"/>
  <c r="G72" i="11"/>
  <c r="I72" i="11" s="1"/>
  <c r="K72" i="11" s="1"/>
  <c r="G61" i="11"/>
  <c r="I61" i="11" s="1"/>
  <c r="K61" i="11" s="1"/>
  <c r="G114" i="11"/>
  <c r="I114" i="11" s="1"/>
  <c r="K114" i="11" s="1"/>
  <c r="G79" i="11"/>
  <c r="I79" i="11" s="1"/>
  <c r="K79" i="11" s="1"/>
  <c r="G133" i="11"/>
  <c r="I133" i="11" s="1"/>
  <c r="K133" i="11" s="1"/>
  <c r="G139" i="11"/>
  <c r="I139" i="11" s="1"/>
  <c r="K139" i="11" s="1"/>
  <c r="N740" i="10"/>
  <c r="N736" i="10"/>
  <c r="N728" i="10"/>
  <c r="N720" i="10"/>
  <c r="N704" i="10"/>
  <c r="N688" i="10"/>
  <c r="N680" i="10"/>
  <c r="N676" i="10"/>
  <c r="N660" i="10"/>
  <c r="N656" i="10"/>
  <c r="N608" i="10"/>
  <c r="N322" i="10"/>
  <c r="L242" i="10"/>
  <c r="L229" i="10"/>
  <c r="N229" i="10" s="1"/>
  <c r="L220" i="10"/>
  <c r="N220" i="10" s="1"/>
  <c r="N199" i="10"/>
  <c r="L137" i="10"/>
  <c r="N137" i="10" s="1"/>
  <c r="L232" i="10"/>
  <c r="N232" i="10" s="1"/>
  <c r="N122" i="10"/>
  <c r="L117" i="10"/>
  <c r="N117" i="10" s="1"/>
  <c r="L128" i="10"/>
  <c r="L228" i="10"/>
  <c r="N228" i="10" s="1"/>
  <c r="L70" i="10"/>
  <c r="N70" i="10" s="1"/>
  <c r="G46" i="11"/>
  <c r="I46" i="11" s="1"/>
  <c r="K46" i="11" s="1"/>
  <c r="G57" i="11"/>
  <c r="I57" i="11" s="1"/>
  <c r="K57" i="11" s="1"/>
  <c r="G40" i="11"/>
  <c r="I40" i="11" s="1"/>
  <c r="K40" i="11" s="1"/>
  <c r="G54" i="11"/>
  <c r="I54" i="11" s="1"/>
  <c r="K54" i="11" s="1"/>
  <c r="G71" i="11"/>
  <c r="I71" i="11" s="1"/>
  <c r="K71" i="11" s="1"/>
  <c r="G55" i="11"/>
  <c r="I55" i="11" s="1"/>
  <c r="K55" i="11" s="1"/>
  <c r="G43" i="11"/>
  <c r="I43" i="11" s="1"/>
  <c r="K43" i="11" s="1"/>
  <c r="K157" i="81"/>
  <c r="K160" i="81" s="1"/>
  <c r="K161" i="81" s="1"/>
  <c r="K162" i="81" s="1"/>
  <c r="J160" i="81"/>
  <c r="J161" i="81" s="1"/>
  <c r="J162" i="81" s="1"/>
  <c r="G67" i="11"/>
  <c r="I67" i="11" s="1"/>
  <c r="K67" i="11" s="1"/>
  <c r="G42" i="11"/>
  <c r="I42" i="11" s="1"/>
  <c r="K42" i="11" s="1"/>
  <c r="G78" i="11"/>
  <c r="I78" i="11" s="1"/>
  <c r="K78" i="11" s="1"/>
  <c r="G60" i="11"/>
  <c r="I60" i="11" s="1"/>
  <c r="K60" i="11" s="1"/>
  <c r="G50" i="11"/>
  <c r="G41" i="11"/>
  <c r="I41" i="11" s="1"/>
  <c r="K41" i="11" s="1"/>
  <c r="G66" i="11"/>
  <c r="I66" i="11" s="1"/>
  <c r="K66" i="11" s="1"/>
  <c r="G110" i="11"/>
  <c r="I110" i="11" s="1"/>
  <c r="K110" i="11" s="1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05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204" i="11"/>
  <c r="I204" i="11"/>
  <c r="J36" i="39"/>
  <c r="I36" i="39"/>
  <c r="H36" i="39"/>
  <c r="J206" i="11"/>
  <c r="I206" i="11"/>
  <c r="K35" i="11" l="1"/>
  <c r="C227" i="29"/>
  <c r="D227" i="29" s="1"/>
  <c r="F227" i="29" s="1"/>
  <c r="I50" i="11"/>
  <c r="J50" i="11"/>
  <c r="J205" i="11" s="1"/>
  <c r="C228" i="29"/>
  <c r="D228" i="29" s="1"/>
  <c r="E228" i="29" s="1"/>
  <c r="B163" i="8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204" i="11"/>
  <c r="K36" i="39"/>
  <c r="K206" i="11"/>
  <c r="F228" i="29" l="1"/>
  <c r="K50" i="11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E288" i="29"/>
  <c r="E268" i="29"/>
  <c r="E247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08" i="11"/>
  <c r="H209" i="11" s="1"/>
  <c r="I208" i="11"/>
  <c r="I209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23" i="29" l="1"/>
  <c r="F267" i="29"/>
  <c r="F284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10" i="11"/>
  <c r="I210" i="11"/>
  <c r="F364" i="29"/>
  <c r="F69" i="39"/>
  <c r="F72" i="39"/>
  <c r="F367" i="29"/>
  <c r="K205" i="11"/>
  <c r="K208" i="11" s="1"/>
  <c r="K20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08" i="11"/>
  <c r="J209" i="11" s="1"/>
  <c r="K210" i="11"/>
  <c r="B21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1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13" i="41" l="1"/>
  <c r="F774" i="41"/>
  <c r="F757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7" i="54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<sst xmlns="http://schemas.openxmlformats.org/spreadsheetml/2006/main" count="5067" uniqueCount="1685">
  <si>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</si>
  <si>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</si>
  <si>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</si>
  <si>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</si>
  <si>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</si>
  <si>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</si>
  <si>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</si>
  <si>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</si>
  <si>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</si>
  <si>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</si>
  <si>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</si>
  <si>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</si>
  <si>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</si>
  <si>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</si>
  <si>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</si>
  <si>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</si>
  <si>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</si>
  <si>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</si>
  <si>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</si>
  <si>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</si>
  <si>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</si>
  <si>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</si>
  <si>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</si>
  <si>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</si>
  <si>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</si>
  <si>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</si>
  <si>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</si>
  <si>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</si>
  <si>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</si>
  <si>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</si>
  <si>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</si>
  <si>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</si>
  <si>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</si>
  <si>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</si>
  <si>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</si>
  <si>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</si>
  <si>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</si>
  <si>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</si>
  <si>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</si>
  <si>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</si>
  <si>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</si>
  <si>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</si>
  <si>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</si>
  <si>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</si>
  <si>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</si>
  <si>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</si>
  <si>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</si>
  <si>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</si>
  <si>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</si>
  <si>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</si>
  <si>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</si>
  <si>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</si>
  <si>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</si>
  <si>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</si>
  <si>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</si>
  <si>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</si>
  <si>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</si>
  <si>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</si>
  <si>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</si>
  <si>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</si>
  <si>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</si>
  <si>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</si>
  <si>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</si>
  <si>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</si>
  <si>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</si>
  <si>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</si>
  <si>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</si>
  <si>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</si>
  <si>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</si>
  <si>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</si>
  <si>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</si>
  <si>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</si>
  <si>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</si>
  <si>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</si>
  <si>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</si>
  <si>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</si>
  <si>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</si>
  <si>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</si>
  <si>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</si>
  <si>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</si>
  <si>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</si>
  <si>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</si>
  <si>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</si>
  <si>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</si>
  <si>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</si>
  <si>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</si>
  <si>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</si>
  <si>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</si>
  <si>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</si>
  <si>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</si>
  <si>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</si>
  <si>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</si>
  <si>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</si>
  <si>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</si>
  <si>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</si>
  <si>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</si>
  <si>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</si>
  <si>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</si>
  <si>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</si>
  <si>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</si>
  <si>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</si>
  <si>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</si>
  <si>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</si>
  <si>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</si>
  <si>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</si>
  <si>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</si>
  <si>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</si>
  <si>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</si>
  <si>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</si>
  <si>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</si>
  <si>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</si>
  <si>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</si>
  <si>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</si>
  <si>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</si>
  <si>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</si>
  <si>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</si>
  <si>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</si>
  <si>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</si>
  <si>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</si>
  <si>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</si>
  <si>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</si>
  <si>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</si>
  <si>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</si>
  <si>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</si>
  <si>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</si>
  <si>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</si>
  <si>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</si>
  <si>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</si>
  <si>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</si>
  <si>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</si>
  <si>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</si>
  <si>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</si>
  <si>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</si>
  <si>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</si>
  <si>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</si>
  <si>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</si>
  <si>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</si>
  <si>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</si>
  <si>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</si>
  <si>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</si>
  <si>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</si>
  <si>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</si>
  <si>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</si>
  <si>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</si>
  <si>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</si>
  <si>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</si>
  <si>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</si>
  <si>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</si>
  <si>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</si>
  <si>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</si>
  <si>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</si>
  <si>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</si>
  <si>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</si>
  <si>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</si>
  <si>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</si>
  <si>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</si>
  <si>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</si>
  <si>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</si>
  <si>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</si>
  <si>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</si>
  <si>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</si>
  <si>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</si>
  <si>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</si>
  <si>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</si>
  <si>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</si>
  <si>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</si>
  <si>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</si>
  <si>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</si>
  <si>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</si>
  <si>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</si>
  <si>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</si>
  <si>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</si>
  <si>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</si>
  <si>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</si>
  <si>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</si>
  <si>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</si>
  <si>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</si>
  <si>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</si>
  <si>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</si>
  <si>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</si>
  <si>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</si>
  <si>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</si>
  <si>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</si>
  <si>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</si>
  <si>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</si>
  <si>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</si>
  <si>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</si>
  <si>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</si>
  <si>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</si>
  <si>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</si>
  <si>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</si>
  <si>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</si>
  <si>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</si>
  <si>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</si>
  <si>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</si>
  <si>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</si>
  <si>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</si>
  <si>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</si>
  <si>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</si>
  <si>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</si>
  <si>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</si>
  <si>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</si>
  <si>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</si>
  <si>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</si>
  <si>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</si>
  <si>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</si>
  <si>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</si>
  <si>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</si>
  <si>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</si>
  <si>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</si>
  <si>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</si>
  <si>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</si>
  <si>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</si>
  <si>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</si>
  <si>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</si>
  <si>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</si>
  <si>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</si>
  <si>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</si>
  <si>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</si>
  <si>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</si>
  <si>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</si>
  <si>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</si>
  <si>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</si>
  <si>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</si>
  <si>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</si>
  <si>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</si>
  <si>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</si>
  <si>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</si>
  <si>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</si>
  <si>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</si>
  <si>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</si>
  <si>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</si>
  <si>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</si>
  <si>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</si>
  <si>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</si>
  <si>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</si>
  <si>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</si>
  <si>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</si>
  <si>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</si>
  <si>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</si>
  <si>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</si>
  <si>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</si>
  <si>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</si>
  <si>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</si>
  <si>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</si>
  <si>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</si>
  <si>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</si>
  <si>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</si>
  <si>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</si>
  <si>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</si>
  <si>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</si>
  <si>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</si>
  <si>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</si>
  <si>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</si>
  <si>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</si>
  <si>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</si>
  <si>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</si>
  <si>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</si>
  <si>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</si>
  <si>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</si>
  <si>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</si>
  <si>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</si>
  <si>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</si>
  <si>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</si>
  <si>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</si>
  <si>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</si>
  <si>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</si>
  <si>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</si>
  <si>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</si>
  <si>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</si>
  <si>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</si>
  <si>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</si>
  <si>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</si>
  <si>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</si>
  <si>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</si>
  <si>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</si>
  <si>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</si>
  <si>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</si>
  <si>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</si>
  <si>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</si>
  <si>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</si>
  <si>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</si>
  <si>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</si>
  <si>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</si>
  <si>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</si>
  <si>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</si>
  <si>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</si>
  <si>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</si>
  <si>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</si>
  <si>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</si>
  <si>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</si>
  <si>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</si>
  <si>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</si>
  <si>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</si>
  <si>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</si>
  <si>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</si>
  <si>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</si>
  <si>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</si>
  <si>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</si>
  <si>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</si>
  <si>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</si>
  <si>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</si>
  <si>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</si>
  <si>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</si>
  <si>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</si>
  <si>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</si>
  <si>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</si>
  <si>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</si>
  <si>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</si>
  <si>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</si>
  <si>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</si>
  <si>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</si>
  <si>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</si>
  <si>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</si>
  <si>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</si>
  <si>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</si>
  <si>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</si>
  <si>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</si>
  <si>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</si>
  <si>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</si>
  <si>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</si>
  <si>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</si>
  <si>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</si>
  <si>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</si>
  <si>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</si>
  <si>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</si>
  <si>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</si>
  <si>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</si>
  <si>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</si>
  <si>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</si>
  <si>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</si>
  <si>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</si>
  <si>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</si>
  <si>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</si>
  <si>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</si>
  <si>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</si>
  <si>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</si>
  <si>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</si>
  <si>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</si>
  <si>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</si>
  <si>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</si>
  <si>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</si>
  <si>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</si>
  <si>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</si>
  <si>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</si>
  <si>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</si>
  <si>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</si>
  <si>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</si>
  <si>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</si>
  <si>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</si>
  <si>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</si>
  <si>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</si>
  <si>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</si>
  <si>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</si>
  <si>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</si>
  <si>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</si>
  <si>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</si>
  <si>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</si>
  <si>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</si>
  <si>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</si>
  <si>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</si>
  <si>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</si>
  <si>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</si>
  <si>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</si>
  <si>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</si>
  <si>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</si>
  <si>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</si>
  <si>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</si>
  <si>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</si>
  <si>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</si>
  <si>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</si>
  <si>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</si>
  <si>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</si>
  <si>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</si>
  <si>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</si>
  <si>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</si>
  <si>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</si>
  <si>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</si>
  <si>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</si>
  <si>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</si>
  <si>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</si>
  <si>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</si>
  <si>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</si>
  <si>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</si>
  <si>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</si>
  <si>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</si>
  <si>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</si>
  <si>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</si>
  <si>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</si>
  <si>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</si>
  <si>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</si>
  <si>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</si>
  <si>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</si>
  <si>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</si>
  <si>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</si>
  <si>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</si>
  <si>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</si>
  <si>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</si>
  <si>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</si>
  <si>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</si>
  <si>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</si>
  <si>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</si>
  <si>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</si>
  <si>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</si>
  <si>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</si>
  <si>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</si>
  <si>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</si>
  <si>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</si>
  <si>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</si>
  <si>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</si>
  <si>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</si>
  <si>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</si>
  <si>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</si>
  <si>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</si>
  <si>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</si>
  <si>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</si>
  <si>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</si>
  <si>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</si>
  <si>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</si>
  <si>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</si>
  <si>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</si>
  <si>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</si>
  <si>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</si>
  <si>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</si>
  <si>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</si>
  <si>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</si>
  <si>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</si>
  <si>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</si>
  <si>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</si>
  <si>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</si>
  <si>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</si>
  <si>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</si>
  <si>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</si>
  <si>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</si>
  <si>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</si>
  <si>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</si>
  <si>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</si>
  <si>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</si>
  <si>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</si>
  <si>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</si>
  <si>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</si>
  <si>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</si>
  <si>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</si>
  <si>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</si>
  <si>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</si>
  <si>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</si>
  <si>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</si>
  <si>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</si>
  <si>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</si>
  <si>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</si>
  <si>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</si>
  <si>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</si>
  <si>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</si>
  <si>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</si>
  <si>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</si>
  <si>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</si>
  <si>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</si>
  <si>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</si>
  <si>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</si>
  <si>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</si>
  <si>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</si>
  <si>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</si>
  <si>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</si>
  <si>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</si>
  <si>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</si>
  <si>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</si>
  <si>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</si>
  <si>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</si>
  <si>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</si>
  <si>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</si>
  <si>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</si>
  <si>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</si>
  <si>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</si>
  <si>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</si>
  <si>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</si>
  <si>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</si>
  <si>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</si>
  <si>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</si>
  <si>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</si>
  <si>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</si>
  <si>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</si>
  <si>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</si>
  <si>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</si>
  <si>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</si>
  <si>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</si>
  <si>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</si>
  <si>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</si>
  <si>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</si>
  <si>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</si>
  <si>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</si>
  <si>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</si>
  <si>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</si>
  <si>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</si>
  <si>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</si>
  <si>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</si>
  <si>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</si>
  <si>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</si>
  <si>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</si>
  <si>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</si>
  <si>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</si>
  <si>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</si>
  <si>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</si>
  <si>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</si>
  <si>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</si>
  <si>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</si>
  <si>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</si>
  <si>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</si>
  <si>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</si>
  <si>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</si>
  <si>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</si>
  <si>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</si>
  <si>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</si>
  <si>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</si>
  <si>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</si>
  <si>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</si>
  <si>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</si>
  <si>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</si>
  <si>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</si>
  <si>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</si>
  <si>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</si>
  <si>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</si>
  <si>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</si>
  <si>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</si>
  <si>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</si>
  <si>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</si>
  <si>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</si>
  <si>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</si>
  <si>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</si>
  <si>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</si>
  <si>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</si>
  <si>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</si>
  <si>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</si>
  <si>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</si>
  <si>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</si>
  <si>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</si>
  <si>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</si>
  <si>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</si>
  <si>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</si>
  <si>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</si>
  <si>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</si>
  <si>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</si>
  <si>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</si>
  <si>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</si>
  <si>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</si>
  <si>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</si>
  <si>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</si>
  <si>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</si>
  <si>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</si>
  <si>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</si>
  <si>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</si>
  <si>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</si>
  <si>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</si>
  <si>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</si>
  <si>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</si>
  <si>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</si>
  <si>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</si>
  <si>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</si>
  <si>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</si>
  <si>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</si>
  <si>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</si>
  <si>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</si>
  <si>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</si>
  <si>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</si>
  <si>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</si>
  <si>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</si>
  <si>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</si>
  <si>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</si>
  <si>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</si>
  <si>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</si>
  <si>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</si>
  <si>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</si>
  <si>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</si>
  <si>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</si>
  <si>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</si>
  <si>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</si>
  <si>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</si>
  <si>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</si>
  <si>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</si>
  <si>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</si>
  <si>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</si>
  <si>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</si>
  <si>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</si>
  <si>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</si>
  <si>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</si>
  <si>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</si>
  <si>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</si>
  <si>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</si>
  <si>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</si>
  <si>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</si>
  <si>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</si>
  <si>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</si>
  <si>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</si>
  <si>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</si>
  <si>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</si>
  <si>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</si>
  <si>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</si>
  <si>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</si>
  <si>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</si>
  <si>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</si>
  <si>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</si>
  <si>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</si>
  <si>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</si>
  <si>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</si>
  <si>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</si>
  <si>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</si>
  <si>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</si>
  <si>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</si>
  <si>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</si>
  <si>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</si>
  <si>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</si>
  <si>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</si>
  <si>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</si>
  <si>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</si>
  <si>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</si>
  <si>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</si>
  <si>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</si>
  <si>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</si>
  <si>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</si>
  <si>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</si>
  <si>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</si>
  <si>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</si>
  <si>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</si>
  <si>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</si>
  <si>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</si>
  <si>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</si>
  <si>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</si>
  <si>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</si>
  <si>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</si>
  <si>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</si>
  <si>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</si>
  <si>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</si>
  <si>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</si>
  <si>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</si>
  <si>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</si>
  <si>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</si>
  <si>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</si>
  <si>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</si>
  <si>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</si>
  <si>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</si>
  <si>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</si>
  <si>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</si>
  <si>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</si>
  <si>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</si>
  <si>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</si>
  <si>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</si>
  <si>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</si>
  <si>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</si>
  <si>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</si>
  <si>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</si>
  <si>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</si>
  <si>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</si>
  <si>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</si>
  <si>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</si>
  <si>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</si>
  <si>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</si>
  <si>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</si>
  <si>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</si>
  <si>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</si>
  <si>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</si>
  <si>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</si>
  <si>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</si>
  <si>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</si>
  <si>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</si>
  <si>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</si>
  <si>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</si>
  <si>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</si>
  <si>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</si>
  <si>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</si>
  <si>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</si>
  <si>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</si>
  <si>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</si>
  <si>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</si>
  <si>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</si>
  <si>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</si>
  <si>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</si>
  <si>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</si>
  <si>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</si>
  <si>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</si>
  <si>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</si>
  <si>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</si>
  <si>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</si>
  <si>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</si>
  <si>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</si>
  <si>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</si>
  <si>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</si>
  <si>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</si>
  <si>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</si>
  <si>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</si>
  <si>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</si>
  <si>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</si>
  <si>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</si>
  <si>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</si>
  <si>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</si>
  <si>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</si>
  <si>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</si>
  <si>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</si>
  <si>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</si>
  <si>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</si>
  <si>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</si>
  <si>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</si>
  <si>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</si>
  <si>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</si>
  <si>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</si>
  <si>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</si>
  <si>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</si>
  <si>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</si>
  <si>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</si>
  <si>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</si>
  <si>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</si>
  <si>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</si>
  <si>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</si>
  <si>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</si>
  <si>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</si>
  <si>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</si>
  <si>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</si>
  <si>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</si>
  <si>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</si>
  <si>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</si>
  <si>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</si>
  <si>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</si>
  <si>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</si>
  <si>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</si>
  <si>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</si>
  <si>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</si>
  <si>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</si>
  <si>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</si>
  <si>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</si>
  <si>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</si>
  <si>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</si>
  <si>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</si>
  <si>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</si>
  <si>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</si>
  <si>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</si>
  <si>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</si>
  <si>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</si>
  <si>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</si>
  <si>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</si>
  <si>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</si>
  <si>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</si>
  <si>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</si>
  <si>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</si>
  <si>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</si>
  <si>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</si>
  <si>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</si>
  <si>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</si>
  <si>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</si>
  <si>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</si>
  <si>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</si>
  <si>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</si>
  <si>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</si>
  <si>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</si>
  <si>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</si>
  <si>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</si>
  <si>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</si>
  <si>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</si>
  <si>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</si>
  <si>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</si>
  <si>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</si>
  <si>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</si>
  <si>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</si>
  <si>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</si>
  <si>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</si>
  <si>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</si>
  <si>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</si>
  <si>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</si>
  <si>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</si>
  <si>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</si>
  <si>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</si>
  <si>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</si>
  <si>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</si>
  <si>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</si>
  <si>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</si>
  <si>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</si>
  <si>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</si>
  <si>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</si>
  <si>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</si>
  <si>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</si>
  <si>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</si>
  <si>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</si>
  <si>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</si>
  <si>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</si>
  <si>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</si>
  <si>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</si>
  <si>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</si>
  <si>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</si>
  <si>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</si>
  <si>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</si>
  <si>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</si>
  <si>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</si>
  <si>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</si>
  <si>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</si>
  <si>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</si>
  <si>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</si>
  <si>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</si>
  <si>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</si>
  <si>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</si>
  <si>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</si>
  <si>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</si>
  <si>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</si>
  <si>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</si>
  <si>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</si>
  <si>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</si>
  <si>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</si>
  <si>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</si>
  <si>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</si>
  <si>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</si>
  <si>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</si>
  <si>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</si>
  <si>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</si>
  <si>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</si>
  <si>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</si>
  <si>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</si>
  <si>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</si>
  <si>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</si>
  <si>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</si>
  <si>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</si>
  <si>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</si>
  <si>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</si>
  <si>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</si>
  <si>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</si>
  <si>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</si>
  <si>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</si>
  <si>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</si>
  <si>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</si>
  <si>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</si>
  <si>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</si>
  <si>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</si>
  <si>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</si>
  <si>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</si>
  <si>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</si>
  <si>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</si>
  <si>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</si>
  <si>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</si>
  <si>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</si>
  <si>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</si>
  <si>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</si>
  <si>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</si>
  <si>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</si>
  <si>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</si>
  <si>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</si>
  <si>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</si>
  <si>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</si>
  <si>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</si>
  <si>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</si>
  <si>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</si>
  <si>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</si>
  <si>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</si>
  <si>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</si>
  <si>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</si>
  <si>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</si>
  <si>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</si>
  <si>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</si>
  <si>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</si>
  <si>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</si>
  <si>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</si>
  <si>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</si>
  <si>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</si>
  <si>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</si>
  <si>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</si>
  <si>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</si>
  <si>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</si>
  <si>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</si>
  <si>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</si>
  <si>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</si>
  <si>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</si>
  <si>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</si>
  <si>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</si>
  <si>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</si>
  <si>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</si>
  <si>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</si>
  <si>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</si>
  <si>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</si>
  <si>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</si>
  <si>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</si>
  <si>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</si>
  <si>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</si>
  <si>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</si>
  <si>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</si>
  <si>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</si>
  <si>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</si>
  <si>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</si>
  <si>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</si>
  <si>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</si>
  <si>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</si>
  <si>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</si>
  <si>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</si>
  <si>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</si>
  <si>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</si>
  <si>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</si>
  <si>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</si>
  <si>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</si>
  <si>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</si>
  <si>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</si>
  <si>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</si>
  <si>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</si>
  <si>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</si>
  <si>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</si>
  <si>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</si>
  <si>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</si>
  <si>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</si>
  <si>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</si>
  <si>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</si>
  <si>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</si>
  <si>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</si>
  <si>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</si>
  <si>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</si>
  <si>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</si>
  <si>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</si>
  <si>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</si>
  <si>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</si>
  <si>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</si>
  <si>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</si>
  <si>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</si>
  <si>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</si>
  <si>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</si>
  <si>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</si>
  <si>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</si>
  <si>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</si>
  <si>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</si>
  <si>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</si>
  <si>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</si>
  <si>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</si>
  <si>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</si>
  <si>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</si>
  <si>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</si>
  <si>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</si>
  <si>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</si>
  <si>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</si>
  <si>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</si>
  <si>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</si>
  <si>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</si>
  <si>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</si>
  <si>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</si>
  <si>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</si>
  <si>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</si>
  <si>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</si>
  <si>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</si>
  <si>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</si>
  <si>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</si>
  <si>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</si>
  <si>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</si>
  <si>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</si>
  <si>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</si>
  <si>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</si>
  <si>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</si>
  <si>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</si>
  <si>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</si>
  <si>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</si>
  <si>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</si>
  <si>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</si>
  <si>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</si>
  <si>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</si>
  <si>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</si>
  <si>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</si>
  <si>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</si>
  <si>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</si>
  <si>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</si>
  <si>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</si>
  <si>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</si>
  <si>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</si>
  <si>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</si>
  <si>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</si>
  <si>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</si>
  <si>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</si>
  <si>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</si>
  <si>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</si>
  <si>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</si>
  <si>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</si>
  <si>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</si>
  <si>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</si>
  <si>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</si>
  <si>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</si>
  <si>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</si>
  <si>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</si>
  <si>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</si>
  <si>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</si>
  <si>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</si>
  <si>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</si>
  <si>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</si>
  <si>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</si>
  <si>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</si>
  <si>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</si>
  <si>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</si>
  <si>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</si>
  <si>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</si>
  <si>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</si>
  <si>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</si>
  <si>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</si>
  <si>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</si>
  <si>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</si>
  <si>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</si>
  <si>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</si>
  <si>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</si>
  <si>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</si>
  <si>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</si>
  <si>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</si>
  <si>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</si>
  <si>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</si>
  <si>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</si>
  <si>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</si>
  <si>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</si>
  <si>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</si>
  <si>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</si>
  <si>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</si>
  <si>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</si>
  <si>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</si>
  <si>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</si>
  <si>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</si>
  <si>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</si>
  <si>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</si>
  <si>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</si>
  <si>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</si>
  <si>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</si>
  <si>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</si>
  <si>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</si>
  <si>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</si>
  <si>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</si>
  <si>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</si>
  <si>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</si>
  <si>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</si>
  <si>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</si>
  <si>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</si>
  <si>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</si>
  <si>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</si>
  <si>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</si>
  <si>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</si>
  <si>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</si>
  <si>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</si>
  <si>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</si>
  <si>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</si>
  <si>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</si>
  <si>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</si>
  <si>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</si>
  <si>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</si>
  <si>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</si>
  <si>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</si>
  <si>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</si>
  <si>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</si>
  <si>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</si>
  <si>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</si>
  <si>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</si>
  <si>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</si>
  <si>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</si>
  <si>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</si>
  <si>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</si>
  <si>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</si>
  <si>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</si>
  <si>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</si>
  <si>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</si>
  <si>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</si>
  <si>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</si>
  <si>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</si>
  <si>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</si>
  <si>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</si>
  <si>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</si>
  <si>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</si>
  <si>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</si>
  <si>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</si>
  <si>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</si>
  <si>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</si>
  <si>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</si>
  <si>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</si>
  <si>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</si>
  <si>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</si>
  <si>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</si>
  <si>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</si>
  <si>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</si>
  <si>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</si>
  <si>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</si>
  <si>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</si>
  <si>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</si>
  <si>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</si>
  <si>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</si>
  <si>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</si>
  <si>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</si>
  <si>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</si>
  <si>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</si>
  <si>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</si>
  <si>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</si>
  <si>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</si>
  <si>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</si>
  <si>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</si>
  <si>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</si>
  <si>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</si>
  <si>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</si>
  <si>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</si>
  <si>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</si>
  <si>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</si>
  <si>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</si>
  <si>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</si>
  <si>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</si>
  <si>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</si>
  <si>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</si>
  <si>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</si>
  <si>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</si>
  <si>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</si>
  <si>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</si>
  <si>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</si>
  <si>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</si>
  <si>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</si>
  <si>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</si>
  <si>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</si>
  <si>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</si>
  <si>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</si>
  <si>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</si>
  <si>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</si>
  <si>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</si>
  <si>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</si>
  <si>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</si>
  <si>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</si>
  <si>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</si>
  <si>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</si>
  <si>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</si>
  <si>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</si>
  <si>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</si>
  <si>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</si>
  <si>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</si>
  <si>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</si>
  <si>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</si>
  <si>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</si>
  <si>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</si>
  <si>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</si>
  <si>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</si>
  <si>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</si>
  <si>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</si>
  <si>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</si>
  <si>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</si>
  <si>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</si>
  <si>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</si>
  <si>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</si>
  <si>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</si>
  <si>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</si>
  <si>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</si>
  <si>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</si>
  <si>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</si>
  <si>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</si>
  <si>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</si>
  <si>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</si>
  <si>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</si>
  <si>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</si>
  <si>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</si>
  <si>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</si>
  <si>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</si>
  <si>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</si>
  <si>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</si>
  <si>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</si>
  <si>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</si>
  <si>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</si>
  <si>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</si>
  <si>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</si>
  <si>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</si>
  <si>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</si>
  <si>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</si>
  <si>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</si>
  <si>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</si>
  <si>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</si>
  <si>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</si>
  <si>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</si>
  <si>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</si>
  <si>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</si>
  <si>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</si>
  <si>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</si>
  <si>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</si>
  <si>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</si>
  <si>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</si>
  <si>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</si>
  <si>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</si>
  <si>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</si>
  <si>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</si>
  <si>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</si>
  <si>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</si>
  <si>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</si>
  <si>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</si>
  <si>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</si>
  <si>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</si>
  <si>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</si>
  <si>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</si>
  <si>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</si>
  <si>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</si>
  <si>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</si>
  <si>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</si>
  <si>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</si>
  <si>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</si>
  <si>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</si>
  <si>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</si>
  <si>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</si>
  <si>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</si>
  <si>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</si>
  <si>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</si>
  <si>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</si>
  <si>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</si>
  <si>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</si>
  <si>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</si>
  <si>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</si>
  <si>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</si>
  <si>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</si>
  <si>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</si>
  <si>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</si>
  <si>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</si>
  <si>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</si>
  <si>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</si>
  <si>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</si>
  <si>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</si>
  <si>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</si>
  <si>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</si>
  <si>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</si>
  <si>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</si>
  <si>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</si>
  <si>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</si>
  <si>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</si>
  <si>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</si>
  <si>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</si>
  <si>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</si>
  <si>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</si>
  <si>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</si>
  <si>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</si>
  <si>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</si>
  <si>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</si>
  <si>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</si>
  <si>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</si>
  <si>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</si>
  <si>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</si>
  <si>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</si>
  <si>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</si>
  <si>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</si>
  <si>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</si>
  <si>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</si>
  <si>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</si>
  <si>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</si>
  <si>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</si>
  <si>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</si>
  <si>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</si>
  <si>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</si>
  <si>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</si>
  <si>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</si>
  <si>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</si>
  <si>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</si>
  <si>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</si>
  <si>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</si>
  <si>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</si>
  <si>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</si>
  <si>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</si>
  <si>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</si>
  <si>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</si>
  <si>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</si>
  <si>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</si>
  <si>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</si>
  <si>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</si>
  <si>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</si>
  <si>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</si>
  <si>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</si>
  <si>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</si>
  <si>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</si>
  <si>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</si>
  <si>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</si>
  <si>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</si>
  <si>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</si>
  <si>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</si>
  <si>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</si>
  <si>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</si>
  <si>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</si>
  <si>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</si>
  <si>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</si>
  <si>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</si>
  <si>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</si>
  <si>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</si>
  <si>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</si>
  <si>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</si>
  <si>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</si>
  <si>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</si>
  <si>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</si>
  <si>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</si>
  <si>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</si>
  <si>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</si>
  <si>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</si>
  <si>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</si>
  <si>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</si>
  <si>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</si>
  <si>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</si>
  <si>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</si>
  <si>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</si>
  <si>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</si>
  <si>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</si>
  <si>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</si>
  <si>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</si>
  <si>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</si>
  <si>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</si>
  <si>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</si>
  <si>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</si>
  <si>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</si>
  <si>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</si>
  <si>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</si>
  <si>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</si>
  <si>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</si>
  <si>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</si>
  <si>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</si>
  <si>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</si>
  <si>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</si>
  <si>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</si>
  <si>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</si>
  <si>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</si>
  <si>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</si>
  <si>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</si>
  <si>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</si>
  <si>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</si>
  <si>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</si>
  <si>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</si>
  <si>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</si>
  <si>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</si>
  <si>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</si>
  <si>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</si>
  <si>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</si>
  <si>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</si>
  <si>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</si>
  <si>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</si>
  <si>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</si>
  <si>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</si>
  <si>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</si>
  <si>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</si>
  <si>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</si>
  <si>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</si>
  <si>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</si>
  <si>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</si>
  <si>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</si>
  <si>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</si>
  <si>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</si>
  <si>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</si>
  <si>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</si>
  <si>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</si>
  <si>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</si>
  <si>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</si>
  <si>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</si>
  <si>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</si>
  <si>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</si>
  <si>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</si>
  <si>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</si>
  <si>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</si>
  <si>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</si>
  <si>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</si>
  <si>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</si>
  <si>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</si>
  <si>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</si>
  <si>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</si>
  <si>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</si>
  <si>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</si>
  <si>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</si>
  <si>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</si>
  <si>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</si>
  <si>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</si>
  <si>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</si>
  <si>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</si>
  <si>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</si>
  <si>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</si>
  <si>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</si>
  <si>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</si>
  <si>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</si>
  <si>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</si>
  <si>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</si>
  <si>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</si>
  <si>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</si>
  <si>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</si>
  <si>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</si>
  <si>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</si>
  <si>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</si>
  <si>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</si>
  <si>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</si>
  <si>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</si>
  <si>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</si>
  <si>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</si>
  <si>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</si>
  <si>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</si>
  <si>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</si>
  <si>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</si>
  <si>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</si>
  <si>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</si>
  <si>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</si>
  <si>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</si>
  <si>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</si>
  <si>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</si>
  <si>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</si>
  <si>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</si>
  <si>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</si>
  <si>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</si>
  <si>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</si>
  <si>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</si>
  <si>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</si>
  <si>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</si>
  <si>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</si>
  <si>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</si>
  <si>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</si>
  <si>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</si>
  <si>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</si>
  <si>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</si>
  <si>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</si>
  <si>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</si>
  <si>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</si>
  <si>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</si>
  <si>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</si>
  <si>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</si>
  <si>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</si>
  <si>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</si>
  <si>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</si>
  <si>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</si>
  <si>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</si>
  <si>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</si>
  <si>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</si>
  <si>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</si>
  <si>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</si>
  <si>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</si>
  <si>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</si>
  <si>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</si>
  <si>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</si>
  <si>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</si>
  <si>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</si>
  <si>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</si>
  <si>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</si>
  <si>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</si>
  <si>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</si>
  <si>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</si>
  <si>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</si>
  <si>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</si>
  <si>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</si>
  <si>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</si>
  <si>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</si>
  <si>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</si>
  <si>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</si>
  <si>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</si>
  <si>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</si>
  <si>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</si>
  <si>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</si>
  <si>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</si>
  <si>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</si>
  <si>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</si>
  <si>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</si>
  <si>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</si>
  <si>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</si>
  <si>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</si>
  <si>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</si>
  <si>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</si>
  <si>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</si>
  <si>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</si>
  <si>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</si>
  <si>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</si>
  <si>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</si>
  <si>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</si>
  <si>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</si>
  <si>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</si>
  <si>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</si>
  <si>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</si>
  <si>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</si>
  <si>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</si>
  <si>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</si>
  <si>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</si>
  <si>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</si>
  <si>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</si>
  <si>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</si>
  <si>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</si>
  <si>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</si>
  <si>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</si>
  <si>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</si>
  <si>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</si>
  <si>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</si>
  <si>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</si>
  <si>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</si>
  <si>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</si>
  <si>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</si>
  <si>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</si>
  <si>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</si>
  <si>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</si>
  <si>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</si>
  <si>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</si>
  <si>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</si>
  <si>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</si>
  <si>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</si>
  <si>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</si>
  <si>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</si>
  <si>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</si>
  <si>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</si>
  <si>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</si>
  <si>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</si>
  <si>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</si>
  <si>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</si>
  <si>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</si>
  <si>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</si>
  <si>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</si>
  <si>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</si>
  <si>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</si>
  <si>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</si>
  <si>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</si>
  <si>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</si>
  <si>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</si>
  <si>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</si>
  <si>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</si>
  <si>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</si>
  <si>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</si>
  <si>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</si>
  <si>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</si>
  <si>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</si>
  <si>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</si>
  <si>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</si>
  <si>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</si>
  <si>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</si>
  <si>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</si>
  <si>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</si>
  <si>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</si>
  <si>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</si>
  <si>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</si>
  <si>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</si>
  <si>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</si>
  <si>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</si>
  <si>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</si>
  <si>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</si>
  <si>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</si>
  <si>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</si>
  <si>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</si>
  <si>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</si>
  <si>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</si>
  <si>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</si>
  <si>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</si>
  <si>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</si>
  <si>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</si>
  <si>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</si>
  <si>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</si>
  <si>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</si>
  <si>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</si>
  <si>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</si>
  <si>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</si>
  <si>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</si>
  <si>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</si>
  <si>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</si>
  <si>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</si>
  <si>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</si>
  <si>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</si>
  <si>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</si>
  <si>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</si>
  <si>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</si>
  <si>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</si>
  <si>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</si>
  <si>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</si>
  <si>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</si>
  <si>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</si>
  <si>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</si>
  <si>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</si>
  <si>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</si>
  <si>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</si>
  <si>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</si>
  <si>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</si>
  <si>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</si>
  <si>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</si>
  <si>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</si>
  <si>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</si>
  <si>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</si>
  <si>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</si>
  <si>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</si>
  <si>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</si>
  <si>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</si>
  <si>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</si>
  <si>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</si>
  <si>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</si>
  <si>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</si>
  <si>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</si>
  <si>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</si>
  <si>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</si>
  <si>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</si>
  <si>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</si>
  <si>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</si>
  <si>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</si>
  <si>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</si>
  <si>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</si>
  <si>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</si>
  <si>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</si>
  <si>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</si>
  <si>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</si>
  <si>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</si>
  <si>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</si>
  <si>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</si>
  <si>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</si>
  <si>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</si>
  <si>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</si>
  <si>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</si>
  <si>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</si>
  <si>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</si>
  <si>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</si>
  <si>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</si>
  <si>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</si>
  <si>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</si>
  <si>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</si>
  <si>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</si>
  <si>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</si>
  <si>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</si>
  <si>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</si>
  <si>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</si>
  <si>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</si>
  <si>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</si>
  <si>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</si>
  <si>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</si>
  <si>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</si>
  <si>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</si>
  <si>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</si>
  <si>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</si>
  <si>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</si>
  <si>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</si>
  <si>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</si>
  <si>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</si>
  <si>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</si>
  <si>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</si>
  <si>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</si>
  <si>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</si>
  <si>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</si>
  <si>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</si>
  <si>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</si>
  <si>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</si>
  <si>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</si>
  <si>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</si>
  <si>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</si>
  <si>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</si>
  <si>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</si>
  <si>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</si>
  <si>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</si>
  <si>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</si>
  <si>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</si>
  <si>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</si>
  <si>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</si>
  <si>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</si>
  <si>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</si>
  <si>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</si>
  <si>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</si>
  <si>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</si>
  <si>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</si>
  <si>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</si>
  <si>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</si>
  <si>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</si>
  <si>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</si>
  <si>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</si>
  <si>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</si>
  <si>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</si>
  <si>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</si>
  <si>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</si>
  <si>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</si>
  <si>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</si>
  <si>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</si>
  <si>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</si>
  <si>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</si>
  <si>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</si>
  <si>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</si>
  <si>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</si>
  <si>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SINGLE LINE DIAGRAM LOKASI PEKERJAAN PB PLN UP3 GROBOGAN</t>
  </si>
  <si>
    <t>SAR 2024</t>
  </si>
  <si>
    <t>BTG</t>
  </si>
  <si>
    <t>LVTC 2X70</t>
  </si>
  <si>
    <t>MTR</t>
  </si>
  <si>
    <t>PEMASANGAN TIANG</t>
  </si>
  <si>
    <t>PEMASANGAN KONSTRUKSI</t>
  </si>
  <si>
    <t>Penghantar Kabel JTR</t>
  </si>
  <si>
    <t>PEMASANGAN SR APP</t>
  </si>
  <si>
    <t>IV</t>
  </si>
  <si>
    <t>Daya 1.300 VA</t>
  </si>
  <si>
    <t>R1T</t>
  </si>
  <si>
    <t>C9-200</t>
  </si>
  <si>
    <t>MJ6-T</t>
  </si>
  <si>
    <t>F1-2</t>
  </si>
  <si>
    <t>CE1-2</t>
  </si>
  <si>
    <t>III</t>
  </si>
  <si>
    <t>CA5</t>
  </si>
  <si>
    <t>CA1</t>
  </si>
  <si>
    <t>TRAFO 1P 50</t>
  </si>
  <si>
    <t>Penghantar Kabel JTM</t>
  </si>
  <si>
    <t>CJ5-T</t>
  </si>
  <si>
    <t>CA4</t>
  </si>
  <si>
    <t>CM2-11M</t>
  </si>
  <si>
    <t>Stainless Steel Strap 20 X 0.7 mm</t>
  </si>
  <si>
    <t>BONGKAR</t>
  </si>
  <si>
    <t>MRANGGEN - KAB. DEMAK</t>
  </si>
  <si>
    <t>A3C 70 mm</t>
  </si>
  <si>
    <t>C12-200</t>
  </si>
  <si>
    <t>C12-350</t>
  </si>
  <si>
    <t>Demak, 7 Februari 2023</t>
  </si>
  <si>
    <t>-7.046637214293582, 110.50725304331287</t>
  </si>
  <si>
    <t>CJ7-T</t>
  </si>
  <si>
    <t>PEKERJAAN PB An. PERUM GRAND PESONA RESIDANCE (PT ANGKASA PUTRA INDOTAMA)</t>
  </si>
  <si>
    <t>PETA LOKASI PEKERJAAN PB An. PERUM GRAND PESONA RESIDANCE (PT ANGKASA PUTRA INDOTAMA)</t>
  </si>
  <si>
    <t>CA5-1</t>
  </si>
  <si>
    <t>Trafo 1 Fasa CSP 50 KVA (G105, G106, G136)</t>
  </si>
  <si>
    <t xml:space="preserve">Jumper Wire : </t>
  </si>
  <si>
    <t xml:space="preserve">PEKERJAAN PB PERUM GRAND PESONA RESIDANCE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</si>
</sst>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medium">
        <color theme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medium">
        <color theme="1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/>
      <right/>
      <top style="thin">
        <color auto="1"/>
      </top>
      <bottom style="thin">
        <color rgb="FFFF0000"/>
      </bottom>
      <diagonal/>
    </border>
    <border>
      <left/>
      <right style="medium">
        <color theme="1"/>
      </right>
      <top style="thin">
        <color auto="1"/>
      </top>
      <bottom style="thin">
        <color rgb="FFFF0000"/>
      </bottom>
      <diagonal/>
    </border>
  </borders>
  <cellStyleXfs count="2686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5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2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70" fillId="0" borderId="0"/>
    <xf numFmtId="0" fontId="37" fillId="0" borderId="0"/>
    <xf numFmtId="0" fontId="112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2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2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2" fillId="0" borderId="0"/>
    <xf numFmtId="0" fontId="112" fillId="0" borderId="0"/>
    <xf numFmtId="0" fontId="112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2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114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4" fillId="0" borderId="0"/>
    <xf numFmtId="0" fontId="113" fillId="0" borderId="0"/>
    <xf numFmtId="0" fontId="68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44" fillId="0" borderId="0" applyFont="0" applyFill="0" applyBorder="0" applyAlignment="0" applyProtection="0"/>
    <xf numFmtId="41" fontId="156" fillId="0" borderId="0" applyFont="0" applyFill="0" applyBorder="0" applyAlignment="0" applyProtection="0"/>
    <xf numFmtId="0" fontId="23" fillId="0" borderId="0"/>
    <xf numFmtId="0" fontId="7" fillId="0" borderId="0"/>
    <xf numFmtId="41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" fillId="0" borderId="0"/>
    <xf numFmtId="0" fontId="112" fillId="0" borderId="0"/>
    <xf numFmtId="0" fontId="23" fillId="0" borderId="0"/>
    <xf numFmtId="0" fontId="112" fillId="0" borderId="0"/>
    <xf numFmtId="0" fontId="112" fillId="0" borderId="0"/>
  </cellStyleXfs>
  <cellXfs count="732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2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18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21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17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19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19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31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21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8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right" vertical="center"/>
    </xf>
    <xf numFmtId="9" fontId="130" fillId="36" borderId="0" xfId="2671" applyFont="1" applyFill="1" applyBorder="1" applyAlignment="1" applyProtection="1">
      <alignment horizontal="right" vertical="center"/>
    </xf>
    <xf numFmtId="167" fontId="129" fillId="36" borderId="0" xfId="2672" applyFont="1" applyFill="1" applyBorder="1" applyAlignment="1" applyProtection="1">
      <alignment horizontal="right" vertical="center"/>
    </xf>
    <xf numFmtId="167" fontId="130" fillId="36" borderId="0" xfId="2672" applyFont="1" applyFill="1" applyBorder="1" applyAlignment="1" applyProtection="1">
      <alignment horizontal="right" vertical="center"/>
    </xf>
    <xf numFmtId="10" fontId="130" fillId="36" borderId="0" xfId="2671" applyNumberFormat="1" applyFont="1" applyFill="1" applyBorder="1" applyAlignment="1" applyProtection="1">
      <alignment horizontal="right" vertical="center"/>
    </xf>
    <xf numFmtId="169" fontId="129" fillId="36" borderId="0" xfId="2672" applyNumberFormat="1" applyFont="1" applyFill="1" applyBorder="1" applyAlignment="1" applyProtection="1">
      <alignment horizontal="right" vertical="center"/>
    </xf>
    <xf numFmtId="0" fontId="123" fillId="0" borderId="0" xfId="2670" applyFont="1" applyAlignment="1">
      <alignment horizontal="left" vertical="center"/>
    </xf>
    <xf numFmtId="0" fontId="12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3" fillId="0" borderId="0" xfId="1538" applyFont="1"/>
    <xf numFmtId="0" fontId="116" fillId="0" borderId="0" xfId="1538" applyFont="1"/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3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24" fillId="0" borderId="3" xfId="1026" applyFont="1" applyBorder="1" applyProtection="1"/>
    <xf numFmtId="167" fontId="0" fillId="0" borderId="3" xfId="1026" applyFont="1" applyBorder="1" applyProtection="1"/>
    <xf numFmtId="167" fontId="116" fillId="0" borderId="3" xfId="1538" applyNumberFormat="1" applyFont="1" applyBorder="1"/>
    <xf numFmtId="0" fontId="63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3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32" fillId="0" borderId="0" xfId="1614" applyFont="1" applyAlignment="1">
      <alignment horizontal="center"/>
    </xf>
    <xf numFmtId="0" fontId="133" fillId="0" borderId="0" xfId="1614" applyFont="1" applyAlignment="1">
      <alignment horizontal="center" vertical="center"/>
    </xf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3" fillId="0" borderId="0" xfId="1614" applyFont="1" applyAlignment="1">
      <alignment horizontal="center"/>
    </xf>
    <xf numFmtId="3" fontId="132" fillId="0" borderId="0" xfId="1614" applyNumberFormat="1" applyFont="1" applyAlignment="1">
      <alignment horizontal="center"/>
    </xf>
    <xf numFmtId="0" fontId="137" fillId="0" borderId="0" xfId="1614" applyFont="1"/>
    <xf numFmtId="167" fontId="137" fillId="0" borderId="0" xfId="1652" applyNumberFormat="1" applyFont="1"/>
    <xf numFmtId="0" fontId="137" fillId="0" borderId="0" xfId="1614" applyFont="1" applyAlignment="1">
      <alignment horizontal="left" vertical="center"/>
    </xf>
    <xf numFmtId="0" fontId="137" fillId="0" borderId="0" xfId="1614" applyFont="1" applyAlignment="1">
      <alignment horizontal="center" vertical="center"/>
    </xf>
    <xf numFmtId="3" fontId="134" fillId="0" borderId="0" xfId="1614" applyNumberFormat="1" applyFont="1" applyAlignment="1">
      <alignment horizontal="left" vertical="center"/>
    </xf>
    <xf numFmtId="0" fontId="137" fillId="0" borderId="0" xfId="1614" applyFont="1" applyAlignment="1">
      <alignment horizontal="center"/>
    </xf>
    <xf numFmtId="0" fontId="134" fillId="0" borderId="0" xfId="1614" applyFont="1" applyAlignment="1">
      <alignment horizontal="center"/>
    </xf>
    <xf numFmtId="0" fontId="137" fillId="0" borderId="0" xfId="1614" applyFont="1" applyAlignment="1">
      <alignment horizontal="center" vertical="center" wrapText="1"/>
    </xf>
    <xf numFmtId="0" fontId="134" fillId="0" borderId="0" xfId="1614" applyFont="1" applyAlignment="1">
      <alignment horizontal="center" vertical="center" wrapText="1"/>
    </xf>
    <xf numFmtId="3" fontId="133" fillId="0" borderId="0" xfId="1614" applyNumberFormat="1" applyFont="1" applyAlignment="1">
      <alignment vertical="center"/>
    </xf>
    <xf numFmtId="0" fontId="134" fillId="0" borderId="20" xfId="1615" applyFont="1" applyBorder="1" applyAlignment="1">
      <alignment horizontal="center" vertical="center"/>
    </xf>
    <xf numFmtId="0" fontId="134" fillId="0" borderId="21" xfId="1615" applyFont="1" applyBorder="1" applyAlignment="1">
      <alignment horizontal="left" vertical="center" wrapText="1"/>
    </xf>
    <xf numFmtId="0" fontId="133" fillId="0" borderId="21" xfId="1614" applyFont="1" applyBorder="1" applyAlignment="1">
      <alignment horizontal="center" vertical="center" wrapText="1"/>
    </xf>
    <xf numFmtId="0" fontId="140" fillId="0" borderId="21" xfId="1614" applyFont="1" applyBorder="1" applyAlignment="1">
      <alignment horizontal="center" vertical="center"/>
    </xf>
    <xf numFmtId="3" fontId="140" fillId="0" borderId="21" xfId="1614" applyNumberFormat="1" applyFont="1" applyBorder="1" applyAlignment="1">
      <alignment horizontal="center" vertical="center"/>
    </xf>
    <xf numFmtId="3" fontId="133" fillId="0" borderId="21" xfId="1614" applyNumberFormat="1" applyFont="1" applyBorder="1" applyAlignment="1">
      <alignment horizontal="center" vertical="center"/>
    </xf>
    <xf numFmtId="3" fontId="133" fillId="0" borderId="22" xfId="1614" applyNumberFormat="1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/>
    </xf>
    <xf numFmtId="3" fontId="132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/>
    </xf>
    <xf numFmtId="3" fontId="136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40" fillId="0" borderId="21" xfId="1615" applyFont="1" applyBorder="1" applyAlignment="1">
      <alignment horizontal="center" vertical="center"/>
    </xf>
    <xf numFmtId="0" fontId="139" fillId="0" borderId="20" xfId="1653" applyFont="1" applyBorder="1" applyAlignment="1">
      <alignment horizontal="center" vertical="center"/>
    </xf>
    <xf numFmtId="0" fontId="139" fillId="0" borderId="21" xfId="1653" applyFont="1" applyBorder="1" applyAlignment="1">
      <alignment vertical="center" wrapText="1"/>
    </xf>
    <xf numFmtId="0" fontId="135" fillId="0" borderId="20" xfId="1653" applyFont="1" applyBorder="1" applyAlignment="1">
      <alignment horizontal="center" vertical="center"/>
    </xf>
    <xf numFmtId="0" fontId="135" fillId="0" borderId="21" xfId="1652" applyFont="1" applyBorder="1" applyAlignment="1">
      <alignment horizontal="center" vertical="center"/>
    </xf>
    <xf numFmtId="0" fontId="135" fillId="33" borderId="21" xfId="1653" applyFont="1" applyFill="1" applyBorder="1" applyAlignment="1">
      <alignment vertical="center" wrapText="1"/>
    </xf>
    <xf numFmtId="0" fontId="135" fillId="0" borderId="21" xfId="1652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40" fillId="0" borderId="21" xfId="1652" applyFont="1" applyBorder="1" applyAlignment="1">
      <alignment horizontal="center" vertical="center"/>
    </xf>
    <xf numFmtId="0" fontId="140" fillId="0" borderId="44" xfId="1652" applyFont="1" applyBorder="1" applyAlignment="1">
      <alignment horizontal="center" vertical="center"/>
    </xf>
    <xf numFmtId="0" fontId="140" fillId="0" borderId="3" xfId="1652" applyFont="1" applyBorder="1" applyAlignment="1">
      <alignment vertical="center" wrapText="1"/>
    </xf>
    <xf numFmtId="0" fontId="133" fillId="0" borderId="3" xfId="1614" applyFont="1" applyBorder="1" applyAlignment="1">
      <alignment horizontal="center" vertical="center" wrapText="1"/>
    </xf>
    <xf numFmtId="0" fontId="140" fillId="0" borderId="3" xfId="1614" applyFont="1" applyBorder="1" applyAlignment="1">
      <alignment horizontal="center" vertical="center"/>
    </xf>
    <xf numFmtId="0" fontId="140" fillId="0" borderId="3" xfId="1652" applyFont="1" applyBorder="1" applyAlignment="1">
      <alignment horizontal="center" vertical="center"/>
    </xf>
    <xf numFmtId="207" fontId="140" fillId="0" borderId="3" xfId="1614" applyNumberFormat="1" applyFont="1" applyBorder="1" applyAlignment="1">
      <alignment horizontal="center" vertical="center"/>
    </xf>
    <xf numFmtId="3" fontId="133" fillId="0" borderId="3" xfId="1614" applyNumberFormat="1" applyFont="1" applyBorder="1" applyAlignment="1">
      <alignment horizontal="center" vertical="center"/>
    </xf>
    <xf numFmtId="3" fontId="133" fillId="0" borderId="39" xfId="1614" applyNumberFormat="1" applyFont="1" applyBorder="1" applyAlignment="1">
      <alignment horizontal="center" vertical="center"/>
    </xf>
    <xf numFmtId="0" fontId="140" fillId="0" borderId="20" xfId="1652" applyFont="1" applyBorder="1" applyAlignment="1">
      <alignment horizontal="center" vertical="center"/>
    </xf>
    <xf numFmtId="0" fontId="140" fillId="0" borderId="21" xfId="1652" applyFont="1" applyBorder="1" applyAlignment="1">
      <alignment vertical="center" wrapText="1"/>
    </xf>
    <xf numFmtId="0" fontId="133" fillId="0" borderId="23" xfId="1614" applyFont="1" applyBorder="1" applyAlignment="1">
      <alignment horizontal="center" vertical="center"/>
    </xf>
    <xf numFmtId="0" fontId="133" fillId="0" borderId="24" xfId="1614" applyFont="1" applyBorder="1" applyAlignment="1">
      <alignment horizontal="left" vertical="center"/>
    </xf>
    <xf numFmtId="0" fontId="133" fillId="0" borderId="24" xfId="1614" applyFont="1" applyBorder="1" applyAlignment="1">
      <alignment vertical="center"/>
    </xf>
    <xf numFmtId="0" fontId="140" fillId="0" borderId="24" xfId="1614" applyFont="1" applyBorder="1" applyAlignment="1">
      <alignment horizontal="center" vertical="center"/>
    </xf>
    <xf numFmtId="3" fontId="133" fillId="0" borderId="24" xfId="1614" applyNumberFormat="1" applyFont="1" applyBorder="1" applyAlignment="1">
      <alignment horizontal="center" vertical="center"/>
    </xf>
    <xf numFmtId="3" fontId="133" fillId="0" borderId="25" xfId="1614" applyNumberFormat="1" applyFont="1" applyBorder="1" applyAlignment="1">
      <alignment horizontal="center" vertical="center"/>
    </xf>
    <xf numFmtId="0" fontId="135" fillId="0" borderId="26" xfId="1614" applyFont="1" applyBorder="1" applyAlignment="1">
      <alignment horizontal="center" vertical="center"/>
    </xf>
    <xf numFmtId="37" fontId="137" fillId="0" borderId="27" xfId="1614" applyNumberFormat="1" applyFont="1" applyBorder="1" applyAlignment="1">
      <alignment horizontal="center"/>
    </xf>
    <xf numFmtId="37" fontId="135" fillId="0" borderId="27" xfId="1614" applyNumberFormat="1" applyFont="1" applyBorder="1" applyAlignment="1">
      <alignment horizontal="center"/>
    </xf>
    <xf numFmtId="0" fontId="135" fillId="0" borderId="28" xfId="1614" applyFont="1" applyBorder="1" applyAlignment="1">
      <alignment horizontal="center" vertical="center"/>
    </xf>
    <xf numFmtId="37" fontId="137" fillId="0" borderId="29" xfId="1614" applyNumberFormat="1" applyFont="1" applyBorder="1" applyAlignment="1">
      <alignment horizontal="center"/>
    </xf>
    <xf numFmtId="37" fontId="135" fillId="0" borderId="29" xfId="1614" applyNumberFormat="1" applyFont="1" applyBorder="1" applyAlignment="1">
      <alignment horizontal="center"/>
    </xf>
    <xf numFmtId="37" fontId="141" fillId="0" borderId="30" xfId="1614" applyNumberFormat="1" applyFont="1" applyBorder="1" applyAlignment="1">
      <alignment horizontal="center"/>
    </xf>
    <xf numFmtId="37" fontId="141" fillId="0" borderId="32" xfId="1614" applyNumberFormat="1" applyFont="1" applyBorder="1" applyAlignment="1">
      <alignment horizontal="center"/>
    </xf>
    <xf numFmtId="0" fontId="132" fillId="0" borderId="0" xfId="1614" applyFont="1" applyAlignment="1">
      <alignment horizontal="center" vertical="center"/>
    </xf>
    <xf numFmtId="0" fontId="141" fillId="0" borderId="34" xfId="1614" applyFont="1" applyBorder="1" applyAlignment="1">
      <alignment vertical="center"/>
    </xf>
    <xf numFmtId="0" fontId="135" fillId="0" borderId="19" xfId="1614" applyFont="1" applyBorder="1"/>
    <xf numFmtId="0" fontId="135" fillId="0" borderId="19" xfId="1614" applyFont="1" applyBorder="1" applyAlignment="1">
      <alignment horizontal="center"/>
    </xf>
    <xf numFmtId="0" fontId="135" fillId="0" borderId="19" xfId="1614" applyFont="1" applyBorder="1" applyAlignment="1">
      <alignment horizontal="right"/>
    </xf>
    <xf numFmtId="0" fontId="135" fillId="0" borderId="31" xfId="1614" applyFont="1" applyBorder="1" applyAlignment="1">
      <alignment horizontal="right"/>
    </xf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vertical="center"/>
    </xf>
    <xf numFmtId="0" fontId="140" fillId="0" borderId="0" xfId="1614" applyFont="1" applyAlignment="1">
      <alignment horizontal="center" vertical="center"/>
    </xf>
    <xf numFmtId="165" fontId="140" fillId="0" borderId="0" xfId="1652" applyNumberFormat="1" applyFont="1" applyAlignment="1">
      <alignment vertical="center"/>
    </xf>
    <xf numFmtId="0" fontId="135" fillId="0" borderId="0" xfId="1652" applyFont="1" applyAlignment="1">
      <alignment horizontal="right"/>
    </xf>
    <xf numFmtId="0" fontId="142" fillId="0" borderId="0" xfId="1644" applyFont="1" applyAlignment="1">
      <alignment horizontal="center" vertical="center"/>
    </xf>
    <xf numFmtId="0" fontId="140" fillId="0" borderId="0" xfId="1652" applyFont="1" applyAlignment="1">
      <alignment vertical="center"/>
    </xf>
    <xf numFmtId="0" fontId="143" fillId="39" borderId="59" xfId="2670" applyFont="1" applyFill="1" applyBorder="1" applyAlignment="1">
      <alignment horizontal="left" vertical="center"/>
    </xf>
    <xf numFmtId="0" fontId="143" fillId="39" borderId="60" xfId="2670" applyFont="1" applyFill="1" applyBorder="1" applyAlignment="1">
      <alignment horizontal="center" vertical="center"/>
    </xf>
    <xf numFmtId="0" fontId="143" fillId="39" borderId="62" xfId="2670" applyFont="1" applyFill="1" applyBorder="1" applyAlignment="1">
      <alignment horizontal="left" vertical="center"/>
    </xf>
    <xf numFmtId="0" fontId="143" fillId="39" borderId="58" xfId="2670" applyFont="1" applyFill="1" applyBorder="1" applyAlignment="1">
      <alignment horizontal="center" vertical="center"/>
    </xf>
    <xf numFmtId="0" fontId="143" fillId="39" borderId="64" xfId="2670" applyFont="1" applyFill="1" applyBorder="1" applyAlignment="1">
      <alignment horizontal="left" vertical="center"/>
    </xf>
    <xf numFmtId="0" fontId="143" fillId="39" borderId="65" xfId="2670" applyFont="1" applyFill="1" applyBorder="1" applyAlignment="1">
      <alignment horizontal="center" vertical="center"/>
    </xf>
    <xf numFmtId="167" fontId="125" fillId="40" borderId="61" xfId="2672" applyFont="1" applyFill="1" applyBorder="1" applyAlignment="1" applyProtection="1">
      <alignment horizontal="right" vertical="center" wrapText="1"/>
      <protection locked="0"/>
    </xf>
    <xf numFmtId="167" fontId="125" fillId="40" borderId="63" xfId="2672" applyFont="1" applyFill="1" applyBorder="1" applyAlignment="1" applyProtection="1">
      <alignment horizontal="right" vertical="center"/>
      <protection locked="0"/>
    </xf>
    <xf numFmtId="169" fontId="125" fillId="40" borderId="63" xfId="2672" applyNumberFormat="1" applyFont="1" applyFill="1" applyBorder="1" applyAlignment="1" applyProtection="1">
      <alignment horizontal="right" vertical="center"/>
      <protection locked="0"/>
    </xf>
    <xf numFmtId="169" fontId="125" fillId="40" borderId="66" xfId="2672" applyNumberFormat="1" applyFont="1" applyFill="1" applyBorder="1" applyAlignment="1" applyProtection="1">
      <alignment horizontal="right" vertical="center"/>
      <protection locked="0"/>
    </xf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51" xfId="2673" applyFont="1" applyBorder="1" applyAlignment="1">
      <alignment horizontal="center" vertical="center" wrapText="1"/>
    </xf>
    <xf numFmtId="0" fontId="146" fillId="0" borderId="0" xfId="2673" applyFont="1" applyAlignment="1">
      <alignment horizontal="center" vertical="center" wrapText="1"/>
    </xf>
    <xf numFmtId="0" fontId="147" fillId="0" borderId="0" xfId="2673" applyFont="1" applyAlignment="1">
      <alignment vertical="center" wrapText="1"/>
    </xf>
    <xf numFmtId="0" fontId="148" fillId="0" borderId="0" xfId="2673" applyFont="1" applyAlignment="1">
      <alignment vertical="center" wrapText="1"/>
    </xf>
    <xf numFmtId="0" fontId="131" fillId="35" borderId="70" xfId="2673" applyFont="1" applyFill="1" applyBorder="1" applyAlignment="1">
      <alignment vertical="center" wrapText="1"/>
    </xf>
    <xf numFmtId="0" fontId="131" fillId="43" borderId="70" xfId="2673" applyFont="1" applyFill="1" applyBorder="1" applyAlignment="1">
      <alignment vertical="center" wrapText="1"/>
    </xf>
    <xf numFmtId="0" fontId="145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1" fontId="152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20" fillId="35" borderId="32" xfId="2673" applyFont="1" applyFill="1" applyBorder="1" applyAlignment="1">
      <alignment vertical="center" wrapText="1"/>
    </xf>
    <xf numFmtId="0" fontId="120" fillId="43" borderId="32" xfId="2673" applyFont="1" applyFill="1" applyBorder="1" applyAlignment="1">
      <alignment vertical="center" wrapText="1"/>
    </xf>
    <xf numFmtId="0" fontId="120" fillId="0" borderId="0" xfId="2673" applyFont="1" applyAlignment="1">
      <alignment vertical="center" wrapText="1"/>
    </xf>
    <xf numFmtId="2" fontId="120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3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0" fillId="0" borderId="0" xfId="2675" applyFont="1" applyFill="1" applyBorder="1" applyAlignment="1">
      <alignment horizontal="center" vertical="center" wrapText="1"/>
    </xf>
    <xf numFmtId="1" fontId="120" fillId="0" borderId="45" xfId="2673" applyNumberFormat="1" applyFont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2" fontId="153" fillId="0" borderId="0" xfId="2673" applyNumberFormat="1" applyFont="1" applyAlignment="1">
      <alignment horizontal="center" vertical="center" wrapText="1"/>
    </xf>
    <xf numFmtId="1" fontId="153" fillId="0" borderId="0" xfId="2673" applyNumberFormat="1" applyFont="1" applyAlignment="1">
      <alignment horizontal="center" vertical="center" wrapText="1"/>
    </xf>
    <xf numFmtId="0" fontId="154" fillId="0" borderId="0" xfId="2673" applyFont="1" applyAlignment="1">
      <alignment vertical="center" wrapText="1"/>
    </xf>
    <xf numFmtId="0" fontId="131" fillId="35" borderId="46" xfId="2673" applyFont="1" applyFill="1" applyBorder="1" applyAlignment="1">
      <alignment vertical="center" wrapText="1"/>
    </xf>
    <xf numFmtId="0" fontId="131" fillId="0" borderId="48" xfId="2673" applyFont="1" applyBorder="1" applyAlignment="1">
      <alignment horizontal="center" vertical="center" wrapText="1"/>
    </xf>
    <xf numFmtId="0" fontId="131" fillId="35" borderId="44" xfId="2673" applyFont="1" applyFill="1" applyBorder="1" applyAlignment="1">
      <alignment vertical="center" wrapText="1"/>
    </xf>
    <xf numFmtId="1" fontId="120" fillId="0" borderId="50" xfId="2673" applyNumberFormat="1" applyFont="1" applyBorder="1" applyAlignment="1">
      <alignment vertical="center" wrapText="1"/>
    </xf>
    <xf numFmtId="0" fontId="120" fillId="35" borderId="44" xfId="2673" applyFont="1" applyFill="1" applyBorder="1" applyAlignment="1">
      <alignment vertical="center" wrapText="1"/>
    </xf>
    <xf numFmtId="0" fontId="120" fillId="35" borderId="74" xfId="2673" applyFont="1" applyFill="1" applyBorder="1" applyAlignment="1">
      <alignment vertical="center" wrapText="1"/>
    </xf>
    <xf numFmtId="0" fontId="107" fillId="0" borderId="52" xfId="2673" applyFont="1" applyBorder="1" applyAlignment="1">
      <alignment horizontal="center" vertical="center" wrapText="1"/>
    </xf>
    <xf numFmtId="0" fontId="131" fillId="0" borderId="46" xfId="2673" applyFont="1" applyBorder="1" applyAlignment="1">
      <alignment vertical="center" wrapText="1"/>
    </xf>
    <xf numFmtId="0" fontId="131" fillId="0" borderId="44" xfId="2673" applyFont="1" applyBorder="1" applyAlignment="1">
      <alignment vertical="center" wrapText="1"/>
    </xf>
    <xf numFmtId="0" fontId="120" fillId="0" borderId="44" xfId="2673" applyFont="1" applyBorder="1" applyAlignment="1">
      <alignment vertical="center" wrapText="1"/>
    </xf>
    <xf numFmtId="0" fontId="120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41" fontId="136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16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29" fillId="47" borderId="0" xfId="2672" applyNumberFormat="1" applyFont="1" applyFill="1" applyBorder="1" applyAlignment="1" applyProtection="1">
      <alignment horizontal="right" vertical="center"/>
    </xf>
    <xf numFmtId="0" fontId="46" fillId="48" borderId="21" xfId="1451" applyFont="1" applyFill="1" applyBorder="1" applyAlignment="1">
      <alignment horizontal="left" vertical="center" wrapText="1"/>
    </xf>
    <xf numFmtId="3" fontId="46" fillId="48" borderId="21" xfId="1451" applyNumberFormat="1" applyFont="1" applyFill="1" applyBorder="1" applyAlignment="1">
      <alignment horizontal="center" vertical="center" wrapText="1"/>
    </xf>
    <xf numFmtId="0" fontId="9" fillId="48" borderId="21" xfId="1652" applyFont="1" applyFill="1" applyBorder="1" applyAlignment="1">
      <alignment vertical="center" wrapText="1"/>
    </xf>
    <xf numFmtId="0" fontId="7" fillId="48" borderId="21" xfId="1652" applyFont="1" applyFill="1" applyBorder="1" applyAlignment="1">
      <alignment vertical="center" wrapText="1"/>
    </xf>
    <xf numFmtId="0" fontId="46" fillId="48" borderId="21" xfId="1451" applyFont="1" applyFill="1" applyBorder="1" applyAlignment="1">
      <alignment horizontal="center" vertical="center"/>
    </xf>
    <xf numFmtId="0" fontId="55" fillId="48" borderId="21" xfId="1450" applyFont="1" applyFill="1" applyBorder="1" applyAlignment="1">
      <alignment horizontal="center" wrapText="1"/>
    </xf>
    <xf numFmtId="0" fontId="46" fillId="48" borderId="21" xfId="1450" applyFont="1" applyFill="1" applyBorder="1" applyAlignment="1">
      <alignment horizontal="center" vertical="center" wrapText="1"/>
    </xf>
    <xf numFmtId="3" fontId="46" fillId="48" borderId="21" xfId="1450" applyNumberFormat="1" applyFont="1" applyFill="1" applyBorder="1" applyAlignment="1">
      <alignment horizontal="center" vertical="center" wrapText="1"/>
    </xf>
    <xf numFmtId="169" fontId="46" fillId="48" borderId="21" xfId="728" applyFont="1" applyFill="1" applyBorder="1" applyAlignment="1">
      <alignment horizontal="center" vertical="center" wrapText="1"/>
    </xf>
    <xf numFmtId="0" fontId="55" fillId="0" borderId="0" xfId="1451" applyFont="1"/>
    <xf numFmtId="0" fontId="55" fillId="0" borderId="26" xfId="1451" applyFont="1" applyBorder="1"/>
    <xf numFmtId="0" fontId="55" fillId="0" borderId="36" xfId="1451" applyFont="1" applyBorder="1"/>
    <xf numFmtId="0" fontId="55" fillId="0" borderId="43" xfId="1451" applyFont="1" applyBorder="1"/>
    <xf numFmtId="0" fontId="55" fillId="0" borderId="28" xfId="1451" applyFont="1" applyBorder="1"/>
    <xf numFmtId="0" fontId="55" fillId="0" borderId="37" xfId="1451" applyFont="1" applyBorder="1"/>
    <xf numFmtId="0" fontId="145" fillId="0" borderId="0" xfId="1451" applyFont="1" applyAlignment="1">
      <alignment vertical="center"/>
    </xf>
    <xf numFmtId="0" fontId="158" fillId="0" borderId="0" xfId="1451" applyFont="1" applyAlignment="1">
      <alignment vertical="center"/>
    </xf>
    <xf numFmtId="0" fontId="56" fillId="0" borderId="0" xfId="1451" applyFont="1" applyAlignment="1">
      <alignment horizontal="center" vertical="center"/>
    </xf>
    <xf numFmtId="0" fontId="159" fillId="0" borderId="0" xfId="1451" applyFont="1"/>
    <xf numFmtId="0" fontId="57" fillId="0" borderId="0" xfId="1451" applyFont="1"/>
    <xf numFmtId="0" fontId="160" fillId="0" borderId="0" xfId="1451" applyFont="1" applyAlignment="1">
      <alignment vertical="center"/>
    </xf>
    <xf numFmtId="0" fontId="160" fillId="0" borderId="37" xfId="1451" applyFont="1" applyBorder="1" applyAlignment="1">
      <alignment vertical="center"/>
    </xf>
    <xf numFmtId="0" fontId="161" fillId="0" borderId="0" xfId="1451" applyFont="1" applyAlignment="1">
      <alignment vertical="center"/>
    </xf>
    <xf numFmtId="0" fontId="161" fillId="0" borderId="37" xfId="1451" applyFont="1" applyBorder="1" applyAlignment="1">
      <alignment vertical="center"/>
    </xf>
    <xf numFmtId="0" fontId="160" fillId="0" borderId="0" xfId="1451" applyFont="1" applyAlignment="1">
      <alignment horizontal="center" vertical="center"/>
    </xf>
    <xf numFmtId="0" fontId="55" fillId="0" borderId="34" xfId="1451" applyFont="1" applyBorder="1"/>
    <xf numFmtId="0" fontId="160" fillId="0" borderId="31" xfId="1451" applyFont="1" applyBorder="1" applyAlignment="1">
      <alignment vertical="center"/>
    </xf>
    <xf numFmtId="0" fontId="55" fillId="0" borderId="31" xfId="1451" applyFont="1" applyBorder="1"/>
    <xf numFmtId="0" fontId="55" fillId="0" borderId="0" xfId="1451" applyFont="1" applyAlignment="1">
      <alignment horizontal="center" vertical="center"/>
    </xf>
    <xf numFmtId="0" fontId="55" fillId="0" borderId="0" xfId="1451" applyFont="1" applyAlignment="1">
      <alignment horizontal="center"/>
    </xf>
    <xf numFmtId="0" fontId="6" fillId="0" borderId="20" xfId="1652" applyFont="1" applyBorder="1" applyAlignment="1">
      <alignment horizontal="center" vertical="center"/>
    </xf>
    <xf numFmtId="41" fontId="6" fillId="0" borderId="21" xfId="1653" applyNumberFormat="1" applyFont="1" applyBorder="1" applyAlignment="1">
      <alignment horizontal="center" vertical="center"/>
    </xf>
    <xf numFmtId="208" fontId="6" fillId="0" borderId="21" xfId="1653" applyNumberFormat="1" applyFont="1" applyBorder="1" applyAlignment="1">
      <alignment horizontal="center" vertical="center"/>
    </xf>
    <xf numFmtId="0" fontId="162" fillId="0" borderId="26" xfId="2677" applyFont="1" applyBorder="1" applyAlignment="1">
      <alignment horizontal="center"/>
    </xf>
    <xf numFmtId="0" fontId="162" fillId="0" borderId="36" xfId="2677" applyFont="1" applyBorder="1" applyAlignment="1">
      <alignment horizontal="center"/>
    </xf>
    <xf numFmtId="0" fontId="162" fillId="0" borderId="0" xfId="2677" applyFont="1" applyAlignment="1">
      <alignment horizontal="center"/>
    </xf>
    <xf numFmtId="0" fontId="162" fillId="0" borderId="28" xfId="2677" applyFont="1" applyBorder="1" applyAlignment="1">
      <alignment horizontal="center"/>
    </xf>
    <xf numFmtId="0" fontId="164" fillId="0" borderId="18" xfId="2677" applyFont="1" applyBorder="1" applyAlignment="1">
      <alignment horizontal="left"/>
    </xf>
    <xf numFmtId="0" fontId="162" fillId="0" borderId="37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2" fillId="0" borderId="91" xfId="2677" applyFont="1" applyBorder="1" applyAlignment="1">
      <alignment horizontal="center" vertical="center"/>
    </xf>
    <xf numFmtId="0" fontId="162" fillId="0" borderId="92" xfId="2677" applyFont="1" applyBorder="1" applyAlignment="1">
      <alignment horizontal="center" vertical="center"/>
    </xf>
    <xf numFmtId="0" fontId="162" fillId="0" borderId="0" xfId="2677" applyFont="1" applyAlignment="1">
      <alignment horizontal="center" vertical="center"/>
    </xf>
    <xf numFmtId="0" fontId="168" fillId="0" borderId="0" xfId="2677" applyFont="1" applyAlignment="1">
      <alignment horizontal="center"/>
    </xf>
    <xf numFmtId="0" fontId="169" fillId="0" borderId="91" xfId="2677" applyFont="1" applyBorder="1" applyAlignment="1">
      <alignment horizontal="center" vertical="center"/>
    </xf>
    <xf numFmtId="0" fontId="162" fillId="0" borderId="95" xfId="2677" applyFont="1" applyBorder="1" applyAlignment="1">
      <alignment horizontal="center"/>
    </xf>
    <xf numFmtId="0" fontId="167" fillId="0" borderId="28" xfId="2677" applyFont="1" applyBorder="1" applyAlignment="1">
      <alignment horizontal="center"/>
    </xf>
    <xf numFmtId="0" fontId="167" fillId="0" borderId="0" xfId="2677" applyFont="1" applyAlignment="1">
      <alignment horizontal="center"/>
    </xf>
    <xf numFmtId="0" fontId="162" fillId="0" borderId="92" xfId="2677" applyFont="1" applyBorder="1" applyAlignment="1">
      <alignment horizontal="center"/>
    </xf>
    <xf numFmtId="20" fontId="162" fillId="0" borderId="92" xfId="2677" applyNumberFormat="1" applyFont="1" applyBorder="1" applyAlignment="1">
      <alignment horizontal="center"/>
    </xf>
    <xf numFmtId="0" fontId="162" fillId="0" borderId="95" xfId="2677" applyFont="1" applyBorder="1" applyAlignment="1">
      <alignment horizontal="center" vertical="center" wrapText="1"/>
    </xf>
    <xf numFmtId="0" fontId="167" fillId="0" borderId="34" xfId="2677" applyFont="1" applyBorder="1" applyAlignment="1">
      <alignment horizontal="center"/>
    </xf>
    <xf numFmtId="0" fontId="167" fillId="0" borderId="19" xfId="2677" applyFont="1" applyBorder="1" applyAlignment="1">
      <alignment horizontal="center"/>
    </xf>
    <xf numFmtId="0" fontId="162" fillId="0" borderId="19" xfId="2677" applyFont="1" applyBorder="1" applyAlignment="1">
      <alignment horizontal="center"/>
    </xf>
    <xf numFmtId="0" fontId="162" fillId="0" borderId="96" xfId="2677" applyFont="1" applyBorder="1" applyAlignment="1">
      <alignment horizontal="center"/>
    </xf>
    <xf numFmtId="0" fontId="162" fillId="0" borderId="91" xfId="2677" applyFont="1" applyBorder="1" applyAlignment="1">
      <alignment horizontal="center"/>
    </xf>
    <xf numFmtId="0" fontId="162" fillId="0" borderId="98" xfId="2677" applyFont="1" applyBorder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3" applyFont="1" applyBorder="1" applyAlignment="1">
      <alignment horizontal="center" vertical="center"/>
    </xf>
    <xf numFmtId="0" fontId="55" fillId="0" borderId="103" xfId="1451" applyFont="1" applyBorder="1"/>
    <xf numFmtId="0" fontId="160" fillId="0" borderId="103" xfId="1451" applyFont="1" applyBorder="1" applyAlignment="1">
      <alignment vertical="center"/>
    </xf>
    <xf numFmtId="0" fontId="160" fillId="0" borderId="103" xfId="1451" applyFont="1" applyBorder="1" applyAlignment="1">
      <alignment horizontal="center" vertical="center"/>
    </xf>
    <xf numFmtId="0" fontId="55" fillId="49" borderId="0" xfId="1451" applyFont="1" applyFill="1"/>
    <xf numFmtId="0" fontId="55" fillId="33" borderId="26" xfId="1451" applyFont="1" applyFill="1" applyBorder="1"/>
    <xf numFmtId="0" fontId="55" fillId="33" borderId="36" xfId="1451" applyFont="1" applyFill="1" applyBorder="1"/>
    <xf numFmtId="0" fontId="55" fillId="33" borderId="43" xfId="1451" applyFont="1" applyFill="1" applyBorder="1"/>
    <xf numFmtId="0" fontId="55" fillId="33" borderId="28" xfId="1451" applyFont="1" applyFill="1" applyBorder="1"/>
    <xf numFmtId="0" fontId="145" fillId="33" borderId="0" xfId="1451" applyFont="1" applyFill="1" applyAlignment="1">
      <alignment vertical="center"/>
    </xf>
    <xf numFmtId="0" fontId="55" fillId="33" borderId="37" xfId="1451" applyFont="1" applyFill="1" applyBorder="1"/>
    <xf numFmtId="0" fontId="55" fillId="33" borderId="0" xfId="1451" applyFont="1" applyFill="1"/>
    <xf numFmtId="0" fontId="158" fillId="33" borderId="0" xfId="1451" applyFont="1" applyFill="1" applyAlignment="1">
      <alignment vertical="center"/>
    </xf>
    <xf numFmtId="0" fontId="56" fillId="33" borderId="0" xfId="1451" applyFont="1" applyFill="1" applyAlignment="1">
      <alignment horizontal="center" vertical="center"/>
    </xf>
    <xf numFmtId="0" fontId="57" fillId="33" borderId="0" xfId="1451" applyFont="1" applyFill="1"/>
    <xf numFmtId="0" fontId="57" fillId="33" borderId="0" xfId="1451" applyFont="1" applyFill="1" applyAlignment="1">
      <alignment horizontal="center"/>
    </xf>
    <xf numFmtId="0" fontId="160" fillId="33" borderId="0" xfId="1451" applyFont="1" applyFill="1" applyAlignment="1">
      <alignment vertical="center"/>
    </xf>
    <xf numFmtId="0" fontId="160" fillId="33" borderId="37" xfId="1451" applyFont="1" applyFill="1" applyBorder="1" applyAlignment="1">
      <alignment vertical="center"/>
    </xf>
    <xf numFmtId="0" fontId="160" fillId="33" borderId="0" xfId="1451" applyFont="1" applyFill="1" applyAlignment="1">
      <alignment horizontal="center" vertical="center"/>
    </xf>
    <xf numFmtId="0" fontId="160" fillId="33" borderId="37" xfId="1451" applyFont="1" applyFill="1" applyBorder="1" applyAlignment="1">
      <alignment horizontal="center" vertical="center"/>
    </xf>
    <xf numFmtId="0" fontId="161" fillId="33" borderId="0" xfId="1451" applyFont="1" applyFill="1" applyAlignment="1">
      <alignment vertical="center"/>
    </xf>
    <xf numFmtId="0" fontId="161" fillId="33" borderId="37" xfId="1451" applyFont="1" applyFill="1" applyBorder="1" applyAlignment="1">
      <alignment vertical="center"/>
    </xf>
    <xf numFmtId="0" fontId="55" fillId="33" borderId="34" xfId="1451" applyFont="1" applyFill="1" applyBorder="1"/>
    <xf numFmtId="0" fontId="55" fillId="33" borderId="103" xfId="1451" applyFont="1" applyFill="1" applyBorder="1"/>
    <xf numFmtId="0" fontId="160" fillId="33" borderId="103" xfId="1451" applyFont="1" applyFill="1" applyBorder="1" applyAlignment="1">
      <alignment vertical="center"/>
    </xf>
    <xf numFmtId="0" fontId="160" fillId="33" borderId="103" xfId="1451" applyFont="1" applyFill="1" applyBorder="1" applyAlignment="1">
      <alignment horizontal="center" vertical="center"/>
    </xf>
    <xf numFmtId="0" fontId="160" fillId="33" borderId="31" xfId="1451" applyFont="1" applyFill="1" applyBorder="1" applyAlignment="1">
      <alignment vertical="center"/>
    </xf>
    <xf numFmtId="0" fontId="160" fillId="49" borderId="0" xfId="1451" applyFont="1" applyFill="1" applyAlignment="1">
      <alignment vertical="center"/>
    </xf>
    <xf numFmtId="0" fontId="160" fillId="49" borderId="0" xfId="1451" applyFont="1" applyFill="1" applyAlignment="1">
      <alignment horizontal="center" vertical="center"/>
    </xf>
    <xf numFmtId="0" fontId="167" fillId="0" borderId="94" xfId="2677" applyFont="1" applyBorder="1" applyAlignment="1">
      <alignment horizontal="center" vertical="center"/>
    </xf>
    <xf numFmtId="0" fontId="167" fillId="0" borderId="89" xfId="2677" applyFont="1" applyBorder="1" applyAlignment="1">
      <alignment horizontal="center" vertical="center"/>
    </xf>
    <xf numFmtId="0" fontId="167" fillId="0" borderId="88" xfId="2677" applyFont="1" applyBorder="1" applyAlignment="1">
      <alignment horizontal="left" vertical="center"/>
    </xf>
    <xf numFmtId="0" fontId="167" fillId="0" borderId="89" xfId="2677" applyFont="1" applyBorder="1" applyAlignment="1">
      <alignment horizontal="left" vertical="center"/>
    </xf>
    <xf numFmtId="0" fontId="134" fillId="0" borderId="20" xfId="1653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35" fillId="0" borderId="21" xfId="1653" applyFont="1" applyBorder="1" applyAlignment="1">
      <alignment vertical="center" wrapText="1"/>
    </xf>
    <xf numFmtId="0" fontId="133" fillId="0" borderId="20" xfId="1615" applyFont="1" applyBorder="1" applyAlignment="1">
      <alignment horizontal="center" vertical="center"/>
    </xf>
    <xf numFmtId="0" fontId="133" fillId="0" borderId="21" xfId="1615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3" fontId="12" fillId="0" borderId="21" xfId="1599" applyNumberFormat="1" applyFont="1" applyBorder="1" applyAlignment="1">
      <alignment horizontal="center" vertical="center"/>
    </xf>
    <xf numFmtId="0" fontId="4" fillId="0" borderId="0" xfId="1614" applyFont="1" applyAlignment="1">
      <alignment horizontal="center"/>
    </xf>
    <xf numFmtId="0" fontId="162" fillId="0" borderId="0" xfId="2677" applyFont="1" applyAlignment="1">
      <alignment horizontal="left"/>
    </xf>
    <xf numFmtId="0" fontId="167" fillId="0" borderId="105" xfId="2677" applyFont="1" applyBorder="1" applyAlignment="1">
      <alignment horizontal="center" vertical="center"/>
    </xf>
    <xf numFmtId="0" fontId="167" fillId="0" borderId="106" xfId="2677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9" fontId="113" fillId="0" borderId="0" xfId="2675" applyFont="1"/>
    <xf numFmtId="0" fontId="167" fillId="0" borderId="101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left" vertical="center"/>
    </xf>
    <xf numFmtId="0" fontId="12" fillId="48" borderId="21" xfId="1614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67" fillId="0" borderId="107" xfId="2677" applyFont="1" applyBorder="1" applyAlignment="1">
      <alignment horizontal="left" vertical="center"/>
    </xf>
    <xf numFmtId="0" fontId="167" fillId="0" borderId="108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center" vertical="center"/>
    </xf>
    <xf numFmtId="0" fontId="162" fillId="0" borderId="0" xfId="2677" quotePrefix="1" applyFont="1" applyAlignment="1">
      <alignment horizontal="left"/>
    </xf>
    <xf numFmtId="0" fontId="167" fillId="0" borderId="112" xfId="2677" applyFont="1" applyBorder="1" applyAlignment="1">
      <alignment horizontal="left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67" fillId="0" borderId="113" xfId="2677" applyFont="1" applyBorder="1" applyAlignment="1">
      <alignment horizontal="center" vertical="center"/>
    </xf>
    <xf numFmtId="0" fontId="167" fillId="0" borderId="114" xfId="2677" applyFont="1" applyBorder="1" applyAlignment="1">
      <alignment horizontal="left" vertical="center"/>
    </xf>
    <xf numFmtId="0" fontId="167" fillId="0" borderId="115" xfId="2677" applyFont="1" applyBorder="1" applyAlignment="1">
      <alignment horizontal="left" vertical="center"/>
    </xf>
    <xf numFmtId="0" fontId="167" fillId="0" borderId="116" xfId="2677" applyFont="1" applyBorder="1" applyAlignment="1">
      <alignment horizontal="center" vertical="center"/>
    </xf>
    <xf numFmtId="0" fontId="167" fillId="0" borderId="117" xfId="2677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5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0" xfId="1615" applyNumberFormat="1" applyFont="1" applyFill="1" applyBorder="1" applyAlignment="1">
      <alignment horizontal="center" vertical="center"/>
    </xf>
    <xf numFmtId="3" fontId="45" fillId="31" borderId="41" xfId="1615" applyNumberFormat="1" applyFont="1" applyFill="1" applyBorder="1" applyAlignment="1">
      <alignment horizontal="center" vertical="center"/>
    </xf>
    <xf numFmtId="3" fontId="45" fillId="31" borderId="5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3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2" fillId="0" borderId="46" xfId="1614" applyFont="1" applyBorder="1" applyAlignment="1">
      <alignment horizontal="center" vertical="center"/>
    </xf>
    <xf numFmtId="0" fontId="52" fillId="0" borderId="44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48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49" xfId="1614" applyFont="1" applyBorder="1" applyAlignment="1">
      <alignment horizontal="center" vertical="center"/>
    </xf>
    <xf numFmtId="0" fontId="10" fillId="0" borderId="7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73" xfId="2673" applyBorder="1" applyAlignment="1">
      <alignment horizontal="center" vertical="center" wrapText="1"/>
    </xf>
    <xf numFmtId="9" fontId="153" fillId="0" borderId="0" xfId="2675" applyFont="1" applyFill="1" applyBorder="1" applyAlignment="1">
      <alignment horizontal="center" vertical="center" wrapText="1"/>
    </xf>
    <xf numFmtId="0" fontId="150" fillId="37" borderId="0" xfId="2673" applyFont="1" applyFill="1" applyAlignment="1">
      <alignment horizontal="left" vertical="center" wrapText="1"/>
    </xf>
    <xf numFmtId="43" fontId="131" fillId="35" borderId="7" xfId="2673" applyNumberFormat="1" applyFont="1" applyFill="1" applyBorder="1" applyAlignment="1">
      <alignment horizontal="center" vertical="center" wrapText="1"/>
    </xf>
    <xf numFmtId="0" fontId="131" fillId="35" borderId="50" xfId="2673" applyFont="1" applyFill="1" applyBorder="1" applyAlignment="1">
      <alignment horizontal="center" vertical="center" wrapText="1"/>
    </xf>
    <xf numFmtId="2" fontId="120" fillId="35" borderId="51" xfId="2673" applyNumberFormat="1" applyFont="1" applyFill="1" applyBorder="1" applyAlignment="1">
      <alignment horizontal="center" vertical="center" wrapText="1"/>
    </xf>
    <xf numFmtId="2" fontId="120" fillId="35" borderId="71" xfId="2673" applyNumberFormat="1" applyFont="1" applyFill="1" applyBorder="1" applyAlignment="1">
      <alignment horizontal="center" vertical="center" wrapText="1"/>
    </xf>
    <xf numFmtId="0" fontId="146" fillId="41" borderId="67" xfId="2673" applyFont="1" applyFill="1" applyBorder="1" applyAlignment="1">
      <alignment horizontal="center" vertical="center" wrapText="1"/>
    </xf>
    <xf numFmtId="0" fontId="146" fillId="41" borderId="68" xfId="2673" applyFont="1" applyFill="1" applyBorder="1" applyAlignment="1">
      <alignment horizontal="center" vertical="center" wrapText="1"/>
    </xf>
    <xf numFmtId="0" fontId="146" fillId="41" borderId="69" xfId="2673" applyFont="1" applyFill="1" applyBorder="1" applyAlignment="1">
      <alignment horizontal="center" vertical="center" wrapText="1"/>
    </xf>
    <xf numFmtId="0" fontId="120" fillId="35" borderId="7" xfId="2673" applyFont="1" applyFill="1" applyBorder="1" applyAlignment="1">
      <alignment horizontal="center" vertical="center" wrapText="1"/>
    </xf>
    <xf numFmtId="0" fontId="120" fillId="35" borderId="50" xfId="2673" applyFont="1" applyFill="1" applyBorder="1" applyAlignment="1">
      <alignment horizontal="center" vertical="center" wrapText="1"/>
    </xf>
    <xf numFmtId="1" fontId="131" fillId="35" borderId="7" xfId="2673" applyNumberFormat="1" applyFont="1" applyFill="1" applyBorder="1" applyAlignment="1">
      <alignment horizontal="center" vertical="center" wrapText="1"/>
    </xf>
    <xf numFmtId="1" fontId="131" fillId="35" borderId="50" xfId="2673" applyNumberFormat="1" applyFont="1" applyFill="1" applyBorder="1" applyAlignment="1">
      <alignment horizontal="center" vertical="center" wrapText="1"/>
    </xf>
    <xf numFmtId="43" fontId="131" fillId="0" borderId="48" xfId="2673" applyNumberFormat="1" applyFont="1" applyBorder="1" applyAlignment="1">
      <alignment horizontal="center" vertical="center" wrapText="1"/>
    </xf>
    <xf numFmtId="0" fontId="131" fillId="0" borderId="49" xfId="2673" applyFont="1" applyBorder="1" applyAlignment="1">
      <alignment horizontal="center" vertical="center" wrapText="1"/>
    </xf>
    <xf numFmtId="43" fontId="131" fillId="44" borderId="48" xfId="2673" applyNumberFormat="1" applyFont="1" applyFill="1" applyBorder="1" applyAlignment="1">
      <alignment horizontal="center" vertical="center" wrapText="1"/>
    </xf>
    <xf numFmtId="0" fontId="131" fillId="44" borderId="49" xfId="2673" applyFont="1" applyFill="1" applyBorder="1" applyAlignment="1">
      <alignment horizontal="center" vertical="center" wrapText="1"/>
    </xf>
    <xf numFmtId="9" fontId="120" fillId="0" borderId="52" xfId="2675" applyFont="1" applyFill="1" applyBorder="1" applyAlignment="1">
      <alignment horizontal="center" vertical="center" wrapText="1"/>
    </xf>
    <xf numFmtId="9" fontId="120" fillId="0" borderId="53" xfId="2675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20" fillId="0" borderId="3" xfId="2673" applyNumberFormat="1" applyFont="1" applyBorder="1" applyAlignment="1">
      <alignment horizontal="center" vertical="center" wrapText="1"/>
    </xf>
    <xf numFmtId="2" fontId="120" fillId="0" borderId="39" xfId="2673" applyNumberFormat="1" applyFont="1" applyBorder="1" applyAlignment="1">
      <alignment horizontal="center" vertical="center" wrapText="1"/>
    </xf>
    <xf numFmtId="9" fontId="120" fillId="35" borderId="52" xfId="2675" applyFont="1" applyFill="1" applyBorder="1" applyAlignment="1">
      <alignment horizontal="center" vertical="center" wrapText="1"/>
    </xf>
    <xf numFmtId="9" fontId="120" fillId="35" borderId="53" xfId="2675" applyFont="1" applyFill="1" applyBorder="1" applyAlignment="1">
      <alignment horizontal="center" vertical="center" wrapText="1"/>
    </xf>
    <xf numFmtId="2" fontId="120" fillId="35" borderId="3" xfId="2673" applyNumberFormat="1" applyFont="1" applyFill="1" applyBorder="1" applyAlignment="1">
      <alignment horizontal="center" vertical="center" wrapText="1"/>
    </xf>
    <xf numFmtId="2" fontId="120" fillId="35" borderId="39" xfId="2673" applyNumberFormat="1" applyFont="1" applyFill="1" applyBorder="1" applyAlignment="1">
      <alignment horizontal="center" vertical="center" wrapText="1"/>
    </xf>
    <xf numFmtId="0" fontId="149" fillId="0" borderId="45" xfId="2673" applyFont="1" applyBorder="1" applyAlignment="1">
      <alignment horizontal="center" vertical="center" wrapText="1"/>
    </xf>
    <xf numFmtId="0" fontId="149" fillId="0" borderId="50" xfId="2673" applyFont="1" applyBorder="1" applyAlignment="1">
      <alignment horizontal="center" vertical="center" wrapText="1"/>
    </xf>
    <xf numFmtId="0" fontId="149" fillId="44" borderId="3" xfId="2673" applyFont="1" applyFill="1" applyBorder="1" applyAlignment="1">
      <alignment horizontal="center" vertical="center" wrapText="1"/>
    </xf>
    <xf numFmtId="0" fontId="149" fillId="44" borderId="39" xfId="2673" applyFont="1" applyFill="1" applyBorder="1" applyAlignment="1">
      <alignment horizontal="center" vertical="center" wrapText="1"/>
    </xf>
    <xf numFmtId="1" fontId="120" fillId="0" borderId="3" xfId="2673" applyNumberFormat="1" applyFont="1" applyBorder="1" applyAlignment="1">
      <alignment horizontal="center" vertical="center" wrapText="1"/>
    </xf>
    <xf numFmtId="1" fontId="120" fillId="0" borderId="39" xfId="2673" applyNumberFormat="1" applyFont="1" applyBorder="1" applyAlignment="1">
      <alignment horizontal="center" vertical="center" wrapText="1"/>
    </xf>
    <xf numFmtId="2" fontId="120" fillId="45" borderId="3" xfId="2673" applyNumberFormat="1" applyFont="1" applyFill="1" applyBorder="1" applyAlignment="1">
      <alignment horizontal="center" vertical="center" wrapText="1"/>
    </xf>
    <xf numFmtId="2" fontId="120" fillId="45" borderId="39" xfId="2673" applyNumberFormat="1" applyFont="1" applyFill="1" applyBorder="1" applyAlignment="1">
      <alignment horizontal="center" vertical="center" wrapText="1"/>
    </xf>
    <xf numFmtId="0" fontId="146" fillId="42" borderId="67" xfId="2673" applyFont="1" applyFill="1" applyBorder="1" applyAlignment="1">
      <alignment horizontal="center" vertical="center" wrapText="1"/>
    </xf>
    <xf numFmtId="0" fontId="146" fillId="42" borderId="68" xfId="2673" applyFont="1" applyFill="1" applyBorder="1" applyAlignment="1">
      <alignment horizontal="center" vertical="center" wrapText="1"/>
    </xf>
    <xf numFmtId="0" fontId="146" fillId="42" borderId="69" xfId="2673" applyFont="1" applyFill="1" applyBorder="1" applyAlignment="1">
      <alignment horizontal="center" vertical="center" wrapText="1"/>
    </xf>
    <xf numFmtId="43" fontId="131" fillId="43" borderId="7" xfId="2673" applyNumberFormat="1" applyFont="1" applyFill="1" applyBorder="1" applyAlignment="1">
      <alignment horizontal="center" vertical="center" wrapText="1"/>
    </xf>
    <xf numFmtId="0" fontId="131" fillId="43" borderId="50" xfId="2673" applyFont="1" applyFill="1" applyBorder="1" applyAlignment="1">
      <alignment horizontal="center" vertical="center" wrapText="1"/>
    </xf>
    <xf numFmtId="1" fontId="120" fillId="43" borderId="7" xfId="2673" applyNumberFormat="1" applyFont="1" applyFill="1" applyBorder="1" applyAlignment="1">
      <alignment horizontal="center" vertical="center" wrapText="1"/>
    </xf>
    <xf numFmtId="1" fontId="120" fillId="43" borderId="50" xfId="2673" applyNumberFormat="1" applyFont="1" applyFill="1" applyBorder="1" applyAlignment="1">
      <alignment horizontal="center" vertical="center" wrapText="1"/>
    </xf>
    <xf numFmtId="0" fontId="120" fillId="43" borderId="7" xfId="2673" applyFont="1" applyFill="1" applyBorder="1" applyAlignment="1">
      <alignment horizontal="center" vertical="center" wrapText="1"/>
    </xf>
    <xf numFmtId="0" fontId="120" fillId="43" borderId="50" xfId="2673" applyFont="1" applyFill="1" applyBorder="1" applyAlignment="1">
      <alignment horizontal="center" vertical="center" wrapText="1"/>
    </xf>
    <xf numFmtId="1" fontId="131" fillId="44" borderId="3" xfId="2673" applyNumberFormat="1" applyFont="1" applyFill="1" applyBorder="1" applyAlignment="1">
      <alignment horizontal="center" vertical="center" wrapText="1"/>
    </xf>
    <xf numFmtId="1" fontId="131" fillId="44" borderId="39" xfId="2673" applyNumberFormat="1" applyFont="1" applyFill="1" applyBorder="1" applyAlignment="1">
      <alignment horizontal="center" vertical="center" wrapText="1"/>
    </xf>
    <xf numFmtId="2" fontId="120" fillId="43" borderId="51" xfId="2673" applyNumberFormat="1" applyFont="1" applyFill="1" applyBorder="1" applyAlignment="1">
      <alignment horizontal="center" vertical="center" wrapText="1"/>
    </xf>
    <xf numFmtId="2" fontId="120" fillId="43" borderId="71" xfId="2673" applyNumberFormat="1" applyFont="1" applyFill="1" applyBorder="1" applyAlignment="1">
      <alignment horizontal="center" vertical="center" wrapText="1"/>
    </xf>
    <xf numFmtId="0" fontId="11" fillId="34" borderId="56" xfId="2670" applyFill="1" applyBorder="1" applyAlignment="1">
      <alignment horizontal="center" vertical="center"/>
    </xf>
    <xf numFmtId="0" fontId="123" fillId="0" borderId="57" xfId="2670" applyFont="1" applyBorder="1" applyAlignment="1">
      <alignment horizontal="left" vertical="center"/>
    </xf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37" fillId="30" borderId="3" xfId="1614" applyFont="1" applyFill="1" applyBorder="1" applyAlignment="1">
      <alignment horizontal="center" vertical="center"/>
    </xf>
    <xf numFmtId="0" fontId="138" fillId="0" borderId="0" xfId="1652" applyFont="1" applyAlignment="1">
      <alignment horizontal="center" vertical="center"/>
    </xf>
    <xf numFmtId="37" fontId="135" fillId="0" borderId="36" xfId="1614" applyNumberFormat="1" applyFont="1" applyBorder="1" applyAlignment="1">
      <alignment horizontal="center"/>
    </xf>
    <xf numFmtId="0" fontId="139" fillId="35" borderId="46" xfId="1614" applyFont="1" applyFill="1" applyBorder="1" applyAlignment="1">
      <alignment horizontal="center" vertical="center"/>
    </xf>
    <xf numFmtId="0" fontId="139" fillId="35" borderId="44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/>
    </xf>
    <xf numFmtId="0" fontId="139" fillId="35" borderId="21" xfId="1614" applyFont="1" applyFill="1" applyBorder="1" applyAlignment="1">
      <alignment horizontal="center" vertical="center"/>
    </xf>
    <xf numFmtId="0" fontId="139" fillId="35" borderId="33" xfId="1614" applyFont="1" applyFill="1" applyBorder="1" applyAlignment="1">
      <alignment horizontal="center" vertical="center"/>
    </xf>
    <xf numFmtId="0" fontId="139" fillId="35" borderId="48" xfId="1614" applyFont="1" applyFill="1" applyBorder="1" applyAlignment="1">
      <alignment horizontal="center" vertical="center"/>
    </xf>
    <xf numFmtId="0" fontId="139" fillId="35" borderId="3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 wrapText="1"/>
    </xf>
    <xf numFmtId="0" fontId="139" fillId="35" borderId="21" xfId="1614" applyFont="1" applyFill="1" applyBorder="1" applyAlignment="1">
      <alignment horizontal="center" vertical="center" wrapText="1"/>
    </xf>
    <xf numFmtId="0" fontId="139" fillId="35" borderId="33" xfId="1614" applyFont="1" applyFill="1" applyBorder="1" applyAlignment="1">
      <alignment horizontal="center" vertical="center" wrapText="1"/>
    </xf>
    <xf numFmtId="0" fontId="139" fillId="35" borderId="35" xfId="1652" applyFont="1" applyFill="1" applyBorder="1" applyAlignment="1">
      <alignment horizontal="center" vertical="center" wrapText="1"/>
    </xf>
    <xf numFmtId="0" fontId="139" fillId="35" borderId="33" xfId="1652" applyFont="1" applyFill="1" applyBorder="1" applyAlignment="1">
      <alignment horizontal="center" vertical="center" wrapText="1"/>
    </xf>
    <xf numFmtId="0" fontId="134" fillId="0" borderId="0" xfId="1644" applyFont="1" applyAlignment="1">
      <alignment horizontal="center" vertical="center"/>
    </xf>
    <xf numFmtId="37" fontId="141" fillId="0" borderId="19" xfId="1614" applyNumberFormat="1" applyFont="1" applyBorder="1" applyAlignment="1">
      <alignment horizontal="center"/>
    </xf>
    <xf numFmtId="0" fontId="137" fillId="0" borderId="0" xfId="1614" applyFont="1" applyAlignment="1">
      <alignment horizontal="left" vertical="top" wrapText="1"/>
    </xf>
    <xf numFmtId="37" fontId="135" fillId="0" borderId="0" xfId="1614" applyNumberFormat="1" applyFont="1" applyAlignment="1">
      <alignment horizontal="center"/>
    </xf>
    <xf numFmtId="0" fontId="155" fillId="0" borderId="26" xfId="1614" applyFont="1" applyBorder="1" applyAlignment="1">
      <alignment horizontal="left" vertical="center" wrapText="1"/>
    </xf>
    <xf numFmtId="0" fontId="155" fillId="0" borderId="36" xfId="1614" applyFont="1" applyBorder="1" applyAlignment="1">
      <alignment horizontal="left" vertical="center" wrapText="1"/>
    </xf>
    <xf numFmtId="0" fontId="155" fillId="0" borderId="43" xfId="1614" applyFont="1" applyBorder="1" applyAlignment="1">
      <alignment horizontal="left" vertical="center" wrapText="1"/>
    </xf>
    <xf numFmtId="0" fontId="155" fillId="0" borderId="28" xfId="1614" applyFont="1" applyBorder="1" applyAlignment="1">
      <alignment horizontal="left" vertical="center" wrapText="1"/>
    </xf>
    <xf numFmtId="0" fontId="155" fillId="0" borderId="0" xfId="1614" applyFont="1" applyAlignment="1">
      <alignment horizontal="left" vertical="center" wrapText="1"/>
    </xf>
    <xf numFmtId="0" fontId="155" fillId="0" borderId="37" xfId="1614" applyFont="1" applyBorder="1" applyAlignment="1">
      <alignment horizontal="left" vertical="center" wrapText="1"/>
    </xf>
    <xf numFmtId="0" fontId="140" fillId="0" borderId="0" xfId="1652" applyFont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0" fontId="139" fillId="35" borderId="49" xfId="1614" applyFont="1" applyFill="1" applyBorder="1" applyAlignment="1">
      <alignment horizontal="center" vertical="center"/>
    </xf>
    <xf numFmtId="0" fontId="139" fillId="35" borderId="39" xfId="1614" applyFont="1" applyFill="1" applyBorder="1" applyAlignment="1">
      <alignment horizontal="center" vertical="center"/>
    </xf>
    <xf numFmtId="0" fontId="162" fillId="0" borderId="91" xfId="2677" applyFont="1" applyBorder="1" applyAlignment="1">
      <alignment horizontal="center"/>
    </xf>
    <xf numFmtId="0" fontId="162" fillId="0" borderId="92" xfId="2677" applyFont="1" applyBorder="1" applyAlignment="1">
      <alignment horizontal="center"/>
    </xf>
    <xf numFmtId="0" fontId="163" fillId="0" borderId="81" xfId="2677" applyFont="1" applyBorder="1" applyAlignment="1">
      <alignment horizontal="center" vertical="center"/>
    </xf>
    <xf numFmtId="0" fontId="163" fillId="0" borderId="36" xfId="2677" applyFont="1" applyBorder="1" applyAlignment="1">
      <alignment horizontal="center" vertical="center"/>
    </xf>
    <xf numFmtId="0" fontId="163" fillId="0" borderId="43" xfId="2677" applyFont="1" applyBorder="1" applyAlignment="1">
      <alignment horizontal="center" vertical="center"/>
    </xf>
    <xf numFmtId="0" fontId="163" fillId="0" borderId="41" xfId="2677" applyFont="1" applyBorder="1" applyAlignment="1">
      <alignment horizontal="center" vertical="center"/>
    </xf>
    <xf numFmtId="0" fontId="163" fillId="0" borderId="42" xfId="2677" applyFont="1" applyBorder="1" applyAlignment="1">
      <alignment horizontal="center" vertical="center"/>
    </xf>
    <xf numFmtId="0" fontId="163" fillId="0" borderId="82" xfId="2677" applyFont="1" applyBorder="1" applyAlignment="1">
      <alignment horizontal="center" vertical="center"/>
    </xf>
    <xf numFmtId="0" fontId="162" fillId="0" borderId="0" xfId="2677" applyFont="1" applyAlignment="1">
      <alignment horizontal="center"/>
    </xf>
    <xf numFmtId="0" fontId="162" fillId="0" borderId="83" xfId="2677" applyFont="1" applyBorder="1" applyAlignment="1">
      <alignment horizontal="center"/>
    </xf>
    <xf numFmtId="0" fontId="162" fillId="0" borderId="84" xfId="2677" applyFont="1" applyBorder="1" applyAlignment="1">
      <alignment horizontal="center"/>
    </xf>
    <xf numFmtId="0" fontId="164" fillId="0" borderId="18" xfId="2677" applyFont="1" applyBorder="1" applyAlignment="1">
      <alignment horizontal="left"/>
    </xf>
    <xf numFmtId="0" fontId="164" fillId="0" borderId="0" xfId="2677" applyFont="1" applyAlignment="1">
      <alignment horizontal="left"/>
    </xf>
    <xf numFmtId="0" fontId="164" fillId="0" borderId="37" xfId="2677" applyFont="1" applyBorder="1" applyAlignment="1">
      <alignment horizontal="left"/>
    </xf>
    <xf numFmtId="0" fontId="166" fillId="0" borderId="109" xfId="2677" applyFont="1" applyBorder="1" applyAlignment="1">
      <alignment horizontal="center" vertical="center"/>
    </xf>
    <xf numFmtId="0" fontId="166" fillId="0" borderId="110" xfId="2677" applyFont="1" applyBorder="1" applyAlignment="1">
      <alignment horizontal="center" vertical="center"/>
    </xf>
    <xf numFmtId="0" fontId="166" fillId="0" borderId="111" xfId="2677" applyFont="1" applyBorder="1" applyAlignment="1">
      <alignment horizontal="center" vertical="center"/>
    </xf>
    <xf numFmtId="0" fontId="164" fillId="0" borderId="85" xfId="2677" applyFont="1" applyBorder="1" applyAlignment="1">
      <alignment horizontal="center" vertical="center"/>
    </xf>
    <xf numFmtId="0" fontId="164" fillId="0" borderId="86" xfId="2677" applyFont="1" applyBorder="1" applyAlignment="1">
      <alignment horizontal="center" vertical="center"/>
    </xf>
    <xf numFmtId="0" fontId="164" fillId="0" borderId="87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left" vertical="center"/>
    </xf>
    <xf numFmtId="0" fontId="162" fillId="0" borderId="90" xfId="2677" applyFont="1" applyBorder="1" applyAlignment="1">
      <alignment horizontal="left" vertical="center"/>
    </xf>
    <xf numFmtId="0" fontId="162" fillId="0" borderId="86" xfId="2677" applyFont="1" applyBorder="1" applyAlignment="1">
      <alignment horizontal="center"/>
    </xf>
    <xf numFmtId="0" fontId="162" fillId="0" borderId="90" xfId="2677" applyFont="1" applyBorder="1" applyAlignment="1">
      <alignment horizontal="center"/>
    </xf>
    <xf numFmtId="15" fontId="162" fillId="0" borderId="91" xfId="2677" applyNumberFormat="1" applyFont="1" applyBorder="1" applyAlignment="1">
      <alignment horizontal="center"/>
    </xf>
    <xf numFmtId="0" fontId="162" fillId="0" borderId="83" xfId="2677" applyFont="1" applyBorder="1" applyAlignment="1">
      <alignment horizontal="center" vertical="center"/>
    </xf>
    <xf numFmtId="0" fontId="162" fillId="0" borderId="84" xfId="2677" applyFont="1" applyBorder="1" applyAlignment="1">
      <alignment horizontal="center" vertical="center"/>
    </xf>
    <xf numFmtId="0" fontId="162" fillId="0" borderId="18" xfId="2677" quotePrefix="1" applyFont="1" applyBorder="1" applyAlignment="1">
      <alignment horizontal="left" vertical="top" wrapText="1"/>
    </xf>
    <xf numFmtId="0" fontId="162" fillId="0" borderId="0" xfId="2677" quotePrefix="1" applyFont="1" applyAlignment="1">
      <alignment horizontal="left" vertical="top" wrapText="1"/>
    </xf>
    <xf numFmtId="0" fontId="162" fillId="0" borderId="37" xfId="2677" quotePrefix="1" applyFont="1" applyBorder="1" applyAlignment="1">
      <alignment horizontal="left" vertical="top" wrapText="1"/>
    </xf>
    <xf numFmtId="0" fontId="162" fillId="0" borderId="41" xfId="2677" quotePrefix="1" applyFont="1" applyBorder="1" applyAlignment="1">
      <alignment horizontal="left" vertical="top" wrapText="1"/>
    </xf>
    <xf numFmtId="0" fontId="162" fillId="0" borderId="42" xfId="2677" quotePrefix="1" applyFont="1" applyBorder="1" applyAlignment="1">
      <alignment horizontal="left" vertical="top" wrapText="1"/>
    </xf>
    <xf numFmtId="0" fontId="162" fillId="0" borderId="82" xfId="2677" quotePrefix="1" applyFont="1" applyBorder="1" applyAlignment="1">
      <alignment horizontal="left" vertical="top" wrapText="1"/>
    </xf>
    <xf numFmtId="0" fontId="167" fillId="0" borderId="118" xfId="2677" applyFont="1" applyBorder="1" applyAlignment="1">
      <alignment horizontal="center" vertical="center"/>
    </xf>
    <xf numFmtId="0" fontId="167" fillId="0" borderId="119" xfId="2677" applyFont="1" applyBorder="1" applyAlignment="1">
      <alignment horizontal="center" vertical="center"/>
    </xf>
    <xf numFmtId="0" fontId="167" fillId="0" borderId="120" xfId="2677" applyFont="1" applyBorder="1" applyAlignment="1">
      <alignment horizontal="center" vertical="center"/>
    </xf>
    <xf numFmtId="0" fontId="162" fillId="0" borderId="51" xfId="2677" applyFont="1" applyBorder="1" applyAlignment="1">
      <alignment horizontal="center"/>
    </xf>
    <xf numFmtId="0" fontId="162" fillId="0" borderId="97" xfId="2677" applyFont="1" applyBorder="1" applyAlignment="1">
      <alignment horizontal="center"/>
    </xf>
    <xf numFmtId="0" fontId="162" fillId="0" borderId="52" xfId="2677" applyFont="1" applyBorder="1" applyAlignment="1">
      <alignment horizontal="center"/>
    </xf>
    <xf numFmtId="0" fontId="162" fillId="0" borderId="53" xfId="2677" applyFont="1" applyBorder="1" applyAlignment="1">
      <alignment horizontal="center"/>
    </xf>
    <xf numFmtId="0" fontId="162" fillId="0" borderId="0" xfId="2677" applyFont="1" applyAlignment="1">
      <alignment horizontal="center" vertical="center" wrapText="1"/>
    </xf>
    <xf numFmtId="0" fontId="162" fillId="0" borderId="37" xfId="2677" applyFont="1" applyBorder="1" applyAlignment="1">
      <alignment horizontal="center" vertical="center" wrapText="1"/>
    </xf>
    <xf numFmtId="0" fontId="162" fillId="0" borderId="42" xfId="2677" applyFont="1" applyBorder="1" applyAlignment="1">
      <alignment horizontal="center" vertical="center" wrapText="1"/>
    </xf>
    <xf numFmtId="0" fontId="162" fillId="0" borderId="82" xfId="2677" applyFont="1" applyBorder="1" applyAlignment="1">
      <alignment horizontal="center" vertical="center" wrapText="1"/>
    </xf>
    <xf numFmtId="0" fontId="166" fillId="0" borderId="100" xfId="2677" applyFont="1" applyBorder="1" applyAlignment="1">
      <alignment horizontal="center" vertical="center"/>
    </xf>
    <xf numFmtId="0" fontId="166" fillId="0" borderId="99" xfId="2677" applyFont="1" applyBorder="1" applyAlignment="1">
      <alignment horizontal="center" vertical="center"/>
    </xf>
    <xf numFmtId="0" fontId="166" fillId="0" borderId="104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90" xfId="2677" applyFont="1" applyBorder="1" applyAlignment="1">
      <alignment horizontal="center" vertical="center"/>
    </xf>
    <xf numFmtId="0" fontId="167" fillId="0" borderId="101" xfId="2677" applyFont="1" applyBorder="1" applyAlignment="1">
      <alignment horizontal="left" vertical="center"/>
    </xf>
    <xf numFmtId="0" fontId="167" fillId="0" borderId="102" xfId="2677" applyFont="1" applyBorder="1" applyAlignment="1">
      <alignment horizontal="left" vertical="center"/>
    </xf>
    <xf numFmtId="0" fontId="167" fillId="0" borderId="88" xfId="2677" applyFont="1" applyBorder="1" applyAlignment="1">
      <alignment horizontal="left" vertical="center"/>
    </xf>
    <xf numFmtId="0" fontId="167" fillId="0" borderId="89" xfId="2677" applyFont="1" applyBorder="1" applyAlignment="1">
      <alignment horizontal="left" vertical="center"/>
    </xf>
    <xf numFmtId="0" fontId="162" fillId="0" borderId="85" xfId="2677" applyFont="1" applyBorder="1" applyAlignment="1">
      <alignment horizontal="left" vertical="center"/>
    </xf>
    <xf numFmtId="0" fontId="167" fillId="0" borderId="93" xfId="2677" applyFont="1" applyBorder="1" applyAlignment="1">
      <alignment horizontal="left" vertical="center"/>
    </xf>
    <xf numFmtId="0" fontId="167" fillId="0" borderId="94" xfId="2677" applyFont="1" applyBorder="1" applyAlignment="1">
      <alignment horizontal="left" vertical="center"/>
    </xf>
    <xf numFmtId="0" fontId="167" fillId="0" borderId="101" xfId="2677" applyFont="1" applyBorder="1" applyAlignment="1">
      <alignment horizontal="center" vertical="center"/>
    </xf>
    <xf numFmtId="0" fontId="167" fillId="0" borderId="102" xfId="2677" applyFont="1" applyBorder="1" applyAlignment="1">
      <alignment horizontal="center" vertical="center"/>
    </xf>
    <xf numFmtId="0" fontId="162" fillId="0" borderId="18" xfId="2677" applyFont="1" applyBorder="1" applyAlignment="1">
      <alignment horizontal="left" vertical="top" wrapText="1"/>
    </xf>
    <xf numFmtId="0" fontId="162" fillId="0" borderId="0" xfId="2677" applyFont="1" applyAlignment="1">
      <alignment horizontal="left" vertical="top" wrapText="1"/>
    </xf>
    <xf numFmtId="0" fontId="162" fillId="0" borderId="37" xfId="2677" applyFont="1" applyBorder="1" applyAlignment="1">
      <alignment horizontal="left" vertical="top" wrapText="1"/>
    </xf>
    <xf numFmtId="0" fontId="162" fillId="0" borderId="41" xfId="2677" applyFont="1" applyBorder="1" applyAlignment="1">
      <alignment horizontal="left" vertical="top" wrapText="1"/>
    </xf>
    <xf numFmtId="0" fontId="162" fillId="0" borderId="42" xfId="2677" applyFont="1" applyBorder="1" applyAlignment="1">
      <alignment horizontal="left" vertical="top" wrapText="1"/>
    </xf>
    <xf numFmtId="0" fontId="162" fillId="0" borderId="82" xfId="2677" applyFont="1" applyBorder="1" applyAlignment="1">
      <alignment horizontal="left" vertical="top" wrapText="1"/>
    </xf>
    <xf numFmtId="0" fontId="157" fillId="0" borderId="75" xfId="1451" applyFont="1" applyBorder="1" applyAlignment="1">
      <alignment horizontal="center" vertical="center"/>
    </xf>
    <xf numFmtId="0" fontId="157" fillId="0" borderId="76" xfId="1451" applyFont="1" applyBorder="1" applyAlignment="1">
      <alignment horizontal="center" vertical="center"/>
    </xf>
    <xf numFmtId="0" fontId="157" fillId="0" borderId="77" xfId="1451" applyFont="1" applyBorder="1" applyAlignment="1">
      <alignment horizontal="center" vertical="center"/>
    </xf>
    <xf numFmtId="0" fontId="157" fillId="0" borderId="78" xfId="1451" applyFont="1" applyBorder="1" applyAlignment="1">
      <alignment horizontal="center" vertical="center"/>
    </xf>
    <xf numFmtId="0" fontId="157" fillId="0" borderId="79" xfId="1451" applyFont="1" applyBorder="1" applyAlignment="1">
      <alignment horizontal="center" vertical="center"/>
    </xf>
    <xf numFmtId="0" fontId="157" fillId="0" borderId="80" xfId="1451" applyFont="1" applyBorder="1" applyAlignment="1">
      <alignment horizontal="center" vertical="center"/>
    </xf>
    <xf numFmtId="0" fontId="157" fillId="33" borderId="26" xfId="1451" applyFont="1" applyFill="1" applyBorder="1" applyAlignment="1">
      <alignment horizontal="center" vertical="center"/>
    </xf>
    <xf numFmtId="0" fontId="157" fillId="33" borderId="36" xfId="1451" applyFont="1" applyFill="1" applyBorder="1" applyAlignment="1">
      <alignment horizontal="center" vertical="center"/>
    </xf>
    <xf numFmtId="0" fontId="157" fillId="33" borderId="43" xfId="1451" applyFont="1" applyFill="1" applyBorder="1" applyAlignment="1">
      <alignment horizontal="center" vertical="center"/>
    </xf>
    <xf numFmtId="0" fontId="157" fillId="33" borderId="34" xfId="1451" applyFont="1" applyFill="1" applyBorder="1" applyAlignment="1">
      <alignment horizontal="center" vertical="center"/>
    </xf>
    <xf numFmtId="0" fontId="157" fillId="33" borderId="103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CCFF66"/>
      <color rgb="FFFF0066"/>
      <color rgb="FFFF6699"/>
      <color rgb="FF33CCFF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1.xml"/><Relationship Id="rId21" Type="http://schemas.openxmlformats.org/officeDocument/2006/relationships/externalLink" Target="externalLinks/externalLink5.xml"/><Relationship Id="rId42" Type="http://schemas.openxmlformats.org/officeDocument/2006/relationships/externalLink" Target="externalLinks/externalLink26.xml"/><Relationship Id="rId63" Type="http://schemas.openxmlformats.org/officeDocument/2006/relationships/externalLink" Target="externalLinks/externalLink47.xml"/><Relationship Id="rId84" Type="http://schemas.openxmlformats.org/officeDocument/2006/relationships/externalLink" Target="externalLinks/externalLink68.xml"/><Relationship Id="rId138" Type="http://schemas.openxmlformats.org/officeDocument/2006/relationships/externalLink" Target="externalLinks/externalLink122.xml"/><Relationship Id="rId159" Type="http://schemas.openxmlformats.org/officeDocument/2006/relationships/externalLink" Target="externalLinks/externalLink143.xml"/><Relationship Id="rId170" Type="http://schemas.openxmlformats.org/officeDocument/2006/relationships/externalLink" Target="externalLinks/externalLink154.xml"/><Relationship Id="rId107" Type="http://schemas.openxmlformats.org/officeDocument/2006/relationships/externalLink" Target="externalLinks/externalLink9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6.xml"/><Relationship Id="rId53" Type="http://schemas.openxmlformats.org/officeDocument/2006/relationships/externalLink" Target="externalLinks/externalLink37.xml"/><Relationship Id="rId74" Type="http://schemas.openxmlformats.org/officeDocument/2006/relationships/externalLink" Target="externalLinks/externalLink58.xml"/><Relationship Id="rId128" Type="http://schemas.openxmlformats.org/officeDocument/2006/relationships/externalLink" Target="externalLinks/externalLink112.xml"/><Relationship Id="rId149" Type="http://schemas.openxmlformats.org/officeDocument/2006/relationships/externalLink" Target="externalLinks/externalLink133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9.xml"/><Relationship Id="rId160" Type="http://schemas.openxmlformats.org/officeDocument/2006/relationships/externalLink" Target="externalLinks/externalLink144.xml"/><Relationship Id="rId181" Type="http://schemas.openxmlformats.org/officeDocument/2006/relationships/externalLink" Target="externalLinks/externalLink165.xml"/><Relationship Id="rId22" Type="http://schemas.openxmlformats.org/officeDocument/2006/relationships/externalLink" Target="externalLinks/externalLink6.xml"/><Relationship Id="rId43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48.xml"/><Relationship Id="rId118" Type="http://schemas.openxmlformats.org/officeDocument/2006/relationships/externalLink" Target="externalLinks/externalLink102.xml"/><Relationship Id="rId139" Type="http://schemas.openxmlformats.org/officeDocument/2006/relationships/externalLink" Target="externalLinks/externalLink123.xml"/><Relationship Id="rId85" Type="http://schemas.openxmlformats.org/officeDocument/2006/relationships/externalLink" Target="externalLinks/externalLink69.xml"/><Relationship Id="rId150" Type="http://schemas.openxmlformats.org/officeDocument/2006/relationships/externalLink" Target="externalLinks/externalLink134.xml"/><Relationship Id="rId171" Type="http://schemas.openxmlformats.org/officeDocument/2006/relationships/externalLink" Target="externalLinks/externalLink155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7.xml"/><Relationship Id="rId108" Type="http://schemas.openxmlformats.org/officeDocument/2006/relationships/externalLink" Target="externalLinks/externalLink92.xml"/><Relationship Id="rId129" Type="http://schemas.openxmlformats.org/officeDocument/2006/relationships/externalLink" Target="externalLinks/externalLink113.xml"/><Relationship Id="rId54" Type="http://schemas.openxmlformats.org/officeDocument/2006/relationships/externalLink" Target="externalLinks/externalLink38.xml"/><Relationship Id="rId75" Type="http://schemas.openxmlformats.org/officeDocument/2006/relationships/externalLink" Target="externalLinks/externalLink59.xml"/><Relationship Id="rId96" Type="http://schemas.openxmlformats.org/officeDocument/2006/relationships/externalLink" Target="externalLinks/externalLink80.xml"/><Relationship Id="rId140" Type="http://schemas.openxmlformats.org/officeDocument/2006/relationships/externalLink" Target="externalLinks/externalLink124.xml"/><Relationship Id="rId161" Type="http://schemas.openxmlformats.org/officeDocument/2006/relationships/externalLink" Target="externalLinks/externalLink145.xml"/><Relationship Id="rId182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7.xml"/><Relationship Id="rId119" Type="http://schemas.openxmlformats.org/officeDocument/2006/relationships/externalLink" Target="externalLinks/externalLink103.xml"/><Relationship Id="rId44" Type="http://schemas.openxmlformats.org/officeDocument/2006/relationships/externalLink" Target="externalLinks/externalLink28.xml"/><Relationship Id="rId65" Type="http://schemas.openxmlformats.org/officeDocument/2006/relationships/externalLink" Target="externalLinks/externalLink49.xml"/><Relationship Id="rId86" Type="http://schemas.openxmlformats.org/officeDocument/2006/relationships/externalLink" Target="externalLinks/externalLink70.xml"/><Relationship Id="rId130" Type="http://schemas.openxmlformats.org/officeDocument/2006/relationships/externalLink" Target="externalLinks/externalLink114.xml"/><Relationship Id="rId151" Type="http://schemas.openxmlformats.org/officeDocument/2006/relationships/externalLink" Target="externalLinks/externalLink135.xml"/><Relationship Id="rId172" Type="http://schemas.openxmlformats.org/officeDocument/2006/relationships/externalLink" Target="externalLinks/externalLink156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9" Type="http://schemas.openxmlformats.org/officeDocument/2006/relationships/externalLink" Target="externalLinks/externalLink23.xml"/><Relationship Id="rId109" Type="http://schemas.openxmlformats.org/officeDocument/2006/relationships/externalLink" Target="externalLinks/externalLink93.xml"/><Relationship Id="rId34" Type="http://schemas.openxmlformats.org/officeDocument/2006/relationships/externalLink" Target="externalLinks/externalLink18.xml"/><Relationship Id="rId50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9.xml"/><Relationship Id="rId76" Type="http://schemas.openxmlformats.org/officeDocument/2006/relationships/externalLink" Target="externalLinks/externalLink60.xml"/><Relationship Id="rId97" Type="http://schemas.openxmlformats.org/officeDocument/2006/relationships/externalLink" Target="externalLinks/externalLink81.xml"/><Relationship Id="rId104" Type="http://schemas.openxmlformats.org/officeDocument/2006/relationships/externalLink" Target="externalLinks/externalLink88.xml"/><Relationship Id="rId120" Type="http://schemas.openxmlformats.org/officeDocument/2006/relationships/externalLink" Target="externalLinks/externalLink104.xml"/><Relationship Id="rId125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25.xml"/><Relationship Id="rId146" Type="http://schemas.openxmlformats.org/officeDocument/2006/relationships/externalLink" Target="externalLinks/externalLink130.xml"/><Relationship Id="rId167" Type="http://schemas.openxmlformats.org/officeDocument/2006/relationships/externalLink" Target="externalLinks/externalLink15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5.xml"/><Relationship Id="rId92" Type="http://schemas.openxmlformats.org/officeDocument/2006/relationships/externalLink" Target="externalLinks/externalLink76.xml"/><Relationship Id="rId162" Type="http://schemas.openxmlformats.org/officeDocument/2006/relationships/externalLink" Target="externalLinks/externalLink146.xml"/><Relationship Id="rId18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3.xml"/><Relationship Id="rId24" Type="http://schemas.openxmlformats.org/officeDocument/2006/relationships/externalLink" Target="externalLinks/externalLink8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66" Type="http://schemas.openxmlformats.org/officeDocument/2006/relationships/externalLink" Target="externalLinks/externalLink50.xml"/><Relationship Id="rId87" Type="http://schemas.openxmlformats.org/officeDocument/2006/relationships/externalLink" Target="externalLinks/externalLink71.xml"/><Relationship Id="rId110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9.xml"/><Relationship Id="rId131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20.xml"/><Relationship Id="rId157" Type="http://schemas.openxmlformats.org/officeDocument/2006/relationships/externalLink" Target="externalLinks/externalLink141.xml"/><Relationship Id="rId178" Type="http://schemas.openxmlformats.org/officeDocument/2006/relationships/externalLink" Target="externalLinks/externalLink162.xml"/><Relationship Id="rId61" Type="http://schemas.openxmlformats.org/officeDocument/2006/relationships/externalLink" Target="externalLinks/externalLink45.xml"/><Relationship Id="rId82" Type="http://schemas.openxmlformats.org/officeDocument/2006/relationships/externalLink" Target="externalLinks/externalLink66.xml"/><Relationship Id="rId152" Type="http://schemas.openxmlformats.org/officeDocument/2006/relationships/externalLink" Target="externalLinks/externalLink136.xml"/><Relationship Id="rId173" Type="http://schemas.openxmlformats.org/officeDocument/2006/relationships/externalLink" Target="externalLinks/externalLink157.xml"/><Relationship Id="rId19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61.xml"/><Relationship Id="rId100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9.xml"/><Relationship Id="rId126" Type="http://schemas.openxmlformats.org/officeDocument/2006/relationships/externalLink" Target="externalLinks/externalLink110.xml"/><Relationship Id="rId147" Type="http://schemas.openxmlformats.org/officeDocument/2006/relationships/externalLink" Target="externalLinks/externalLink131.xml"/><Relationship Id="rId168" Type="http://schemas.openxmlformats.org/officeDocument/2006/relationships/externalLink" Target="externalLinks/externalLink15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72" Type="http://schemas.openxmlformats.org/officeDocument/2006/relationships/externalLink" Target="externalLinks/externalLink56.xml"/><Relationship Id="rId93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82.xml"/><Relationship Id="rId121" Type="http://schemas.openxmlformats.org/officeDocument/2006/relationships/externalLink" Target="externalLinks/externalLink105.xml"/><Relationship Id="rId142" Type="http://schemas.openxmlformats.org/officeDocument/2006/relationships/externalLink" Target="externalLinks/externalLink126.xml"/><Relationship Id="rId163" Type="http://schemas.openxmlformats.org/officeDocument/2006/relationships/externalLink" Target="externalLinks/externalLink147.xml"/><Relationship Id="rId184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9.xml"/><Relationship Id="rId46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51.xml"/><Relationship Id="rId116" Type="http://schemas.openxmlformats.org/officeDocument/2006/relationships/externalLink" Target="externalLinks/externalLink100.xml"/><Relationship Id="rId137" Type="http://schemas.openxmlformats.org/officeDocument/2006/relationships/externalLink" Target="externalLinks/externalLink121.xml"/><Relationship Id="rId158" Type="http://schemas.openxmlformats.org/officeDocument/2006/relationships/externalLink" Target="externalLinks/externalLink142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72.xml"/><Relationship Id="rId111" Type="http://schemas.openxmlformats.org/officeDocument/2006/relationships/externalLink" Target="externalLinks/externalLink95.xml"/><Relationship Id="rId132" Type="http://schemas.openxmlformats.org/officeDocument/2006/relationships/externalLink" Target="externalLinks/externalLink116.xml"/><Relationship Id="rId153" Type="http://schemas.openxmlformats.org/officeDocument/2006/relationships/externalLink" Target="externalLinks/externalLink137.xml"/><Relationship Id="rId174" Type="http://schemas.openxmlformats.org/officeDocument/2006/relationships/externalLink" Target="externalLinks/externalLink158.xml"/><Relationship Id="rId179" Type="http://schemas.openxmlformats.org/officeDocument/2006/relationships/externalLink" Target="externalLinks/externalLink163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0.xml"/><Relationship Id="rId57" Type="http://schemas.openxmlformats.org/officeDocument/2006/relationships/externalLink" Target="externalLinks/externalLink41.xml"/><Relationship Id="rId106" Type="http://schemas.openxmlformats.org/officeDocument/2006/relationships/externalLink" Target="externalLinks/externalLink90.xml"/><Relationship Id="rId127" Type="http://schemas.openxmlformats.org/officeDocument/2006/relationships/externalLink" Target="externalLinks/externalLink11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52" Type="http://schemas.openxmlformats.org/officeDocument/2006/relationships/externalLink" Target="externalLinks/externalLink36.xml"/><Relationship Id="rId73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62.xml"/><Relationship Id="rId94" Type="http://schemas.openxmlformats.org/officeDocument/2006/relationships/externalLink" Target="externalLinks/externalLink78.xml"/><Relationship Id="rId99" Type="http://schemas.openxmlformats.org/officeDocument/2006/relationships/externalLink" Target="externalLinks/externalLink83.xml"/><Relationship Id="rId101" Type="http://schemas.openxmlformats.org/officeDocument/2006/relationships/externalLink" Target="externalLinks/externalLink85.xml"/><Relationship Id="rId122" Type="http://schemas.openxmlformats.org/officeDocument/2006/relationships/externalLink" Target="externalLinks/externalLink106.xml"/><Relationship Id="rId143" Type="http://schemas.openxmlformats.org/officeDocument/2006/relationships/externalLink" Target="externalLinks/externalLink127.xml"/><Relationship Id="rId148" Type="http://schemas.openxmlformats.org/officeDocument/2006/relationships/externalLink" Target="externalLinks/externalLink132.xml"/><Relationship Id="rId164" Type="http://schemas.openxmlformats.org/officeDocument/2006/relationships/externalLink" Target="externalLinks/externalLink148.xml"/><Relationship Id="rId169" Type="http://schemas.openxmlformats.org/officeDocument/2006/relationships/externalLink" Target="externalLinks/externalLink153.xml"/><Relationship Id="rId18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4.xml"/><Relationship Id="rId26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31.xml"/><Relationship Id="rId68" Type="http://schemas.openxmlformats.org/officeDocument/2006/relationships/externalLink" Target="externalLinks/externalLink52.xml"/><Relationship Id="rId89" Type="http://schemas.openxmlformats.org/officeDocument/2006/relationships/externalLink" Target="externalLinks/externalLink73.xml"/><Relationship Id="rId112" Type="http://schemas.openxmlformats.org/officeDocument/2006/relationships/externalLink" Target="externalLinks/externalLink96.xml"/><Relationship Id="rId133" Type="http://schemas.openxmlformats.org/officeDocument/2006/relationships/externalLink" Target="externalLinks/externalLink117.xml"/><Relationship Id="rId154" Type="http://schemas.openxmlformats.org/officeDocument/2006/relationships/externalLink" Target="externalLinks/externalLink138.xml"/><Relationship Id="rId175" Type="http://schemas.openxmlformats.org/officeDocument/2006/relationships/externalLink" Target="externalLinks/externalLink159.xml"/><Relationship Id="rId16" Type="http://schemas.openxmlformats.org/officeDocument/2006/relationships/worksheet" Target="worksheets/sheet16.xml"/><Relationship Id="rId37" Type="http://schemas.openxmlformats.org/officeDocument/2006/relationships/externalLink" Target="externalLinks/externalLink21.xml"/><Relationship Id="rId58" Type="http://schemas.openxmlformats.org/officeDocument/2006/relationships/externalLink" Target="externalLinks/externalLink42.xml"/><Relationship Id="rId79" Type="http://schemas.openxmlformats.org/officeDocument/2006/relationships/externalLink" Target="externalLinks/externalLink63.xml"/><Relationship Id="rId102" Type="http://schemas.openxmlformats.org/officeDocument/2006/relationships/externalLink" Target="externalLinks/externalLink86.xml"/><Relationship Id="rId123" Type="http://schemas.openxmlformats.org/officeDocument/2006/relationships/externalLink" Target="externalLinks/externalLink107.xml"/><Relationship Id="rId144" Type="http://schemas.openxmlformats.org/officeDocument/2006/relationships/externalLink" Target="externalLinks/externalLink128.xml"/><Relationship Id="rId90" Type="http://schemas.openxmlformats.org/officeDocument/2006/relationships/externalLink" Target="externalLinks/externalLink74.xml"/><Relationship Id="rId165" Type="http://schemas.openxmlformats.org/officeDocument/2006/relationships/externalLink" Target="externalLinks/externalLink149.xml"/><Relationship Id="rId27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32.xml"/><Relationship Id="rId69" Type="http://schemas.openxmlformats.org/officeDocument/2006/relationships/externalLink" Target="externalLinks/externalLink53.xml"/><Relationship Id="rId113" Type="http://schemas.openxmlformats.org/officeDocument/2006/relationships/externalLink" Target="externalLinks/externalLink97.xml"/><Relationship Id="rId134" Type="http://schemas.openxmlformats.org/officeDocument/2006/relationships/externalLink" Target="externalLinks/externalLink118.xml"/><Relationship Id="rId80" Type="http://schemas.openxmlformats.org/officeDocument/2006/relationships/externalLink" Target="externalLinks/externalLink64.xml"/><Relationship Id="rId155" Type="http://schemas.openxmlformats.org/officeDocument/2006/relationships/externalLink" Target="externalLinks/externalLink139.xml"/><Relationship Id="rId176" Type="http://schemas.openxmlformats.org/officeDocument/2006/relationships/externalLink" Target="externalLinks/externalLink160.xml"/><Relationship Id="rId17" Type="http://schemas.openxmlformats.org/officeDocument/2006/relationships/externalLink" Target="externalLinks/externalLink1.xml"/><Relationship Id="rId38" Type="http://schemas.openxmlformats.org/officeDocument/2006/relationships/externalLink" Target="externalLinks/externalLink22.xml"/><Relationship Id="rId59" Type="http://schemas.openxmlformats.org/officeDocument/2006/relationships/externalLink" Target="externalLinks/externalLink43.xml"/><Relationship Id="rId103" Type="http://schemas.openxmlformats.org/officeDocument/2006/relationships/externalLink" Target="externalLinks/externalLink87.xml"/><Relationship Id="rId124" Type="http://schemas.openxmlformats.org/officeDocument/2006/relationships/externalLink" Target="externalLinks/externalLink108.xml"/><Relationship Id="rId70" Type="http://schemas.openxmlformats.org/officeDocument/2006/relationships/externalLink" Target="externalLinks/externalLink54.xml"/><Relationship Id="rId91" Type="http://schemas.openxmlformats.org/officeDocument/2006/relationships/externalLink" Target="externalLinks/externalLink75.xml"/><Relationship Id="rId145" Type="http://schemas.openxmlformats.org/officeDocument/2006/relationships/externalLink" Target="externalLinks/externalLink129.xml"/><Relationship Id="rId166" Type="http://schemas.openxmlformats.org/officeDocument/2006/relationships/externalLink" Target="externalLinks/externalLink150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33.xml"/><Relationship Id="rId114" Type="http://schemas.openxmlformats.org/officeDocument/2006/relationships/externalLink" Target="externalLinks/externalLink98.xml"/><Relationship Id="rId60" Type="http://schemas.openxmlformats.org/officeDocument/2006/relationships/externalLink" Target="externalLinks/externalLink44.xml"/><Relationship Id="rId81" Type="http://schemas.openxmlformats.org/officeDocument/2006/relationships/externalLink" Target="externalLinks/externalLink65.xml"/><Relationship Id="rId135" Type="http://schemas.openxmlformats.org/officeDocument/2006/relationships/externalLink" Target="externalLinks/externalLink119.xml"/><Relationship Id="rId156" Type="http://schemas.openxmlformats.org/officeDocument/2006/relationships/externalLink" Target="externalLinks/externalLink140.xml"/><Relationship Id="rId177" Type="http://schemas.openxmlformats.org/officeDocument/2006/relationships/externalLink" Target="externalLinks/externalLink16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62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4186375" y="14530563"/>
          <a:ext cx="7014904" cy="4602842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188709</xdr:colOff>
      <xdr:row>5</xdr:row>
      <xdr:rowOff>19608</xdr:rowOff>
    </xdr:from>
    <xdr:to>
      <xdr:col>19</xdr:col>
      <xdr:colOff>136789</xdr:colOff>
      <xdr:row>46</xdr:row>
      <xdr:rowOff>12009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DFA9FCB-7E7C-87F7-8DFE-73848F7B6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31" t="12846" r="2759" b="725"/>
        <a:stretch/>
      </xdr:blipFill>
      <xdr:spPr>
        <a:xfrm rot="20887103">
          <a:off x="1431100" y="798173"/>
          <a:ext cx="5663080" cy="6237488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52939</xdr:colOff>
      <xdr:row>5</xdr:row>
      <xdr:rowOff>24802</xdr:rowOff>
    </xdr:from>
    <xdr:to>
      <xdr:col>29</xdr:col>
      <xdr:colOff>252497</xdr:colOff>
      <xdr:row>16</xdr:row>
      <xdr:rowOff>112435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11FAFB7E-3FDE-0B88-DD6C-B51F7526B856}"/>
            </a:ext>
          </a:extLst>
        </xdr:cNvPr>
        <xdr:cNvGrpSpPr/>
      </xdr:nvGrpSpPr>
      <xdr:grpSpPr>
        <a:xfrm>
          <a:off x="10155789" y="799502"/>
          <a:ext cx="1399708" cy="1770383"/>
          <a:chOff x="21135227" y="1851871"/>
          <a:chExt cx="1342558" cy="1805596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F76AFA2-EB59-7700-FB3E-37FB10A12538}"/>
              </a:ext>
            </a:extLst>
          </xdr:cNvPr>
          <xdr:cNvGrpSpPr/>
        </xdr:nvGrpSpPr>
        <xdr:grpSpPr>
          <a:xfrm>
            <a:off x="21378136" y="1851871"/>
            <a:ext cx="83991" cy="75475"/>
            <a:chOff x="9937028" y="802652"/>
            <a:chExt cx="83991" cy="77961"/>
          </a:xfrm>
        </xdr:grpSpPr>
        <xdr:sp macro="" textlink="">
          <xdr:nvSpPr>
            <xdr:cNvPr id="73" name="Oval 1">
              <a:extLst>
                <a:ext uri="{FF2B5EF4-FFF2-40B4-BE49-F238E27FC236}">
                  <a16:creationId xmlns:a16="http://schemas.microsoft.com/office/drawing/2014/main" id="{BDEA3D15-361B-6BED-E568-AE1CE0C3F94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4" name="Straight Connector 3">
              <a:extLst>
                <a:ext uri="{FF2B5EF4-FFF2-40B4-BE49-F238E27FC236}">
                  <a16:creationId xmlns:a16="http://schemas.microsoft.com/office/drawing/2014/main" id="{B72C20AA-7BB2-7031-0778-8D025E9C9ECC}"/>
                </a:ext>
              </a:extLst>
            </xdr:cNvPr>
            <xdr:cNvCxnSpPr>
              <a:stCxn id="30" idx="1"/>
              <a:endCxn id="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Straight Connector 7">
              <a:extLst>
                <a:ext uri="{FF2B5EF4-FFF2-40B4-BE49-F238E27FC236}">
                  <a16:creationId xmlns:a16="http://schemas.microsoft.com/office/drawing/2014/main" id="{64ED0F05-736D-C909-E3DA-B3F461E353BB}"/>
                </a:ext>
              </a:extLst>
            </xdr:cNvPr>
            <xdr:cNvCxnSpPr>
              <a:stCxn id="30" idx="3"/>
              <a:endCxn id="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0F75B7A5-6316-0C24-9FFB-C62121E36ED4}"/>
              </a:ext>
            </a:extLst>
          </xdr:cNvPr>
          <xdr:cNvSpPr/>
        </xdr:nvSpPr>
        <xdr:spPr>
          <a:xfrm>
            <a:off x="21383170" y="2006426"/>
            <a:ext cx="83991" cy="7547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" name="Group 14">
            <a:extLst>
              <a:ext uri="{FF2B5EF4-FFF2-40B4-BE49-F238E27FC236}">
                <a16:creationId xmlns:a16="http://schemas.microsoft.com/office/drawing/2014/main" id="{0CF117BF-8799-AC1C-CDE5-F515AED9186B}"/>
              </a:ext>
            </a:extLst>
          </xdr:cNvPr>
          <xdr:cNvGrpSpPr/>
        </xdr:nvGrpSpPr>
        <xdr:grpSpPr>
          <a:xfrm>
            <a:off x="22121447" y="1854656"/>
            <a:ext cx="83991" cy="75475"/>
            <a:chOff x="9937028" y="802652"/>
            <a:chExt cx="83991" cy="77961"/>
          </a:xfrm>
        </xdr:grpSpPr>
        <xdr:sp macro="" textlink="">
          <xdr:nvSpPr>
            <xdr:cNvPr id="70" name="Oval 69">
              <a:extLst>
                <a:ext uri="{FF2B5EF4-FFF2-40B4-BE49-F238E27FC236}">
                  <a16:creationId xmlns:a16="http://schemas.microsoft.com/office/drawing/2014/main" id="{A2E9B998-F337-30D5-F07B-A133508F625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1" name="Straight Connector 70">
              <a:extLst>
                <a:ext uri="{FF2B5EF4-FFF2-40B4-BE49-F238E27FC236}">
                  <a16:creationId xmlns:a16="http://schemas.microsoft.com/office/drawing/2014/main" id="{EF1D20C0-1628-FFC4-E5B5-3806C0EAD9EA}"/>
                </a:ext>
              </a:extLst>
            </xdr:cNvPr>
            <xdr:cNvCxnSpPr>
              <a:stCxn id="70" idx="1"/>
              <a:endCxn id="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Connector 71">
              <a:extLst>
                <a:ext uri="{FF2B5EF4-FFF2-40B4-BE49-F238E27FC236}">
                  <a16:creationId xmlns:a16="http://schemas.microsoft.com/office/drawing/2014/main" id="{080FFBE0-944D-4B2D-23A5-1996288D40C9}"/>
                </a:ext>
              </a:extLst>
            </xdr:cNvPr>
            <xdr:cNvCxnSpPr>
              <a:stCxn id="70" idx="3"/>
              <a:endCxn id="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171E29F7-E32D-77CA-AC86-078360F3832E}"/>
              </a:ext>
            </a:extLst>
          </xdr:cNvPr>
          <xdr:cNvSpPr/>
        </xdr:nvSpPr>
        <xdr:spPr>
          <a:xfrm>
            <a:off x="22121448" y="2006692"/>
            <a:ext cx="79355" cy="80080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EE6CF42D-6310-1467-BF18-84F47B73964E}"/>
              </a:ext>
            </a:extLst>
          </xdr:cNvPr>
          <xdr:cNvCxnSpPr/>
        </xdr:nvCxnSpPr>
        <xdr:spPr>
          <a:xfrm>
            <a:off x="21135227" y="2207782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1E64354-B284-426A-6A6C-481378101237}"/>
              </a:ext>
            </a:extLst>
          </xdr:cNvPr>
          <xdr:cNvCxnSpPr/>
        </xdr:nvCxnSpPr>
        <xdr:spPr>
          <a:xfrm>
            <a:off x="21897873" y="2211532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8657A956-6CBD-1C57-57EF-DD73112B2086}"/>
              </a:ext>
            </a:extLst>
          </xdr:cNvPr>
          <xdr:cNvCxnSpPr/>
        </xdr:nvCxnSpPr>
        <xdr:spPr>
          <a:xfrm>
            <a:off x="21135873" y="2358796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61C8F972-A2EE-12EC-7CFA-CD529C218BF1}"/>
              </a:ext>
            </a:extLst>
          </xdr:cNvPr>
          <xdr:cNvCxnSpPr/>
        </xdr:nvCxnSpPr>
        <xdr:spPr>
          <a:xfrm>
            <a:off x="21898519" y="2362547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CD3FFAE3-F8DC-0B45-4F15-3CD991408350}"/>
              </a:ext>
            </a:extLst>
          </xdr:cNvPr>
          <xdr:cNvCxnSpPr/>
        </xdr:nvCxnSpPr>
        <xdr:spPr>
          <a:xfrm>
            <a:off x="21138456" y="2521068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70A9613-227C-99C0-813A-838EA291C6FE}"/>
              </a:ext>
            </a:extLst>
          </xdr:cNvPr>
          <xdr:cNvCxnSpPr/>
        </xdr:nvCxnSpPr>
        <xdr:spPr>
          <a:xfrm>
            <a:off x="21901102" y="2524818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2C9337E-C3BA-88F2-1829-096B935A96B1}"/>
              </a:ext>
            </a:extLst>
          </xdr:cNvPr>
          <xdr:cNvCxnSpPr/>
        </xdr:nvCxnSpPr>
        <xdr:spPr>
          <a:xfrm>
            <a:off x="21135227" y="2671458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46A9C1-D105-F391-FE3B-2ECA7E9A5777}"/>
              </a:ext>
            </a:extLst>
          </xdr:cNvPr>
          <xdr:cNvCxnSpPr/>
        </xdr:nvCxnSpPr>
        <xdr:spPr>
          <a:xfrm>
            <a:off x="21897873" y="26752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978594C-3026-8DE3-5D15-732647A98A3A}"/>
              </a:ext>
            </a:extLst>
          </xdr:cNvPr>
          <xdr:cNvCxnSpPr/>
        </xdr:nvCxnSpPr>
        <xdr:spPr>
          <a:xfrm rot="5400000" flipH="1" flipV="1">
            <a:off x="21360848" y="2495692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4ED9B6C3-AAD1-86BA-A045-EA3C9D540259}"/>
              </a:ext>
            </a:extLst>
          </xdr:cNvPr>
          <xdr:cNvCxnSpPr/>
        </xdr:nvCxnSpPr>
        <xdr:spPr>
          <a:xfrm rot="5400000" flipH="1" flipV="1">
            <a:off x="21390546" y="2496308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D30BEB77-6475-5B5C-A8FE-366AEAB5346B}"/>
              </a:ext>
            </a:extLst>
          </xdr:cNvPr>
          <xdr:cNvCxnSpPr/>
        </xdr:nvCxnSpPr>
        <xdr:spPr>
          <a:xfrm rot="5400000" flipH="1" flipV="1">
            <a:off x="21420251" y="249693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C7503567-06D3-F8BC-B946-5243600FA4BF}"/>
              </a:ext>
            </a:extLst>
          </xdr:cNvPr>
          <xdr:cNvCxnSpPr/>
        </xdr:nvCxnSpPr>
        <xdr:spPr>
          <a:xfrm rot="5400000" flipH="1" flipV="1">
            <a:off x="22110578" y="2502568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50">
            <a:extLst>
              <a:ext uri="{FF2B5EF4-FFF2-40B4-BE49-F238E27FC236}">
                <a16:creationId xmlns:a16="http://schemas.microsoft.com/office/drawing/2014/main" id="{E2D12337-682F-E5D5-E384-C1E037A6800D}"/>
              </a:ext>
            </a:extLst>
          </xdr:cNvPr>
          <xdr:cNvCxnSpPr/>
        </xdr:nvCxnSpPr>
        <xdr:spPr>
          <a:xfrm rot="5400000" flipH="1" flipV="1">
            <a:off x="22140276" y="2503185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73A1E2AE-E506-DF3A-1AAE-83E6D0426C53}"/>
              </a:ext>
            </a:extLst>
          </xdr:cNvPr>
          <xdr:cNvCxnSpPr/>
        </xdr:nvCxnSpPr>
        <xdr:spPr>
          <a:xfrm rot="5400000" flipH="1" flipV="1">
            <a:off x="22169981" y="2503810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52">
            <a:extLst>
              <a:ext uri="{FF2B5EF4-FFF2-40B4-BE49-F238E27FC236}">
                <a16:creationId xmlns:a16="http://schemas.microsoft.com/office/drawing/2014/main" id="{31D66DF5-4230-C210-CE98-C32F80FCA2D3}"/>
              </a:ext>
            </a:extLst>
          </xdr:cNvPr>
          <xdr:cNvCxnSpPr/>
        </xdr:nvCxnSpPr>
        <xdr:spPr>
          <a:xfrm rot="5400000" flipH="1" flipV="1">
            <a:off x="21332082" y="26468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F322CBBA-5A63-A370-A315-4A0D738B6250}"/>
              </a:ext>
            </a:extLst>
          </xdr:cNvPr>
          <xdr:cNvCxnSpPr/>
        </xdr:nvCxnSpPr>
        <xdr:spPr>
          <a:xfrm rot="5400000" flipH="1" flipV="1">
            <a:off x="21361780" y="2647480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610A504E-E30E-DC8E-576D-1D36A199B05F}"/>
              </a:ext>
            </a:extLst>
          </xdr:cNvPr>
          <xdr:cNvCxnSpPr/>
        </xdr:nvCxnSpPr>
        <xdr:spPr>
          <a:xfrm rot="5400000" flipH="1" flipV="1">
            <a:off x="21391485" y="2648105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420F9EC-F78C-B691-C96F-64D4C9E2FEA7}"/>
              </a:ext>
            </a:extLst>
          </xdr:cNvPr>
          <xdr:cNvCxnSpPr/>
        </xdr:nvCxnSpPr>
        <xdr:spPr>
          <a:xfrm rot="5400000" flipH="1" flipV="1">
            <a:off x="21422014" y="2649651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77BCB865-A453-10A0-3A57-AE3466C09E3E}"/>
              </a:ext>
            </a:extLst>
          </xdr:cNvPr>
          <xdr:cNvCxnSpPr/>
        </xdr:nvCxnSpPr>
        <xdr:spPr>
          <a:xfrm rot="5400000" flipH="1" flipV="1">
            <a:off x="22068898" y="265061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4C4D9EC4-9762-35A9-81D2-661B6EC38838}"/>
              </a:ext>
            </a:extLst>
          </xdr:cNvPr>
          <xdr:cNvCxnSpPr/>
        </xdr:nvCxnSpPr>
        <xdr:spPr>
          <a:xfrm rot="5400000" flipH="1" flipV="1">
            <a:off x="22098596" y="2651231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3191282C-B4AE-AA13-10D4-F26CD5CFE63A}"/>
              </a:ext>
            </a:extLst>
          </xdr:cNvPr>
          <xdr:cNvCxnSpPr/>
        </xdr:nvCxnSpPr>
        <xdr:spPr>
          <a:xfrm rot="5400000" flipH="1" flipV="1">
            <a:off x="22128301" y="2651856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F230B0FE-D836-17BA-0147-17D48C9820D8}"/>
              </a:ext>
            </a:extLst>
          </xdr:cNvPr>
          <xdr:cNvCxnSpPr/>
        </xdr:nvCxnSpPr>
        <xdr:spPr>
          <a:xfrm rot="5400000" flipH="1" flipV="1">
            <a:off x="22158830" y="2653401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Isosceles Triangle 39">
            <a:extLst>
              <a:ext uri="{FF2B5EF4-FFF2-40B4-BE49-F238E27FC236}">
                <a16:creationId xmlns:a16="http://schemas.microsoft.com/office/drawing/2014/main" id="{682684E3-5861-4C06-76F7-4B45E2C7815A}"/>
              </a:ext>
            </a:extLst>
          </xdr:cNvPr>
          <xdr:cNvSpPr/>
        </xdr:nvSpPr>
        <xdr:spPr>
          <a:xfrm>
            <a:off x="21379303" y="2797055"/>
            <a:ext cx="77932" cy="6102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1" name="Isosceles Triangle 40">
            <a:extLst>
              <a:ext uri="{FF2B5EF4-FFF2-40B4-BE49-F238E27FC236}">
                <a16:creationId xmlns:a16="http://schemas.microsoft.com/office/drawing/2014/main" id="{BBCDA780-3356-A40B-9672-FC13E5777278}"/>
              </a:ext>
            </a:extLst>
          </xdr:cNvPr>
          <xdr:cNvSpPr/>
        </xdr:nvSpPr>
        <xdr:spPr>
          <a:xfrm>
            <a:off x="22137839" y="2806277"/>
            <a:ext cx="77932" cy="61028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2" name="Group 73">
            <a:extLst>
              <a:ext uri="{FF2B5EF4-FFF2-40B4-BE49-F238E27FC236}">
                <a16:creationId xmlns:a16="http://schemas.microsoft.com/office/drawing/2014/main" id="{05FD7DCE-EED5-1AE2-0CC1-E622513083C4}"/>
              </a:ext>
            </a:extLst>
          </xdr:cNvPr>
          <xdr:cNvGrpSpPr/>
        </xdr:nvGrpSpPr>
        <xdr:grpSpPr>
          <a:xfrm>
            <a:off x="21303528" y="3084898"/>
            <a:ext cx="197304" cy="118580"/>
            <a:chOff x="9837964" y="2071666"/>
            <a:chExt cx="197304" cy="122485"/>
          </a:xfrm>
        </xdr:grpSpPr>
        <xdr:sp macro="" textlink="">
          <xdr:nvSpPr>
            <xdr:cNvPr id="68" name="TextBox 67">
              <a:extLst>
                <a:ext uri="{FF2B5EF4-FFF2-40B4-BE49-F238E27FC236}">
                  <a16:creationId xmlns:a16="http://schemas.microsoft.com/office/drawing/2014/main" id="{49498D4D-453F-659C-179E-DA98D242312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9" name="Straight Connector 68">
              <a:extLst>
                <a:ext uri="{FF2B5EF4-FFF2-40B4-BE49-F238E27FC236}">
                  <a16:creationId xmlns:a16="http://schemas.microsoft.com/office/drawing/2014/main" id="{AE859D07-C1CC-3A17-5C78-ECD1E213DBE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" name="Group 74">
            <a:extLst>
              <a:ext uri="{FF2B5EF4-FFF2-40B4-BE49-F238E27FC236}">
                <a16:creationId xmlns:a16="http://schemas.microsoft.com/office/drawing/2014/main" id="{290E6CCE-019C-85C7-09E1-23AF0F7F405F}"/>
              </a:ext>
            </a:extLst>
          </xdr:cNvPr>
          <xdr:cNvGrpSpPr/>
        </xdr:nvGrpSpPr>
        <xdr:grpSpPr>
          <a:xfrm>
            <a:off x="22078455" y="3085482"/>
            <a:ext cx="197304" cy="118562"/>
            <a:chOff x="9837964" y="2071684"/>
            <a:chExt cx="197304" cy="122467"/>
          </a:xfrm>
        </xdr:grpSpPr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DC2B4ABE-5595-7145-6CF7-6008CB8B160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9E6EA729-E2E7-4111-D3AF-19EB9BE8A9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Group 89">
            <a:extLst>
              <a:ext uri="{FF2B5EF4-FFF2-40B4-BE49-F238E27FC236}">
                <a16:creationId xmlns:a16="http://schemas.microsoft.com/office/drawing/2014/main" id="{2CA4E38A-5A18-B459-01EB-EC4C2CB17332}"/>
              </a:ext>
            </a:extLst>
          </xdr:cNvPr>
          <xdr:cNvGrpSpPr/>
        </xdr:nvGrpSpPr>
        <xdr:grpSpPr>
          <a:xfrm>
            <a:off x="21241355" y="3256018"/>
            <a:ext cx="316053" cy="82531"/>
            <a:chOff x="9821479" y="2199918"/>
            <a:chExt cx="316053" cy="85250"/>
          </a:xfrm>
        </xdr:grpSpPr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F290FF10-F487-C6C6-94B2-A8ACDDF3D72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Straight Connector 79">
              <a:extLst>
                <a:ext uri="{FF2B5EF4-FFF2-40B4-BE49-F238E27FC236}">
                  <a16:creationId xmlns:a16="http://schemas.microsoft.com/office/drawing/2014/main" id="{157DC1E8-DB2F-C336-3D9E-AE431E73B8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80">
              <a:extLst>
                <a:ext uri="{FF2B5EF4-FFF2-40B4-BE49-F238E27FC236}">
                  <a16:creationId xmlns:a16="http://schemas.microsoft.com/office/drawing/2014/main" id="{7FA3120A-31ED-7ED0-48D2-6BFCDD01C95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88">
              <a:extLst>
                <a:ext uri="{FF2B5EF4-FFF2-40B4-BE49-F238E27FC236}">
                  <a16:creationId xmlns:a16="http://schemas.microsoft.com/office/drawing/2014/main" id="{2DBAEDF4-7D7F-BB39-F552-F89618EB8D2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" name="Group 90">
            <a:extLst>
              <a:ext uri="{FF2B5EF4-FFF2-40B4-BE49-F238E27FC236}">
                <a16:creationId xmlns:a16="http://schemas.microsoft.com/office/drawing/2014/main" id="{AF37AE4C-BB81-809A-B414-AF7F7E96A967}"/>
              </a:ext>
            </a:extLst>
          </xdr:cNvPr>
          <xdr:cNvGrpSpPr/>
        </xdr:nvGrpSpPr>
        <xdr:grpSpPr>
          <a:xfrm>
            <a:off x="22012147" y="3256018"/>
            <a:ext cx="316053" cy="82531"/>
            <a:chOff x="9821479" y="2199918"/>
            <a:chExt cx="316053" cy="85250"/>
          </a:xfrm>
        </xdr:grpSpPr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B72011D1-048A-1CDC-AB6D-C4E1E98BD5D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872EA16C-9BBE-07EB-4DAB-8781E9F0BC7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4D99AF7D-6E78-9AB5-E8E2-4492F67989D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9CAEAF3-12EE-A4AF-1AC5-C1DFA6B9913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A850DA87-F712-79A5-9A09-CE42D67CFA8F}"/>
              </a:ext>
            </a:extLst>
          </xdr:cNvPr>
          <xdr:cNvCxnSpPr/>
        </xdr:nvCxnSpPr>
        <xdr:spPr>
          <a:xfrm>
            <a:off x="21146868" y="3452462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ECCE988E-9DC1-A600-0AD1-CE69A9AA6A9F}"/>
              </a:ext>
            </a:extLst>
          </xdr:cNvPr>
          <xdr:cNvCxnSpPr/>
        </xdr:nvCxnSpPr>
        <xdr:spPr>
          <a:xfrm>
            <a:off x="21909514" y="3456212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A081C9A5-FB14-585A-DF2E-89224BFAF864}"/>
              </a:ext>
            </a:extLst>
          </xdr:cNvPr>
          <xdr:cNvCxnSpPr/>
        </xdr:nvCxnSpPr>
        <xdr:spPr>
          <a:xfrm flipV="1">
            <a:off x="21320015" y="3571799"/>
            <a:ext cx="190499" cy="85668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F280ED25-86EE-7A4D-F542-B5582D9C2A1E}"/>
              </a:ext>
            </a:extLst>
          </xdr:cNvPr>
          <xdr:cNvCxnSpPr/>
        </xdr:nvCxnSpPr>
        <xdr:spPr>
          <a:xfrm flipV="1">
            <a:off x="22043915" y="3570371"/>
            <a:ext cx="190499" cy="85668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0" name="Group 155">
            <a:extLst>
              <a:ext uri="{FF2B5EF4-FFF2-40B4-BE49-F238E27FC236}">
                <a16:creationId xmlns:a16="http://schemas.microsoft.com/office/drawing/2014/main" id="{3B35BAE6-75BA-238B-258A-0641DCB574A4}"/>
              </a:ext>
            </a:extLst>
          </xdr:cNvPr>
          <xdr:cNvGrpSpPr/>
        </xdr:nvGrpSpPr>
        <xdr:grpSpPr>
          <a:xfrm>
            <a:off x="21354870" y="2956317"/>
            <a:ext cx="120949" cy="61028"/>
            <a:chOff x="9933529" y="1884698"/>
            <a:chExt cx="120949" cy="61119"/>
          </a:xfrm>
        </xdr:grpSpPr>
        <xdr:sp macro="" textlink="">
          <xdr:nvSpPr>
            <xdr:cNvPr id="55" name="Isosceles Triangle 54">
              <a:extLst>
                <a:ext uri="{FF2B5EF4-FFF2-40B4-BE49-F238E27FC236}">
                  <a16:creationId xmlns:a16="http://schemas.microsoft.com/office/drawing/2014/main" id="{15D6BBFA-7965-245D-F039-18436313FE7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" name="Isosceles Triangle 55">
              <a:extLst>
                <a:ext uri="{FF2B5EF4-FFF2-40B4-BE49-F238E27FC236}">
                  <a16:creationId xmlns:a16="http://schemas.microsoft.com/office/drawing/2014/main" id="{34F69929-FA03-223D-C3BE-4FDCC788FB59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7" name="Isosceles Triangle 56">
              <a:extLst>
                <a:ext uri="{FF2B5EF4-FFF2-40B4-BE49-F238E27FC236}">
                  <a16:creationId xmlns:a16="http://schemas.microsoft.com/office/drawing/2014/main" id="{228FAF95-D42E-03D8-A793-D0F6A0F80D5C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1" name="Group 134">
            <a:extLst>
              <a:ext uri="{FF2B5EF4-FFF2-40B4-BE49-F238E27FC236}">
                <a16:creationId xmlns:a16="http://schemas.microsoft.com/office/drawing/2014/main" id="{84EA3657-2121-DE82-49E3-37496943EE80}"/>
              </a:ext>
            </a:extLst>
          </xdr:cNvPr>
          <xdr:cNvGrpSpPr/>
        </xdr:nvGrpSpPr>
        <xdr:grpSpPr>
          <a:xfrm>
            <a:off x="22111753" y="2957008"/>
            <a:ext cx="120949" cy="61028"/>
            <a:chOff x="10690412" y="1882091"/>
            <a:chExt cx="120949" cy="61416"/>
          </a:xfrm>
        </xdr:grpSpPr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9D32131A-06C0-A266-48D7-F73F5EC4077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" name="Isosceles Triangle 52">
              <a:extLst>
                <a:ext uri="{FF2B5EF4-FFF2-40B4-BE49-F238E27FC236}">
                  <a16:creationId xmlns:a16="http://schemas.microsoft.com/office/drawing/2014/main" id="{3DC70035-E96E-5010-B921-638023D1F1A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" name="Isosceles Triangle 53">
              <a:extLst>
                <a:ext uri="{FF2B5EF4-FFF2-40B4-BE49-F238E27FC236}">
                  <a16:creationId xmlns:a16="http://schemas.microsoft.com/office/drawing/2014/main" id="{4973EA89-6D47-4E30-563A-048056C7D31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17</xdr:col>
      <xdr:colOff>65645</xdr:colOff>
      <xdr:row>41</xdr:row>
      <xdr:rowOff>93148</xdr:rowOff>
    </xdr:from>
    <xdr:to>
      <xdr:col>19</xdr:col>
      <xdr:colOff>375921</xdr:colOff>
      <xdr:row>52</xdr:row>
      <xdr:rowOff>134913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6C0379D-3B10-4AD5-8CA2-58F8750DE35B}"/>
            </a:ext>
          </a:extLst>
        </xdr:cNvPr>
        <xdr:cNvSpPr txBox="1"/>
      </xdr:nvSpPr>
      <xdr:spPr>
        <a:xfrm>
          <a:off x="6275945" y="6455848"/>
          <a:ext cx="1072276" cy="17181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MGN04-19/15/12</a:t>
          </a:r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800" b="0" u="none">
            <a:solidFill>
              <a:schemeClr val="tx1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C12-230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CJ7-T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CA5-1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272252</xdr:colOff>
      <xdr:row>20</xdr:row>
      <xdr:rowOff>115206</xdr:rowOff>
    </xdr:from>
    <xdr:to>
      <xdr:col>7</xdr:col>
      <xdr:colOff>304800</xdr:colOff>
      <xdr:row>22</xdr:row>
      <xdr:rowOff>49406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B23DCE97-65DE-4FF2-8981-E4549D05E4F8}"/>
            </a:ext>
          </a:extLst>
        </xdr:cNvPr>
        <xdr:cNvCxnSpPr>
          <a:cxnSpLocks/>
        </xdr:cNvCxnSpPr>
      </xdr:nvCxnSpPr>
      <xdr:spPr>
        <a:xfrm flipV="1">
          <a:off x="2672552" y="3163206"/>
          <a:ext cx="32548" cy="239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354554</xdr:colOff>
      <xdr:row>22</xdr:row>
      <xdr:rowOff>51609</xdr:rowOff>
    </xdr:from>
    <xdr:to>
      <xdr:col>10</xdr:col>
      <xdr:colOff>198597</xdr:colOff>
      <xdr:row>32</xdr:row>
      <xdr:rowOff>70706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9BB6ED7C-14CF-4D64-8359-802200B3A5C1}"/>
            </a:ext>
          </a:extLst>
        </xdr:cNvPr>
        <xdr:cNvCxnSpPr>
          <a:stCxn id="76" idx="5"/>
          <a:endCxn id="8" idx="0"/>
        </xdr:cNvCxnSpPr>
      </xdr:nvCxnSpPr>
      <xdr:spPr>
        <a:xfrm flipV="1">
          <a:off x="3516854" y="3404409"/>
          <a:ext cx="225043" cy="15430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324425</xdr:colOff>
      <xdr:row>48</xdr:row>
      <xdr:rowOff>113743</xdr:rowOff>
    </xdr:from>
    <xdr:to>
      <xdr:col>16</xdr:col>
      <xdr:colOff>104955</xdr:colOff>
      <xdr:row>49</xdr:row>
      <xdr:rowOff>113556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301D9138-6E9B-49C5-9981-A15067B3EBE9}"/>
            </a:ext>
          </a:extLst>
        </xdr:cNvPr>
        <xdr:cNvGrpSpPr/>
      </xdr:nvGrpSpPr>
      <xdr:grpSpPr>
        <a:xfrm rot="12660709">
          <a:off x="6026725" y="7536893"/>
          <a:ext cx="180580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93E22FA7-AF5B-644F-77F2-C4EE7564B79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07A5AA7-6F6F-4847-61DF-E25A26D86557}"/>
              </a:ext>
            </a:extLst>
          </xdr:cNvPr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4C48179-73C5-F1C7-67E4-146633D29455}"/>
              </a:ext>
            </a:extLst>
          </xdr:cNvPr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115363</xdr:colOff>
      <xdr:row>21</xdr:row>
      <xdr:rowOff>43691</xdr:rowOff>
    </xdr:from>
    <xdr:to>
      <xdr:col>9</xdr:col>
      <xdr:colOff>244345</xdr:colOff>
      <xdr:row>22</xdr:row>
      <xdr:rowOff>12291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D6141206-058C-4174-8468-A2CFF46A5468}"/>
            </a:ext>
          </a:extLst>
        </xdr:cNvPr>
        <xdr:cNvGrpSpPr/>
      </xdr:nvGrpSpPr>
      <xdr:grpSpPr>
        <a:xfrm rot="20760928">
          <a:off x="3417363" y="3263141"/>
          <a:ext cx="128982" cy="121000"/>
          <a:chOff x="6627576" y="2647875"/>
          <a:chExt cx="102698" cy="64112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6E609351-6DFD-1030-B396-1418193ED0D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7FDEF370-9095-763A-A806-CDDB31D6036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62285232-19AB-BA8E-2F3E-30F9EB752A52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234835</xdr:colOff>
      <xdr:row>22</xdr:row>
      <xdr:rowOff>126333</xdr:rowOff>
    </xdr:from>
    <xdr:to>
      <xdr:col>10</xdr:col>
      <xdr:colOff>317661</xdr:colOff>
      <xdr:row>23</xdr:row>
      <xdr:rowOff>123735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C14212A0-195C-4980-83A2-856D710369ED}"/>
            </a:ext>
          </a:extLst>
        </xdr:cNvPr>
        <xdr:cNvGrpSpPr/>
      </xdr:nvGrpSpPr>
      <xdr:grpSpPr>
        <a:xfrm rot="17821544">
          <a:off x="3903397" y="3531671"/>
          <a:ext cx="149802" cy="82826"/>
          <a:chOff x="6627576" y="2647875"/>
          <a:chExt cx="102698" cy="64112"/>
        </a:xfrm>
      </xdr:grpSpPr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709CFF04-BDEA-8B6E-A226-650451038F06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1D2AC086-6181-DD4B-C570-9B77B7253E5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A0AEEB3F-405F-383B-5FCC-8460AAB7C29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290841</xdr:colOff>
      <xdr:row>24</xdr:row>
      <xdr:rowOff>3325</xdr:rowOff>
    </xdr:from>
    <xdr:to>
      <xdr:col>10</xdr:col>
      <xdr:colOff>191466</xdr:colOff>
      <xdr:row>27</xdr:row>
      <xdr:rowOff>30494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5EB269F-E384-49B1-BDFA-6B343D83D0F3}"/>
            </a:ext>
          </a:extLst>
        </xdr:cNvPr>
        <xdr:cNvSpPr txBox="1"/>
      </xdr:nvSpPr>
      <xdr:spPr>
        <a:xfrm rot="5842634">
          <a:off x="3351769" y="3762297"/>
          <a:ext cx="484369" cy="28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214785</xdr:colOff>
      <xdr:row>22</xdr:row>
      <xdr:rowOff>1630</xdr:rowOff>
    </xdr:from>
    <xdr:to>
      <xdr:col>7</xdr:col>
      <xdr:colOff>361746</xdr:colOff>
      <xdr:row>23</xdr:row>
      <xdr:rowOff>1443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61CF7C3-A6AE-4C10-ABA8-8925EA11C346}"/>
            </a:ext>
          </a:extLst>
        </xdr:cNvPr>
        <xdr:cNvGrpSpPr/>
      </xdr:nvGrpSpPr>
      <xdr:grpSpPr>
        <a:xfrm rot="12660709">
          <a:off x="2716685" y="3373480"/>
          <a:ext cx="146961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28BC7B82-A4A3-1021-98F3-9FEE34B5E4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9B73639-9CC6-7A46-5E30-33F9D8920782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C0D9FFC7-D8F2-8D43-3362-9A85ECEFF941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216233</xdr:colOff>
      <xdr:row>20</xdr:row>
      <xdr:rowOff>128486</xdr:rowOff>
    </xdr:from>
    <xdr:to>
      <xdr:col>14</xdr:col>
      <xdr:colOff>4277</xdr:colOff>
      <xdr:row>21</xdr:row>
      <xdr:rowOff>124575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2FA0BD25-BAB6-4291-84A6-3ACC20C9DD1F}"/>
            </a:ext>
          </a:extLst>
        </xdr:cNvPr>
        <xdr:cNvGrpSpPr/>
      </xdr:nvGrpSpPr>
      <xdr:grpSpPr>
        <a:xfrm rot="11337331">
          <a:off x="5118433" y="3195536"/>
          <a:ext cx="188094" cy="1484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946E6556-C474-5A60-F073-8BB42738EE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0CAF6AF-1B1E-2516-D405-AB78052AD4E6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4C8141E-7EDB-B52D-1555-009C95A59BB9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282861</xdr:colOff>
      <xdr:row>32</xdr:row>
      <xdr:rowOff>155881</xdr:rowOff>
    </xdr:from>
    <xdr:to>
      <xdr:col>12</xdr:col>
      <xdr:colOff>370199</xdr:colOff>
      <xdr:row>33</xdr:row>
      <xdr:rowOff>190037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520401CC-A8A5-42FF-A439-D4D032B9E944}"/>
            </a:ext>
          </a:extLst>
        </xdr:cNvPr>
        <xdr:cNvCxnSpPr>
          <a:stCxn id="80" idx="6"/>
          <a:endCxn id="76" idx="7"/>
        </xdr:cNvCxnSpPr>
      </xdr:nvCxnSpPr>
      <xdr:spPr>
        <a:xfrm flipH="1" flipV="1">
          <a:off x="3445161" y="5032681"/>
          <a:ext cx="1230338" cy="22465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30548</xdr:colOff>
      <xdr:row>21</xdr:row>
      <xdr:rowOff>123678</xdr:rowOff>
    </xdr:from>
    <xdr:to>
      <xdr:col>13</xdr:col>
      <xdr:colOff>289300</xdr:colOff>
      <xdr:row>33</xdr:row>
      <xdr:rowOff>148813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EDF76451-FADD-4ED4-B56E-E14ABE88A998}"/>
            </a:ext>
          </a:extLst>
        </xdr:cNvPr>
        <xdr:cNvCxnSpPr>
          <a:stCxn id="80" idx="5"/>
          <a:endCxn id="85" idx="0"/>
        </xdr:cNvCxnSpPr>
      </xdr:nvCxnSpPr>
      <xdr:spPr>
        <a:xfrm flipV="1">
          <a:off x="4716848" y="3324078"/>
          <a:ext cx="258752" cy="18920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228661</xdr:colOff>
      <xdr:row>23</xdr:row>
      <xdr:rowOff>38122</xdr:rowOff>
    </xdr:from>
    <xdr:to>
      <xdr:col>13</xdr:col>
      <xdr:colOff>183838</xdr:colOff>
      <xdr:row>26</xdr:row>
      <xdr:rowOff>49554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64CAED0-90A3-4A3F-B7D9-9C3167E45D6C}"/>
            </a:ext>
          </a:extLst>
        </xdr:cNvPr>
        <xdr:cNvSpPr txBox="1"/>
      </xdr:nvSpPr>
      <xdr:spPr>
        <a:xfrm rot="6078075">
          <a:off x="4467734" y="3609549"/>
          <a:ext cx="468632" cy="336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312427</xdr:colOff>
      <xdr:row>12</xdr:row>
      <xdr:rowOff>86035</xdr:rowOff>
    </xdr:from>
    <xdr:to>
      <xdr:col>14</xdr:col>
      <xdr:colOff>58409</xdr:colOff>
      <xdr:row>20</xdr:row>
      <xdr:rowOff>129400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6D25AA73-3116-4180-A1B4-42CFF9695824}"/>
            </a:ext>
          </a:extLst>
        </xdr:cNvPr>
        <xdr:cNvCxnSpPr>
          <a:stCxn id="85" idx="4"/>
          <a:endCxn id="161" idx="0"/>
        </xdr:cNvCxnSpPr>
      </xdr:nvCxnSpPr>
      <xdr:spPr>
        <a:xfrm flipV="1">
          <a:off x="4998727" y="1914835"/>
          <a:ext cx="126982" cy="1262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26766</xdr:colOff>
      <xdr:row>15</xdr:row>
      <xdr:rowOff>54269</xdr:rowOff>
    </xdr:from>
    <xdr:to>
      <xdr:col>13</xdr:col>
      <xdr:colOff>362942</xdr:colOff>
      <xdr:row>18</xdr:row>
      <xdr:rowOff>71912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46A280D-670A-430D-8059-F9F37F0B2FF2}"/>
            </a:ext>
          </a:extLst>
        </xdr:cNvPr>
        <xdr:cNvSpPr txBox="1"/>
      </xdr:nvSpPr>
      <xdr:spPr>
        <a:xfrm rot="6295241">
          <a:off x="4643732" y="2409603"/>
          <a:ext cx="474843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36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360790</xdr:colOff>
      <xdr:row>21</xdr:row>
      <xdr:rowOff>120011</xdr:rowOff>
    </xdr:from>
    <xdr:to>
      <xdr:col>10</xdr:col>
      <xdr:colOff>311027</xdr:colOff>
      <xdr:row>22</xdr:row>
      <xdr:rowOff>57207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E985151C-D255-4AC3-B4C6-682EABBF8FCC}"/>
            </a:ext>
          </a:extLst>
        </xdr:cNvPr>
        <xdr:cNvCxnSpPr>
          <a:stCxn id="4" idx="3"/>
          <a:endCxn id="8" idx="3"/>
        </xdr:cNvCxnSpPr>
      </xdr:nvCxnSpPr>
      <xdr:spPr>
        <a:xfrm flipV="1">
          <a:off x="2761090" y="3320411"/>
          <a:ext cx="1093237" cy="8959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134829</xdr:colOff>
      <xdr:row>32</xdr:row>
      <xdr:rowOff>140432</xdr:rowOff>
    </xdr:from>
    <xdr:to>
      <xdr:col>9</xdr:col>
      <xdr:colOff>284395</xdr:colOff>
      <xdr:row>32</xdr:row>
      <xdr:rowOff>157422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A663C345-0ED7-4FD6-8056-5F13BC9C907D}"/>
            </a:ext>
          </a:extLst>
        </xdr:cNvPr>
        <xdr:cNvCxnSpPr>
          <a:cxnSpLocks/>
          <a:stCxn id="76" idx="7"/>
        </xdr:cNvCxnSpPr>
      </xdr:nvCxnSpPr>
      <xdr:spPr>
        <a:xfrm flipH="1" flipV="1">
          <a:off x="3297129" y="5017232"/>
          <a:ext cx="149566" cy="169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165852</xdr:colOff>
      <xdr:row>21</xdr:row>
      <xdr:rowOff>128344</xdr:rowOff>
    </xdr:from>
    <xdr:to>
      <xdr:col>11</xdr:col>
      <xdr:colOff>81456</xdr:colOff>
      <xdr:row>22</xdr:row>
      <xdr:rowOff>4596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90D833D1-7644-412A-8D04-17F0B1CBC8B0}"/>
            </a:ext>
          </a:extLst>
        </xdr:cNvPr>
        <xdr:cNvCxnSpPr>
          <a:cxnSpLocks/>
          <a:stCxn id="8" idx="7"/>
        </xdr:cNvCxnSpPr>
      </xdr:nvCxnSpPr>
      <xdr:spPr>
        <a:xfrm flipV="1">
          <a:off x="3709152" y="3328744"/>
          <a:ext cx="296604" cy="286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370199</xdr:colOff>
      <xdr:row>33</xdr:row>
      <xdr:rowOff>190037</xdr:rowOff>
    </xdr:from>
    <xdr:to>
      <xdr:col>13</xdr:col>
      <xdr:colOff>298232</xdr:colOff>
      <xdr:row>34</xdr:row>
      <xdr:rowOff>61340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BB68C026-FED6-4B8A-894C-B103545265ED}"/>
            </a:ext>
          </a:extLst>
        </xdr:cNvPr>
        <xdr:cNvCxnSpPr>
          <a:cxnSpLocks/>
          <a:stCxn id="80" idx="6"/>
        </xdr:cNvCxnSpPr>
      </xdr:nvCxnSpPr>
      <xdr:spPr>
        <a:xfrm>
          <a:off x="4675499" y="5257337"/>
          <a:ext cx="309033" cy="618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58409</xdr:colOff>
      <xdr:row>10</xdr:row>
      <xdr:rowOff>92858</xdr:rowOff>
    </xdr:from>
    <xdr:to>
      <xdr:col>14</xdr:col>
      <xdr:colOff>94151</xdr:colOff>
      <xdr:row>12</xdr:row>
      <xdr:rowOff>86035</xdr:rowOff>
    </xdr:to>
    <xdr:cxnSp macro="">
      <xdr:nvCxnSpPr>
        <xdr:cNvPr id="206" name="Straight Arrow Connector 205">
          <a:extLst>
            <a:ext uri="{FF2B5EF4-FFF2-40B4-BE49-F238E27FC236}">
              <a16:creationId xmlns:a16="http://schemas.microsoft.com/office/drawing/2014/main" id="{BD663238-34EF-4EB6-BCAA-4D53273F637B}"/>
            </a:ext>
          </a:extLst>
        </xdr:cNvPr>
        <xdr:cNvCxnSpPr>
          <a:cxnSpLocks/>
          <a:stCxn id="161" idx="0"/>
        </xdr:cNvCxnSpPr>
      </xdr:nvCxnSpPr>
      <xdr:spPr>
        <a:xfrm flipV="1">
          <a:off x="5125709" y="1616858"/>
          <a:ext cx="35742" cy="2979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178197</xdr:colOff>
      <xdr:row>32</xdr:row>
      <xdr:rowOff>83582</xdr:rowOff>
    </xdr:from>
    <xdr:to>
      <xdr:col>11</xdr:col>
      <xdr:colOff>291557</xdr:colOff>
      <xdr:row>34</xdr:row>
      <xdr:rowOff>16540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1281042A-657B-4BD6-846D-764E98BEEB2E}"/>
            </a:ext>
          </a:extLst>
        </xdr:cNvPr>
        <xdr:cNvSpPr txBox="1"/>
      </xdr:nvSpPr>
      <xdr:spPr>
        <a:xfrm rot="678075">
          <a:off x="3721497" y="4960382"/>
          <a:ext cx="494360" cy="313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78282</xdr:colOff>
      <xdr:row>22</xdr:row>
      <xdr:rowOff>96801</xdr:rowOff>
    </xdr:from>
    <xdr:to>
      <xdr:col>7</xdr:col>
      <xdr:colOff>215741</xdr:colOff>
      <xdr:row>44</xdr:row>
      <xdr:rowOff>24803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024217A4-CF30-4FED-B599-ABD15A91751F}"/>
            </a:ext>
          </a:extLst>
        </xdr:cNvPr>
        <xdr:cNvCxnSpPr>
          <a:stCxn id="236" idx="5"/>
          <a:endCxn id="4" idx="7"/>
        </xdr:cNvCxnSpPr>
      </xdr:nvCxnSpPr>
      <xdr:spPr>
        <a:xfrm flipV="1">
          <a:off x="2097582" y="3449601"/>
          <a:ext cx="518459" cy="339510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185005</xdr:colOff>
      <xdr:row>25</xdr:row>
      <xdr:rowOff>116017</xdr:rowOff>
    </xdr:from>
    <xdr:to>
      <xdr:col>7</xdr:col>
      <xdr:colOff>105423</xdr:colOff>
      <xdr:row>28</xdr:row>
      <xdr:rowOff>133660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8508C2EF-C407-44E5-BB06-5436C6C9D75D}"/>
            </a:ext>
          </a:extLst>
        </xdr:cNvPr>
        <xdr:cNvSpPr txBox="1"/>
      </xdr:nvSpPr>
      <xdr:spPr>
        <a:xfrm rot="6078075">
          <a:off x="2209667" y="4022255"/>
          <a:ext cx="474843" cy="3204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20849</xdr:colOff>
      <xdr:row>44</xdr:row>
      <xdr:rowOff>12229</xdr:rowOff>
    </xdr:from>
    <xdr:to>
      <xdr:col>6</xdr:col>
      <xdr:colOff>170300</xdr:colOff>
      <xdr:row>45</xdr:row>
      <xdr:rowOff>12042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923E0C15-1F5D-49DA-B492-CC131DA78071}"/>
            </a:ext>
          </a:extLst>
        </xdr:cNvPr>
        <xdr:cNvGrpSpPr/>
      </xdr:nvGrpSpPr>
      <xdr:grpSpPr>
        <a:xfrm rot="12660709">
          <a:off x="2122699" y="6819429"/>
          <a:ext cx="149451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609DD87B-6421-4AFB-BA5E-3CACF77B19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3A3DEF84-F501-FD7E-3C60-C3E318AD64F5}"/>
              </a:ext>
            </a:extLst>
          </xdr:cNvPr>
          <xdr:cNvCxnSpPr>
            <a:stCxn id="236" idx="1"/>
            <a:endCxn id="2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A3372404-2F2A-0421-2936-D459205864F2}"/>
              </a:ext>
            </a:extLst>
          </xdr:cNvPr>
          <xdr:cNvCxnSpPr>
            <a:stCxn id="236" idx="3"/>
            <a:endCxn id="2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298981</xdr:colOff>
      <xdr:row>37</xdr:row>
      <xdr:rowOff>83966</xdr:rowOff>
    </xdr:from>
    <xdr:to>
      <xdr:col>6</xdr:col>
      <xdr:colOff>219399</xdr:colOff>
      <xdr:row>40</xdr:row>
      <xdr:rowOff>77797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ADDA2DF2-CF09-4D30-8AE7-98137F20081E}"/>
            </a:ext>
          </a:extLst>
        </xdr:cNvPr>
        <xdr:cNvSpPr txBox="1"/>
      </xdr:nvSpPr>
      <xdr:spPr>
        <a:xfrm rot="6078075">
          <a:off x="1862474" y="5911873"/>
          <a:ext cx="451031" cy="301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45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168348</xdr:colOff>
      <xdr:row>44</xdr:row>
      <xdr:rowOff>70490</xdr:rowOff>
    </xdr:from>
    <xdr:to>
      <xdr:col>16</xdr:col>
      <xdr:colOff>2731</xdr:colOff>
      <xdr:row>48</xdr:row>
      <xdr:rowOff>114044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2FB2D7CE-7F53-4BCE-8DA1-070F289DF0CD}"/>
            </a:ext>
          </a:extLst>
        </xdr:cNvPr>
        <xdr:cNvCxnSpPr>
          <a:stCxn id="236" idx="3"/>
          <a:endCxn id="132" idx="5"/>
        </xdr:cNvCxnSpPr>
      </xdr:nvCxnSpPr>
      <xdr:spPr>
        <a:xfrm>
          <a:off x="2187648" y="6890390"/>
          <a:ext cx="3644383" cy="653154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247489</xdr:colOff>
      <xdr:row>44</xdr:row>
      <xdr:rowOff>52195</xdr:rowOff>
    </xdr:from>
    <xdr:to>
      <xdr:col>9</xdr:col>
      <xdr:colOff>335289</xdr:colOff>
      <xdr:row>46</xdr:row>
      <xdr:rowOff>57625</xdr:rowOff>
    </xdr:to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E982897-31C3-437F-A8D7-B0245E502D7D}"/>
            </a:ext>
          </a:extLst>
        </xdr:cNvPr>
        <xdr:cNvSpPr txBox="1"/>
      </xdr:nvSpPr>
      <xdr:spPr>
        <a:xfrm rot="678075">
          <a:off x="3028789" y="6872095"/>
          <a:ext cx="468800" cy="310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50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370711</xdr:colOff>
      <xdr:row>46</xdr:row>
      <xdr:rowOff>33083</xdr:rowOff>
    </xdr:from>
    <xdr:to>
      <xdr:col>14</xdr:col>
      <xdr:colOff>82289</xdr:colOff>
      <xdr:row>48</xdr:row>
      <xdr:rowOff>7174</xdr:rowOff>
    </xdr:to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75BDE3B7-3037-4B02-9076-2EF697D6FF56}"/>
            </a:ext>
          </a:extLst>
        </xdr:cNvPr>
        <xdr:cNvSpPr txBox="1"/>
      </xdr:nvSpPr>
      <xdr:spPr>
        <a:xfrm rot="678075">
          <a:off x="4676011" y="7157783"/>
          <a:ext cx="473578" cy="278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50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46088</xdr:colOff>
      <xdr:row>45</xdr:row>
      <xdr:rowOff>65479</xdr:rowOff>
    </xdr:from>
    <xdr:to>
      <xdr:col>15</xdr:col>
      <xdr:colOff>328757</xdr:colOff>
      <xdr:row>49</xdr:row>
      <xdr:rowOff>54408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87DE35D9-7315-4801-887D-2031AA7B63D1}"/>
            </a:ext>
          </a:extLst>
        </xdr:cNvPr>
        <xdr:cNvCxnSpPr>
          <a:stCxn id="346" idx="2"/>
          <a:endCxn id="132" idx="7"/>
        </xdr:cNvCxnSpPr>
      </xdr:nvCxnSpPr>
      <xdr:spPr>
        <a:xfrm>
          <a:off x="2446388" y="7037779"/>
          <a:ext cx="3330669" cy="5985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139426</xdr:colOff>
      <xdr:row>46</xdr:row>
      <xdr:rowOff>103020</xdr:rowOff>
    </xdr:from>
    <xdr:to>
      <xdr:col>11</xdr:col>
      <xdr:colOff>315736</xdr:colOff>
      <xdr:row>47</xdr:row>
      <xdr:rowOff>104796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9C9DC89A-A5F2-45D9-AE62-ED11C59C0638}"/>
            </a:ext>
          </a:extLst>
        </xdr:cNvPr>
        <xdr:cNvGrpSpPr/>
      </xdr:nvGrpSpPr>
      <xdr:grpSpPr>
        <a:xfrm rot="11901940">
          <a:off x="4241526" y="7215020"/>
          <a:ext cx="176310" cy="1541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7" name="Oval 256">
            <a:extLst>
              <a:ext uri="{FF2B5EF4-FFF2-40B4-BE49-F238E27FC236}">
                <a16:creationId xmlns:a16="http://schemas.microsoft.com/office/drawing/2014/main" id="{84097BD8-67A0-25CA-396B-B78966E1AF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0FD46619-7D36-3DD3-B7D3-5C966B2DED66}"/>
              </a:ext>
            </a:extLst>
          </xdr:cNvPr>
          <xdr:cNvCxnSpPr>
            <a:stCxn id="257" idx="1"/>
            <a:endCxn id="2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97A9D97E-821C-7F69-B721-71C4A78DEFB8}"/>
              </a:ext>
            </a:extLst>
          </xdr:cNvPr>
          <xdr:cNvCxnSpPr>
            <a:stCxn id="257" idx="3"/>
            <a:endCxn id="2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239111</xdr:colOff>
      <xdr:row>44</xdr:row>
      <xdr:rowOff>107494</xdr:rowOff>
    </xdr:from>
    <xdr:to>
      <xdr:col>6</xdr:col>
      <xdr:colOff>22801</xdr:colOff>
      <xdr:row>45</xdr:row>
      <xdr:rowOff>88929</xdr:rowOff>
    </xdr:to>
    <xdr:cxnSp macro="">
      <xdr:nvCxnSpPr>
        <xdr:cNvPr id="333" name="Straight Arrow Connector 332">
          <a:extLst>
            <a:ext uri="{FF2B5EF4-FFF2-40B4-BE49-F238E27FC236}">
              <a16:creationId xmlns:a16="http://schemas.microsoft.com/office/drawing/2014/main" id="{BCF402F5-A366-47C1-A01B-DCDBDEDF577B}"/>
            </a:ext>
          </a:extLst>
        </xdr:cNvPr>
        <xdr:cNvCxnSpPr>
          <a:cxnSpLocks/>
          <a:stCxn id="236" idx="7"/>
        </xdr:cNvCxnSpPr>
      </xdr:nvCxnSpPr>
      <xdr:spPr>
        <a:xfrm flipH="1">
          <a:off x="1877411" y="6927394"/>
          <a:ext cx="164690" cy="133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93411</xdr:colOff>
      <xdr:row>49</xdr:row>
      <xdr:rowOff>78327</xdr:rowOff>
    </xdr:from>
    <xdr:to>
      <xdr:col>16</xdr:col>
      <xdr:colOff>366346</xdr:colOff>
      <xdr:row>52</xdr:row>
      <xdr:rowOff>109904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AED84CA5-FF52-494F-BA0A-9C7F67739EA6}"/>
            </a:ext>
          </a:extLst>
        </xdr:cNvPr>
        <xdr:cNvCxnSpPr>
          <a:endCxn id="132" idx="2"/>
        </xdr:cNvCxnSpPr>
      </xdr:nvCxnSpPr>
      <xdr:spPr>
        <a:xfrm flipH="1" flipV="1">
          <a:off x="5903661" y="7742289"/>
          <a:ext cx="272935" cy="493173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74166</xdr:colOff>
      <xdr:row>48</xdr:row>
      <xdr:rowOff>69354</xdr:rowOff>
    </xdr:from>
    <xdr:to>
      <xdr:col>16</xdr:col>
      <xdr:colOff>181323</xdr:colOff>
      <xdr:row>48</xdr:row>
      <xdr:rowOff>136748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5C05BBB5-8F2D-4CFE-ABA2-F351E77C63DD}"/>
            </a:ext>
          </a:extLst>
        </xdr:cNvPr>
        <xdr:cNvCxnSpPr>
          <a:cxnSpLocks/>
          <a:stCxn id="132" idx="4"/>
        </xdr:cNvCxnSpPr>
      </xdr:nvCxnSpPr>
      <xdr:spPr>
        <a:xfrm rot="6078075" flipH="1" flipV="1">
          <a:off x="5923348" y="7478972"/>
          <a:ext cx="67394" cy="10715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280285</xdr:colOff>
      <xdr:row>44</xdr:row>
      <xdr:rowOff>100388</xdr:rowOff>
    </xdr:from>
    <xdr:to>
      <xdr:col>7</xdr:col>
      <xdr:colOff>57387</xdr:colOff>
      <xdr:row>45</xdr:row>
      <xdr:rowOff>100201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C8AD5C31-8AD8-4D84-B50C-0AD6F371583F}"/>
            </a:ext>
          </a:extLst>
        </xdr:cNvPr>
        <xdr:cNvGrpSpPr/>
      </xdr:nvGrpSpPr>
      <xdr:grpSpPr>
        <a:xfrm rot="12660709">
          <a:off x="2382135" y="6907588"/>
          <a:ext cx="177152" cy="1522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6" name="Oval 345">
            <a:extLst>
              <a:ext uri="{FF2B5EF4-FFF2-40B4-BE49-F238E27FC236}">
                <a16:creationId xmlns:a16="http://schemas.microsoft.com/office/drawing/2014/main" id="{CDA33DAD-5021-39C5-185E-91855680D5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D3FA052-FA01-A773-5375-D41763029AA2}"/>
              </a:ext>
            </a:extLst>
          </xdr:cNvPr>
          <xdr:cNvCxnSpPr>
            <a:stCxn id="346" idx="1"/>
            <a:endCxn id="3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E355A8DB-F491-5550-D30F-8A766B46CB83}"/>
              </a:ext>
            </a:extLst>
          </xdr:cNvPr>
          <xdr:cNvCxnSpPr>
            <a:stCxn id="346" idx="3"/>
            <a:endCxn id="3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285098</xdr:colOff>
      <xdr:row>45</xdr:row>
      <xdr:rowOff>143892</xdr:rowOff>
    </xdr:from>
    <xdr:to>
      <xdr:col>10</xdr:col>
      <xdr:colOff>62200</xdr:colOff>
      <xdr:row>46</xdr:row>
      <xdr:rowOff>140278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416EA99E-7970-45D7-BBDA-5C1AA58B188A}"/>
            </a:ext>
          </a:extLst>
        </xdr:cNvPr>
        <xdr:cNvGrpSpPr/>
      </xdr:nvGrpSpPr>
      <xdr:grpSpPr>
        <a:xfrm rot="12660709">
          <a:off x="3587098" y="7103492"/>
          <a:ext cx="177152" cy="1487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0" name="Oval 349">
            <a:extLst>
              <a:ext uri="{FF2B5EF4-FFF2-40B4-BE49-F238E27FC236}">
                <a16:creationId xmlns:a16="http://schemas.microsoft.com/office/drawing/2014/main" id="{64FC4D9D-5D15-BA21-EEA4-EA17448F89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CA84A6E3-FCB7-9DA2-32A7-B2FE5CC457A1}"/>
              </a:ext>
            </a:extLst>
          </xdr:cNvPr>
          <xdr:cNvCxnSpPr>
            <a:stCxn id="350" idx="1"/>
            <a:endCxn id="3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47EC4AC9-7ED7-229C-2D86-0000F7707B58}"/>
              </a:ext>
            </a:extLst>
          </xdr:cNvPr>
          <xdr:cNvCxnSpPr>
            <a:stCxn id="350" idx="3"/>
            <a:endCxn id="3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340010</xdr:colOff>
      <xdr:row>47</xdr:row>
      <xdr:rowOff>101478</xdr:rowOff>
    </xdr:from>
    <xdr:to>
      <xdr:col>14</xdr:col>
      <xdr:colOff>117112</xdr:colOff>
      <xdr:row>48</xdr:row>
      <xdr:rowOff>101291</xdr:rowOff>
    </xdr:to>
    <xdr:grpSp>
      <xdr:nvGrpSpPr>
        <xdr:cNvPr id="353" name="Group 352">
          <a:extLst>
            <a:ext uri="{FF2B5EF4-FFF2-40B4-BE49-F238E27FC236}">
              <a16:creationId xmlns:a16="http://schemas.microsoft.com/office/drawing/2014/main" id="{5DBFE50F-2959-4BEB-8386-E7B6C841B274}"/>
            </a:ext>
          </a:extLst>
        </xdr:cNvPr>
        <xdr:cNvGrpSpPr/>
      </xdr:nvGrpSpPr>
      <xdr:grpSpPr>
        <a:xfrm rot="12660709">
          <a:off x="5242210" y="7365878"/>
          <a:ext cx="177152" cy="1585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4" name="Oval 353">
            <a:extLst>
              <a:ext uri="{FF2B5EF4-FFF2-40B4-BE49-F238E27FC236}">
                <a16:creationId xmlns:a16="http://schemas.microsoft.com/office/drawing/2014/main" id="{EDA25254-B8E4-2007-AE6F-C701BDC8ED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5" name="Straight Connector 354">
            <a:extLst>
              <a:ext uri="{FF2B5EF4-FFF2-40B4-BE49-F238E27FC236}">
                <a16:creationId xmlns:a16="http://schemas.microsoft.com/office/drawing/2014/main" id="{ADC4476B-477F-772B-801D-82A8D8AEDC46}"/>
              </a:ext>
            </a:extLst>
          </xdr:cNvPr>
          <xdr:cNvCxnSpPr>
            <a:stCxn id="354" idx="1"/>
            <a:endCxn id="3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3FA6ADD5-51FD-63FC-B0CE-9EC874F2F914}"/>
              </a:ext>
            </a:extLst>
          </xdr:cNvPr>
          <xdr:cNvCxnSpPr>
            <a:stCxn id="354" idx="3"/>
            <a:endCxn id="3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70660</xdr:colOff>
      <xdr:row>42</xdr:row>
      <xdr:rowOff>59907</xdr:rowOff>
    </xdr:from>
    <xdr:to>
      <xdr:col>16</xdr:col>
      <xdr:colOff>127268</xdr:colOff>
      <xdr:row>47</xdr:row>
      <xdr:rowOff>61620</xdr:rowOff>
    </xdr:to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3E3A94-4B06-4205-BCAE-3967A4DB61C8}"/>
            </a:ext>
          </a:extLst>
        </xdr:cNvPr>
        <xdr:cNvSpPr txBox="1"/>
      </xdr:nvSpPr>
      <xdr:spPr>
        <a:xfrm>
          <a:off x="5123051" y="6487211"/>
          <a:ext cx="818608" cy="7471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MGN04-19/15/13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CJ5-T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8</xdr:col>
      <xdr:colOff>237182</xdr:colOff>
      <xdr:row>48</xdr:row>
      <xdr:rowOff>64730</xdr:rowOff>
    </xdr:from>
    <xdr:to>
      <xdr:col>10</xdr:col>
      <xdr:colOff>243350</xdr:colOff>
      <xdr:row>53</xdr:row>
      <xdr:rowOff>63270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BA1D2D1F-7CB1-4C8C-BD20-4CC97A6D5E6D}"/>
            </a:ext>
          </a:extLst>
        </xdr:cNvPr>
        <xdr:cNvSpPr txBox="1"/>
      </xdr:nvSpPr>
      <xdr:spPr>
        <a:xfrm>
          <a:off x="3018482" y="7494230"/>
          <a:ext cx="768168" cy="7605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MGN04-19/15/14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CJ5-T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114031</xdr:colOff>
      <xdr:row>40</xdr:row>
      <xdr:rowOff>52050</xdr:rowOff>
    </xdr:from>
    <xdr:to>
      <xdr:col>13</xdr:col>
      <xdr:colOff>168665</xdr:colOff>
      <xdr:row>46</xdr:row>
      <xdr:rowOff>35240</xdr:rowOff>
    </xdr:to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4856534A-EE7C-4E61-811A-23729D654D99}"/>
            </a:ext>
          </a:extLst>
        </xdr:cNvPr>
        <xdr:cNvSpPr txBox="1"/>
      </xdr:nvSpPr>
      <xdr:spPr>
        <a:xfrm>
          <a:off x="4023422" y="6181180"/>
          <a:ext cx="816634" cy="87771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MGN04-19/15/13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CJ5-T</a:t>
          </a:r>
        </a:p>
        <a:p>
          <a:pPr algn="l"/>
          <a:r>
            <a:rPr lang="en-US" sz="700" b="0" u="none">
              <a:solidFill>
                <a:srgbClr val="FF0000"/>
              </a:solidFill>
              <a:latin typeface="+mn-lt"/>
            </a:rPr>
            <a:t>1 CA1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102265</xdr:colOff>
      <xdr:row>46</xdr:row>
      <xdr:rowOff>112703</xdr:rowOff>
    </xdr:from>
    <xdr:to>
      <xdr:col>8</xdr:col>
      <xdr:colOff>111759</xdr:colOff>
      <xdr:row>52</xdr:row>
      <xdr:rowOff>122418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C9DAE9A0-6302-430C-8648-6EC6E597E468}"/>
            </a:ext>
          </a:extLst>
        </xdr:cNvPr>
        <xdr:cNvSpPr txBox="1"/>
      </xdr:nvSpPr>
      <xdr:spPr>
        <a:xfrm>
          <a:off x="2121565" y="7237403"/>
          <a:ext cx="771494" cy="9241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ysClr val="windowText" lastClr="000000"/>
              </a:solidFill>
              <a:latin typeface="+mn-lt"/>
            </a:rPr>
            <a:t>MGN04-19/15/14</a:t>
          </a:r>
          <a:endParaRPr lang="en-US" sz="700" b="0" u="none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700" b="0" u="none" strike="dblStrike" baseline="0">
            <a:solidFill>
              <a:schemeClr val="tx1"/>
            </a:solidFill>
            <a:latin typeface="+mn-lt"/>
          </a:endParaRP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CJ6-T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dblStrike" baseline="0">
              <a:solidFill>
                <a:schemeClr val="tx1"/>
              </a:solidFill>
              <a:latin typeface="+mn-lt"/>
            </a:rPr>
            <a:t>1 F1-2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</xdr:col>
      <xdr:colOff>60614</xdr:colOff>
      <xdr:row>40</xdr:row>
      <xdr:rowOff>39903</xdr:rowOff>
    </xdr:from>
    <xdr:to>
      <xdr:col>5</xdr:col>
      <xdr:colOff>178768</xdr:colOff>
      <xdr:row>51</xdr:row>
      <xdr:rowOff>75792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F1D7B68-F094-4DC7-896E-AC5E78BC509F}"/>
            </a:ext>
          </a:extLst>
        </xdr:cNvPr>
        <xdr:cNvSpPr txBox="1"/>
      </xdr:nvSpPr>
      <xdr:spPr>
        <a:xfrm>
          <a:off x="936914" y="6250203"/>
          <a:ext cx="880154" cy="17122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MGN04-19/15/15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CA4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187118</xdr:colOff>
      <xdr:row>27</xdr:row>
      <xdr:rowOff>126282</xdr:rowOff>
    </xdr:from>
    <xdr:to>
      <xdr:col>6</xdr:col>
      <xdr:colOff>165436</xdr:colOff>
      <xdr:row>33</xdr:row>
      <xdr:rowOff>89527</xdr:rowOff>
    </xdr:to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E5D7910F-77FE-46FA-A399-FB74AC1BC3C8}"/>
            </a:ext>
          </a:extLst>
        </xdr:cNvPr>
        <xdr:cNvSpPr txBox="1"/>
      </xdr:nvSpPr>
      <xdr:spPr>
        <a:xfrm>
          <a:off x="1444418" y="4241082"/>
          <a:ext cx="740318" cy="9157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MGN04-19/15/16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twoCellAnchor>
    <xdr:from>
      <xdr:col>4</xdr:col>
      <xdr:colOff>251127</xdr:colOff>
      <xdr:row>11</xdr:row>
      <xdr:rowOff>72479</xdr:rowOff>
    </xdr:from>
    <xdr:to>
      <xdr:col>7</xdr:col>
      <xdr:colOff>183831</xdr:colOff>
      <xdr:row>21</xdr:row>
      <xdr:rowOff>62655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CBB0064B-2963-4D2F-824C-8A5D85D313EF}"/>
            </a:ext>
          </a:extLst>
        </xdr:cNvPr>
        <xdr:cNvSpPr txBox="1"/>
      </xdr:nvSpPr>
      <xdr:spPr>
        <a:xfrm>
          <a:off x="1508427" y="1748879"/>
          <a:ext cx="1075704" cy="15141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MGN04-19/15/17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CG-106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</a:t>
          </a:r>
          <a:r>
            <a:rPr lang="en-US" sz="800" b="0" u="none">
              <a:solidFill>
                <a:srgbClr val="FF0000"/>
              </a:solidFill>
              <a:latin typeface="+mn-lt"/>
            </a:rPr>
            <a:t>F1-3</a:t>
          </a:r>
        </a:p>
      </xdr:txBody>
    </xdr:sp>
    <xdr:clientData/>
  </xdr:twoCellAnchor>
  <xdr:twoCellAnchor>
    <xdr:from>
      <xdr:col>9</xdr:col>
      <xdr:colOff>231225</xdr:colOff>
      <xdr:row>11</xdr:row>
      <xdr:rowOff>147743</xdr:rowOff>
    </xdr:from>
    <xdr:to>
      <xdr:col>11</xdr:col>
      <xdr:colOff>245654</xdr:colOff>
      <xdr:row>19</xdr:row>
      <xdr:rowOff>134714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882077FF-1BC9-467B-AF63-C8C6AD980CD4}"/>
            </a:ext>
          </a:extLst>
        </xdr:cNvPr>
        <xdr:cNvSpPr txBox="1"/>
      </xdr:nvSpPr>
      <xdr:spPr>
        <a:xfrm rot="153618">
          <a:off x="3393525" y="1824143"/>
          <a:ext cx="776429" cy="120617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MGN04-19/15/17/1</a:t>
          </a: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CE1-2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F1-2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F1-2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292491</xdr:colOff>
      <xdr:row>21</xdr:row>
      <xdr:rowOff>47928</xdr:rowOff>
    </xdr:from>
    <xdr:to>
      <xdr:col>8</xdr:col>
      <xdr:colOff>96195</xdr:colOff>
      <xdr:row>22</xdr:row>
      <xdr:rowOff>49978</xdr:rowOff>
    </xdr:to>
    <xdr:sp macro="" textlink="">
      <xdr:nvSpPr>
        <xdr:cNvPr id="368" name="Isosceles Triangle 367">
          <a:extLst>
            <a:ext uri="{FF2B5EF4-FFF2-40B4-BE49-F238E27FC236}">
              <a16:creationId xmlns:a16="http://schemas.microsoft.com/office/drawing/2014/main" id="{A3230C5C-0A11-466E-87E5-2E451895842F}"/>
            </a:ext>
          </a:extLst>
        </xdr:cNvPr>
        <xdr:cNvSpPr/>
      </xdr:nvSpPr>
      <xdr:spPr>
        <a:xfrm rot="388091">
          <a:off x="2692791" y="3248328"/>
          <a:ext cx="184704" cy="15445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211400</xdr:colOff>
      <xdr:row>33</xdr:row>
      <xdr:rowOff>155207</xdr:rowOff>
    </xdr:from>
    <xdr:to>
      <xdr:col>10</xdr:col>
      <xdr:colOff>138761</xdr:colOff>
      <xdr:row>40</xdr:row>
      <xdr:rowOff>92356</xdr:rowOff>
    </xdr:to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F6359EE-5483-410E-9AA2-4D4AFF4EAEB4}"/>
            </a:ext>
          </a:extLst>
        </xdr:cNvPr>
        <xdr:cNvSpPr txBox="1"/>
      </xdr:nvSpPr>
      <xdr:spPr>
        <a:xfrm>
          <a:off x="2977791" y="5157903"/>
          <a:ext cx="689361" cy="10635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MGN04-19/15/17/2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329212</xdr:colOff>
      <xdr:row>26</xdr:row>
      <xdr:rowOff>89053</xdr:rowOff>
    </xdr:from>
    <xdr:to>
      <xdr:col>15</xdr:col>
      <xdr:colOff>259999</xdr:colOff>
      <xdr:row>33</xdr:row>
      <xdr:rowOff>110636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BF61489E-5211-45C9-BC99-CEC71954C401}"/>
            </a:ext>
          </a:extLst>
        </xdr:cNvPr>
        <xdr:cNvSpPr txBox="1"/>
      </xdr:nvSpPr>
      <xdr:spPr>
        <a:xfrm>
          <a:off x="5000603" y="4015010"/>
          <a:ext cx="692787" cy="10983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CJ7-T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113525</xdr:colOff>
      <xdr:row>18</xdr:row>
      <xdr:rowOff>130983</xdr:rowOff>
    </xdr:from>
    <xdr:to>
      <xdr:col>16</xdr:col>
      <xdr:colOff>49739</xdr:colOff>
      <xdr:row>23</xdr:row>
      <xdr:rowOff>135586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B93D5D12-E998-4988-9F1E-9A520EC48D48}"/>
            </a:ext>
          </a:extLst>
        </xdr:cNvPr>
        <xdr:cNvSpPr txBox="1"/>
      </xdr:nvSpPr>
      <xdr:spPr>
        <a:xfrm>
          <a:off x="5180825" y="2874183"/>
          <a:ext cx="698214" cy="76660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MGN04-19/15/17/3/1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14</xdr:col>
      <xdr:colOff>265078</xdr:colOff>
      <xdr:row>7</xdr:row>
      <xdr:rowOff>26596</xdr:rowOff>
    </xdr:from>
    <xdr:to>
      <xdr:col>16</xdr:col>
      <xdr:colOff>195866</xdr:colOff>
      <xdr:row>15</xdr:row>
      <xdr:rowOff>118243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72D2C393-CFA2-405B-94E9-DE307FCE2250}"/>
            </a:ext>
          </a:extLst>
        </xdr:cNvPr>
        <xdr:cNvSpPr txBox="1"/>
      </xdr:nvSpPr>
      <xdr:spPr>
        <a:xfrm rot="173225">
          <a:off x="5332378" y="1093396"/>
          <a:ext cx="692788" cy="13108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  <a:latin typeface="+mn-lt"/>
            </a:rPr>
            <a:t>MGN04-19/15/17/3/2</a:t>
          </a:r>
        </a:p>
        <a:p>
          <a:pPr algn="l"/>
          <a:endParaRPr lang="en-US" sz="7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362187</xdr:colOff>
      <xdr:row>26</xdr:row>
      <xdr:rowOff>106571</xdr:rowOff>
    </xdr:from>
    <xdr:to>
      <xdr:col>10</xdr:col>
      <xdr:colOff>99372</xdr:colOff>
      <xdr:row>27</xdr:row>
      <xdr:rowOff>88160</xdr:rowOff>
    </xdr:to>
    <xdr:grpSp>
      <xdr:nvGrpSpPr>
        <xdr:cNvPr id="379" name="Group 378">
          <a:extLst>
            <a:ext uri="{FF2B5EF4-FFF2-40B4-BE49-F238E27FC236}">
              <a16:creationId xmlns:a16="http://schemas.microsoft.com/office/drawing/2014/main" id="{0A9C0AEC-AD66-47C9-8399-4BFE2E193DCD}"/>
            </a:ext>
          </a:extLst>
        </xdr:cNvPr>
        <xdr:cNvGrpSpPr/>
      </xdr:nvGrpSpPr>
      <xdr:grpSpPr>
        <a:xfrm rot="5510112">
          <a:off x="3665810" y="4086398"/>
          <a:ext cx="133989" cy="137235"/>
          <a:chOff x="6627576" y="2647875"/>
          <a:chExt cx="102698" cy="64112"/>
        </a:xfrm>
      </xdr:grpSpPr>
      <xdr:cxnSp macro="">
        <xdr:nvCxnSpPr>
          <xdr:cNvPr id="380" name="Straight Connector 379">
            <a:extLst>
              <a:ext uri="{FF2B5EF4-FFF2-40B4-BE49-F238E27FC236}">
                <a16:creationId xmlns:a16="http://schemas.microsoft.com/office/drawing/2014/main" id="{8D303674-644A-0CE6-5CEA-166B3DA2D6F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13B9BDFD-D96B-FA26-2791-386C52BF99FC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D0CD2806-4E7B-8A37-46DB-BB9135C5A0B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318953</xdr:colOff>
      <xdr:row>27</xdr:row>
      <xdr:rowOff>6709</xdr:rowOff>
    </xdr:from>
    <xdr:to>
      <xdr:col>13</xdr:col>
      <xdr:colOff>88983</xdr:colOff>
      <xdr:row>27</xdr:row>
      <xdr:rowOff>140698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B6965BAA-137A-47A0-8864-573AB6248176}"/>
            </a:ext>
          </a:extLst>
        </xdr:cNvPr>
        <xdr:cNvGrpSpPr/>
      </xdr:nvGrpSpPr>
      <xdr:grpSpPr>
        <a:xfrm rot="5510112">
          <a:off x="4839148" y="4122514"/>
          <a:ext cx="133989" cy="170080"/>
          <a:chOff x="6627576" y="2647875"/>
          <a:chExt cx="102698" cy="64112"/>
        </a:xfrm>
      </xdr:grpSpPr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488B6C63-4C51-CDDC-FAE4-4E3944253490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ACF56000-2CE0-5B1E-76E3-C2E6519595A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A5BFC1AF-A867-027B-05F0-F843B25B63C7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179863</xdr:colOff>
      <xdr:row>17</xdr:row>
      <xdr:rowOff>115842</xdr:rowOff>
    </xdr:from>
    <xdr:to>
      <xdr:col>13</xdr:col>
      <xdr:colOff>326115</xdr:colOff>
      <xdr:row>18</xdr:row>
      <xdr:rowOff>97431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09DD4F78-BD08-4010-8B72-A195419F10A0}"/>
            </a:ext>
          </a:extLst>
        </xdr:cNvPr>
        <xdr:cNvGrpSpPr/>
      </xdr:nvGrpSpPr>
      <xdr:grpSpPr>
        <a:xfrm rot="5510112">
          <a:off x="5088194" y="2719561"/>
          <a:ext cx="133989" cy="146252"/>
          <a:chOff x="6627576" y="2647875"/>
          <a:chExt cx="102698" cy="64112"/>
        </a:xfrm>
      </xdr:grpSpPr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CDE4DA50-09CF-BA7B-77A9-044D5E8C2F0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90DFCC28-6A41-A9D8-B002-093EE36CC80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9AED252E-99B5-F130-1CCC-5C1900E2D0C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64821</xdr:colOff>
      <xdr:row>32</xdr:row>
      <xdr:rowOff>105320</xdr:rowOff>
    </xdr:from>
    <xdr:to>
      <xdr:col>11</xdr:col>
      <xdr:colOff>219361</xdr:colOff>
      <xdr:row>33</xdr:row>
      <xdr:rowOff>50315</xdr:rowOff>
    </xdr:to>
    <xdr:grpSp>
      <xdr:nvGrpSpPr>
        <xdr:cNvPr id="391" name="Group 390">
          <a:extLst>
            <a:ext uri="{FF2B5EF4-FFF2-40B4-BE49-F238E27FC236}">
              <a16:creationId xmlns:a16="http://schemas.microsoft.com/office/drawing/2014/main" id="{7E5073DE-45B3-4B3C-AF12-ADCE3C3CB301}"/>
            </a:ext>
          </a:extLst>
        </xdr:cNvPr>
        <xdr:cNvGrpSpPr/>
      </xdr:nvGrpSpPr>
      <xdr:grpSpPr>
        <a:xfrm rot="11141978">
          <a:off x="4166921" y="5001170"/>
          <a:ext cx="154540" cy="122795"/>
          <a:chOff x="6627576" y="2647875"/>
          <a:chExt cx="102698" cy="64112"/>
        </a:xfrm>
      </xdr:grpSpPr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2B853081-2070-1BA9-2AEB-900B228F34C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3F24D752-75D9-673B-7BF6-4B52B65E171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E30645EB-352D-53AA-7721-7AF087B9EB90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371555</xdr:colOff>
      <xdr:row>48</xdr:row>
      <xdr:rowOff>84680</xdr:rowOff>
    </xdr:from>
    <xdr:to>
      <xdr:col>15</xdr:col>
      <xdr:colOff>124315</xdr:colOff>
      <xdr:row>49</xdr:row>
      <xdr:rowOff>62805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id="{A61A329C-0970-4282-ACE2-2B6542BCAD7D}"/>
            </a:ext>
          </a:extLst>
        </xdr:cNvPr>
        <xdr:cNvGrpSpPr/>
      </xdr:nvGrpSpPr>
      <xdr:grpSpPr>
        <a:xfrm rot="12174535">
          <a:off x="5673805" y="7507830"/>
          <a:ext cx="152810" cy="130525"/>
          <a:chOff x="6627576" y="2647875"/>
          <a:chExt cx="102698" cy="64112"/>
        </a:xfrm>
      </xdr:grpSpPr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6ACB4C5C-4132-5B5D-1486-68DAFFB44AC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65135C00-26B8-6E5A-C6DF-CCCF84744426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44F37DB0-D17E-D3D6-D082-D669E9907025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256597</xdr:colOff>
      <xdr:row>47</xdr:row>
      <xdr:rowOff>81677</xdr:rowOff>
    </xdr:from>
    <xdr:to>
      <xdr:col>13</xdr:col>
      <xdr:colOff>9356</xdr:colOff>
      <xdr:row>48</xdr:row>
      <xdr:rowOff>59802</xdr:rowOff>
    </xdr:to>
    <xdr:grpSp>
      <xdr:nvGrpSpPr>
        <xdr:cNvPr id="403" name="Group 402">
          <a:extLst>
            <a:ext uri="{FF2B5EF4-FFF2-40B4-BE49-F238E27FC236}">
              <a16:creationId xmlns:a16="http://schemas.microsoft.com/office/drawing/2014/main" id="{FBB806EF-D1F4-4D22-A197-095B6AE7AE2A}"/>
            </a:ext>
          </a:extLst>
        </xdr:cNvPr>
        <xdr:cNvGrpSpPr/>
      </xdr:nvGrpSpPr>
      <xdr:grpSpPr>
        <a:xfrm rot="12004653">
          <a:off x="4758747" y="7346077"/>
          <a:ext cx="152809" cy="136875"/>
          <a:chOff x="6627576" y="2647875"/>
          <a:chExt cx="102698" cy="64112"/>
        </a:xfrm>
      </xdr:grpSpPr>
      <xdr:cxnSp macro="">
        <xdr:nvCxnSpPr>
          <xdr:cNvPr id="404" name="Straight Connector 403">
            <a:extLst>
              <a:ext uri="{FF2B5EF4-FFF2-40B4-BE49-F238E27FC236}">
                <a16:creationId xmlns:a16="http://schemas.microsoft.com/office/drawing/2014/main" id="{F3B59B67-8E14-5942-37EC-4A7D1792914A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5" name="Straight Connector 404">
            <a:extLst>
              <a:ext uri="{FF2B5EF4-FFF2-40B4-BE49-F238E27FC236}">
                <a16:creationId xmlns:a16="http://schemas.microsoft.com/office/drawing/2014/main" id="{829E58A8-C169-3091-EC19-7646FC0DC8E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238B6E3C-BA2A-035A-443E-7446F7B73C7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241787</xdr:colOff>
      <xdr:row>46</xdr:row>
      <xdr:rowOff>108438</xdr:rowOff>
    </xdr:from>
    <xdr:to>
      <xdr:col>11</xdr:col>
      <xdr:colOff>15327</xdr:colOff>
      <xdr:row>47</xdr:row>
      <xdr:rowOff>62750</xdr:rowOff>
    </xdr:to>
    <xdr:grpSp>
      <xdr:nvGrpSpPr>
        <xdr:cNvPr id="407" name="Group 406">
          <a:extLst>
            <a:ext uri="{FF2B5EF4-FFF2-40B4-BE49-F238E27FC236}">
              <a16:creationId xmlns:a16="http://schemas.microsoft.com/office/drawing/2014/main" id="{95B82983-367D-497A-897B-80158F2F3630}"/>
            </a:ext>
          </a:extLst>
        </xdr:cNvPr>
        <xdr:cNvGrpSpPr/>
      </xdr:nvGrpSpPr>
      <xdr:grpSpPr>
        <a:xfrm rot="11930274">
          <a:off x="3943837" y="7220438"/>
          <a:ext cx="173590" cy="106712"/>
          <a:chOff x="6627576" y="2647875"/>
          <a:chExt cx="102698" cy="64112"/>
        </a:xfrm>
      </xdr:grpSpPr>
      <xdr:cxnSp macro="">
        <xdr:nvCxnSpPr>
          <xdr:cNvPr id="408" name="Straight Connector 407">
            <a:extLst>
              <a:ext uri="{FF2B5EF4-FFF2-40B4-BE49-F238E27FC236}">
                <a16:creationId xmlns:a16="http://schemas.microsoft.com/office/drawing/2014/main" id="{8C3B431E-67C0-4358-D621-2EB55D7EA5F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9" name="Straight Connector 408">
            <a:extLst>
              <a:ext uri="{FF2B5EF4-FFF2-40B4-BE49-F238E27FC236}">
                <a16:creationId xmlns:a16="http://schemas.microsoft.com/office/drawing/2014/main" id="{359C9844-A192-9049-4F20-1A691836954B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6DDEB35D-2A56-A9CD-1C43-B8176D832884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92293</xdr:colOff>
      <xdr:row>45</xdr:row>
      <xdr:rowOff>91362</xdr:rowOff>
    </xdr:from>
    <xdr:to>
      <xdr:col>8</xdr:col>
      <xdr:colOff>213989</xdr:colOff>
      <xdr:row>46</xdr:row>
      <xdr:rowOff>76735</xdr:rowOff>
    </xdr:to>
    <xdr:grpSp>
      <xdr:nvGrpSpPr>
        <xdr:cNvPr id="411" name="Group 410">
          <a:extLst>
            <a:ext uri="{FF2B5EF4-FFF2-40B4-BE49-F238E27FC236}">
              <a16:creationId xmlns:a16="http://schemas.microsoft.com/office/drawing/2014/main" id="{D31262FA-57B5-4478-9DBB-B361F4FF4AFA}"/>
            </a:ext>
          </a:extLst>
        </xdr:cNvPr>
        <xdr:cNvGrpSpPr/>
      </xdr:nvGrpSpPr>
      <xdr:grpSpPr>
        <a:xfrm rot="11895973">
          <a:off x="2994243" y="7050962"/>
          <a:ext cx="121696" cy="137773"/>
          <a:chOff x="6627576" y="2647875"/>
          <a:chExt cx="102698" cy="64112"/>
        </a:xfrm>
      </xdr:grpSpPr>
      <xdr:cxnSp macro="">
        <xdr:nvCxnSpPr>
          <xdr:cNvPr id="412" name="Straight Connector 411">
            <a:extLst>
              <a:ext uri="{FF2B5EF4-FFF2-40B4-BE49-F238E27FC236}">
                <a16:creationId xmlns:a16="http://schemas.microsoft.com/office/drawing/2014/main" id="{62932BED-E36A-6FC1-BF5C-DC641F6ED12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Straight Connector 412">
            <a:extLst>
              <a:ext uri="{FF2B5EF4-FFF2-40B4-BE49-F238E27FC236}">
                <a16:creationId xmlns:a16="http://schemas.microsoft.com/office/drawing/2014/main" id="{B50CD618-4C36-B5B9-984B-A40EA6293621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E54FC695-C3CF-1DEE-32ED-AF9E4A932BA7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304054</xdr:colOff>
      <xdr:row>19</xdr:row>
      <xdr:rowOff>92194</xdr:rowOff>
    </xdr:from>
    <xdr:to>
      <xdr:col>9</xdr:col>
      <xdr:colOff>380820</xdr:colOff>
      <xdr:row>21</xdr:row>
      <xdr:rowOff>91412</xdr:rowOff>
    </xdr:to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157F5140-6FAD-4183-9E3D-F4E54675E296}"/>
            </a:ext>
          </a:extLst>
        </xdr:cNvPr>
        <xdr:cNvSpPr txBox="1"/>
      </xdr:nvSpPr>
      <xdr:spPr>
        <a:xfrm rot="678075">
          <a:off x="3085354" y="2987794"/>
          <a:ext cx="457766" cy="304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latin typeface="+mn-lt"/>
            </a:rPr>
            <a:t>30 M</a:t>
          </a:r>
          <a:endParaRPr lang="id-ID" sz="800" b="1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280665</xdr:colOff>
      <xdr:row>31</xdr:row>
      <xdr:rowOff>105518</xdr:rowOff>
    </xdr:from>
    <xdr:to>
      <xdr:col>7</xdr:col>
      <xdr:colOff>62254</xdr:colOff>
      <xdr:row>32</xdr:row>
      <xdr:rowOff>102018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32DD66B2-08F6-40F1-83A2-83D7C0238A84}"/>
            </a:ext>
          </a:extLst>
        </xdr:cNvPr>
        <xdr:cNvGrpSpPr/>
      </xdr:nvGrpSpPr>
      <xdr:grpSpPr>
        <a:xfrm rot="12660709">
          <a:off x="2382515" y="4848968"/>
          <a:ext cx="181639" cy="14890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AD34D820-9C1E-5718-53F2-6547EBC8A0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4714CD5C-B459-4D2E-62B2-43B4B1807B0D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FAF62669-8501-B781-EDA9-B6B2ED054374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45142</xdr:colOff>
      <xdr:row>49</xdr:row>
      <xdr:rowOff>112707</xdr:rowOff>
    </xdr:from>
    <xdr:to>
      <xdr:col>16</xdr:col>
      <xdr:colOff>307731</xdr:colOff>
      <xdr:row>52</xdr:row>
      <xdr:rowOff>131884</xdr:rowOff>
    </xdr:to>
    <xdr:cxnSp macro="">
      <xdr:nvCxnSpPr>
        <xdr:cNvPr id="426" name="Straight Connector 425">
          <a:extLst>
            <a:ext uri="{FF2B5EF4-FFF2-40B4-BE49-F238E27FC236}">
              <a16:creationId xmlns:a16="http://schemas.microsoft.com/office/drawing/2014/main" id="{C6F6E76E-76B6-4145-8A1A-2D3B325DB57D}"/>
            </a:ext>
          </a:extLst>
        </xdr:cNvPr>
        <xdr:cNvCxnSpPr>
          <a:endCxn id="132" idx="1"/>
        </xdr:cNvCxnSpPr>
      </xdr:nvCxnSpPr>
      <xdr:spPr>
        <a:xfrm flipH="1" flipV="1">
          <a:off x="5855392" y="7776669"/>
          <a:ext cx="262589" cy="48077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144148</xdr:colOff>
      <xdr:row>51</xdr:row>
      <xdr:rowOff>41495</xdr:rowOff>
    </xdr:from>
    <xdr:to>
      <xdr:col>16</xdr:col>
      <xdr:colOff>271360</xdr:colOff>
      <xdr:row>52</xdr:row>
      <xdr:rowOff>76</xdr:rowOff>
    </xdr:to>
    <xdr:grpSp>
      <xdr:nvGrpSpPr>
        <xdr:cNvPr id="429" name="Group 428">
          <a:extLst>
            <a:ext uri="{FF2B5EF4-FFF2-40B4-BE49-F238E27FC236}">
              <a16:creationId xmlns:a16="http://schemas.microsoft.com/office/drawing/2014/main" id="{5355DA9A-B31D-44A0-A498-62685A9125C2}"/>
            </a:ext>
          </a:extLst>
        </xdr:cNvPr>
        <xdr:cNvGrpSpPr/>
      </xdr:nvGrpSpPr>
      <xdr:grpSpPr>
        <a:xfrm rot="13938524">
          <a:off x="6254613" y="7913730"/>
          <a:ext cx="110981" cy="127212"/>
          <a:chOff x="6627576" y="2647875"/>
          <a:chExt cx="102698" cy="64112"/>
        </a:xfrm>
      </xdr:grpSpPr>
      <xdr:cxnSp macro="">
        <xdr:nvCxnSpPr>
          <xdr:cNvPr id="430" name="Straight Connector 429">
            <a:extLst>
              <a:ext uri="{FF2B5EF4-FFF2-40B4-BE49-F238E27FC236}">
                <a16:creationId xmlns:a16="http://schemas.microsoft.com/office/drawing/2014/main" id="{C411D96F-07D0-6860-7693-9DB3B0C03C8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760C3543-0426-95AB-07EE-B65AEE2FE34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2" name="Straight Connector 431">
            <a:extLst>
              <a:ext uri="{FF2B5EF4-FFF2-40B4-BE49-F238E27FC236}">
                <a16:creationId xmlns:a16="http://schemas.microsoft.com/office/drawing/2014/main" id="{EBD76CF8-C356-7964-8A62-BF4CC59B41BC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282333</xdr:colOff>
      <xdr:row>32</xdr:row>
      <xdr:rowOff>72629</xdr:rowOff>
    </xdr:from>
    <xdr:to>
      <xdr:col>10</xdr:col>
      <xdr:colOff>60083</xdr:colOff>
      <xdr:row>33</xdr:row>
      <xdr:rowOff>39312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5C62DD1-9CBA-4349-B9DB-9160BCF4C523}"/>
            </a:ext>
          </a:extLst>
        </xdr:cNvPr>
        <xdr:cNvGrpSpPr/>
      </xdr:nvGrpSpPr>
      <xdr:grpSpPr>
        <a:xfrm rot="13279952">
          <a:off x="3584333" y="4968479"/>
          <a:ext cx="177800" cy="1444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E3773B16-E306-82B6-B838-E49992158E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4A0742FA-079F-D04E-CC4B-2B49669E02B2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223251BE-C1D4-2D32-DCF9-E75468A3B9BF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364834</xdr:colOff>
      <xdr:row>33</xdr:row>
      <xdr:rowOff>143860</xdr:rowOff>
    </xdr:from>
    <xdr:to>
      <xdr:col>13</xdr:col>
      <xdr:colOff>147362</xdr:colOff>
      <xdr:row>34</xdr:row>
      <xdr:rowOff>110543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AECCF48A-BE09-4265-85F6-255532B0AAA4}"/>
            </a:ext>
          </a:extLst>
        </xdr:cNvPr>
        <xdr:cNvGrpSpPr/>
      </xdr:nvGrpSpPr>
      <xdr:grpSpPr>
        <a:xfrm rot="12052290">
          <a:off x="4866984" y="5217510"/>
          <a:ext cx="182578" cy="1444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9ABF9A77-1D5C-085D-E7A3-908B016250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679028B-1DB7-328E-BE0A-11B9BAB80F9F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8F7B5105-5484-20B8-BACB-473C55B1AC37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377778</xdr:colOff>
      <xdr:row>11</xdr:row>
      <xdr:rowOff>105706</xdr:rowOff>
    </xdr:from>
    <xdr:to>
      <xdr:col>14</xdr:col>
      <xdr:colOff>161869</xdr:colOff>
      <xdr:row>12</xdr:row>
      <xdr:rowOff>88803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72B73746-4D60-43A4-B9FC-D92C609A873E}"/>
            </a:ext>
          </a:extLst>
        </xdr:cNvPr>
        <xdr:cNvGrpSpPr/>
      </xdr:nvGrpSpPr>
      <xdr:grpSpPr>
        <a:xfrm rot="11704792">
          <a:off x="5279978" y="1794806"/>
          <a:ext cx="184141" cy="1354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416C0357-2242-56CF-C57E-9C069303E73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910747B2-E3E4-D2F4-C902-FFB8BA6ED747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D33E0F3-ECFC-2B43-1557-10E4B88B0219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164186</xdr:colOff>
      <xdr:row>21</xdr:row>
      <xdr:rowOff>62779</xdr:rowOff>
    </xdr:from>
    <xdr:to>
      <xdr:col>10</xdr:col>
      <xdr:colOff>312187</xdr:colOff>
      <xdr:row>22</xdr:row>
      <xdr:rowOff>62593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0E20C5D-2236-4CE6-AE01-B9ADA3598565}"/>
            </a:ext>
          </a:extLst>
        </xdr:cNvPr>
        <xdr:cNvGrpSpPr/>
      </xdr:nvGrpSpPr>
      <xdr:grpSpPr>
        <a:xfrm rot="12660709">
          <a:off x="3866236" y="3282229"/>
          <a:ext cx="148001" cy="15221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C545501C-775F-E9C3-8ED1-0EEDA10503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E3790A5F-9770-126C-9B81-A9CA41EF8815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F3EE9F3-1319-B42F-4CB2-F3404401AF04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285093</xdr:colOff>
      <xdr:row>47</xdr:row>
      <xdr:rowOff>24554</xdr:rowOff>
    </xdr:from>
    <xdr:to>
      <xdr:col>14</xdr:col>
      <xdr:colOff>232542</xdr:colOff>
      <xdr:row>49</xdr:row>
      <xdr:rowOff>29809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B6DD8F1D-EDA1-B033-1FE6-B190D4074587}"/>
            </a:ext>
          </a:extLst>
        </xdr:cNvPr>
        <xdr:cNvGrpSpPr/>
      </xdr:nvGrpSpPr>
      <xdr:grpSpPr>
        <a:xfrm>
          <a:off x="5187293" y="7288954"/>
          <a:ext cx="347499" cy="316405"/>
          <a:chOff x="16842827" y="7417676"/>
          <a:chExt cx="328449" cy="307427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4BCDBE9-91A6-75A5-7904-527AC768113C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91BE6ED0-A1A4-42A2-A62D-00B69B1C2080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220717</xdr:colOff>
      <xdr:row>45</xdr:row>
      <xdr:rowOff>71850</xdr:rowOff>
    </xdr:from>
    <xdr:to>
      <xdr:col>10</xdr:col>
      <xdr:colOff>168166</xdr:colOff>
      <xdr:row>47</xdr:row>
      <xdr:rowOff>63967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2645E49E-E4D0-4184-8ADB-FBB3FF288FD2}"/>
            </a:ext>
          </a:extLst>
        </xdr:cNvPr>
        <xdr:cNvGrpSpPr/>
      </xdr:nvGrpSpPr>
      <xdr:grpSpPr>
        <a:xfrm>
          <a:off x="3522717" y="7031450"/>
          <a:ext cx="347499" cy="296917"/>
          <a:chOff x="16842827" y="7417676"/>
          <a:chExt cx="328449" cy="307427"/>
        </a:xfrm>
      </xdr:grpSpPr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49A4FBD-E85C-5139-BF5A-997092CF0EF7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50DAD27-209E-F1E2-825E-CF3FBE508DFE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202324</xdr:colOff>
      <xdr:row>44</xdr:row>
      <xdr:rowOff>40318</xdr:rowOff>
    </xdr:from>
    <xdr:to>
      <xdr:col>7</xdr:col>
      <xdr:colOff>149773</xdr:colOff>
      <xdr:row>46</xdr:row>
      <xdr:rowOff>45573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6B309C8D-D727-46F7-82A0-FC976D28A784}"/>
            </a:ext>
          </a:extLst>
        </xdr:cNvPr>
        <xdr:cNvGrpSpPr/>
      </xdr:nvGrpSpPr>
      <xdr:grpSpPr>
        <a:xfrm>
          <a:off x="2304174" y="6847518"/>
          <a:ext cx="347499" cy="310055"/>
          <a:chOff x="16842827" y="7417676"/>
          <a:chExt cx="328449" cy="307427"/>
        </a:xfrm>
      </xdr:grpSpPr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4954C3B7-D466-0336-8CDF-9B88D1A63D88}"/>
              </a:ext>
            </a:extLst>
          </xdr:cNvPr>
          <xdr:cNvCxnSpPr/>
        </xdr:nvCxnSpPr>
        <xdr:spPr>
          <a:xfrm flipV="1">
            <a:off x="16842827" y="7436069"/>
            <a:ext cx="328449" cy="22334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1B181292-3C83-D8F7-0BE3-0F794A0B0F9A}"/>
              </a:ext>
            </a:extLst>
          </xdr:cNvPr>
          <xdr:cNvCxnSpPr/>
        </xdr:nvCxnSpPr>
        <xdr:spPr>
          <a:xfrm>
            <a:off x="16870417" y="7417676"/>
            <a:ext cx="261445" cy="307427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22335</xdr:colOff>
      <xdr:row>22</xdr:row>
      <xdr:rowOff>97348</xdr:rowOff>
    </xdr:from>
    <xdr:to>
      <xdr:col>7</xdr:col>
      <xdr:colOff>216247</xdr:colOff>
      <xdr:row>22</xdr:row>
      <xdr:rowOff>128343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5C3C00C9-652E-407F-A5EF-366391A83249}"/>
            </a:ext>
          </a:extLst>
        </xdr:cNvPr>
        <xdr:cNvCxnSpPr>
          <a:cxnSpLocks/>
          <a:stCxn id="4" idx="7"/>
        </xdr:cNvCxnSpPr>
      </xdr:nvCxnSpPr>
      <xdr:spPr>
        <a:xfrm flipH="1">
          <a:off x="2422635" y="3450148"/>
          <a:ext cx="193912" cy="30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218011</xdr:colOff>
      <xdr:row>20</xdr:row>
      <xdr:rowOff>21125</xdr:rowOff>
    </xdr:from>
    <xdr:to>
      <xdr:col>10</xdr:col>
      <xdr:colOff>220827</xdr:colOff>
      <xdr:row>21</xdr:row>
      <xdr:rowOff>65545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1EBB0240-E9BC-4956-B816-8A4D79F5B5EF}"/>
            </a:ext>
          </a:extLst>
        </xdr:cNvPr>
        <xdr:cNvCxnSpPr>
          <a:cxnSpLocks/>
          <a:stCxn id="8" idx="5"/>
        </xdr:cNvCxnSpPr>
      </xdr:nvCxnSpPr>
      <xdr:spPr>
        <a:xfrm flipH="1" flipV="1">
          <a:off x="3761311" y="3069125"/>
          <a:ext cx="2816" cy="1968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10132158" y="817550"/>
          <a:ext cx="1392253" cy="1797313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112059</xdr:colOff>
      <xdr:row>6</xdr:row>
      <xdr:rowOff>44823</xdr:rowOff>
    </xdr:from>
    <xdr:to>
      <xdr:col>11</xdr:col>
      <xdr:colOff>440031</xdr:colOff>
      <xdr:row>45</xdr:row>
      <xdr:rowOff>89947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01B09-6B28-4E2D-BF40-132E2DFD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134" y="959223"/>
          <a:ext cx="5480997" cy="6360199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8BD8EA3D-84B9-4E07-AC80-0C8B763ADAC9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11683</xdr:colOff>
      <xdr:row>21</xdr:row>
      <xdr:rowOff>6677</xdr:rowOff>
    </xdr:from>
    <xdr:to>
      <xdr:col>8</xdr:col>
      <xdr:colOff>168088</xdr:colOff>
      <xdr:row>27</xdr:row>
      <xdr:rowOff>78441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B40268C-C86D-403C-B347-963B8D350B6D}"/>
            </a:ext>
          </a:extLst>
        </xdr:cNvPr>
        <xdr:cNvCxnSpPr/>
      </xdr:nvCxnSpPr>
      <xdr:spPr>
        <a:xfrm>
          <a:off x="945133" y="3349952"/>
          <a:ext cx="2766255" cy="1043314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11</xdr:row>
      <xdr:rowOff>44824</xdr:rowOff>
    </xdr:from>
    <xdr:to>
      <xdr:col>4</xdr:col>
      <xdr:colOff>403412</xdr:colOff>
      <xdr:row>21</xdr:row>
      <xdr:rowOff>22412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129337B-1F46-432A-B7AA-75AFA281B251}"/>
            </a:ext>
          </a:extLst>
        </xdr:cNvPr>
        <xdr:cNvCxnSpPr/>
      </xdr:nvCxnSpPr>
      <xdr:spPr>
        <a:xfrm flipV="1">
          <a:off x="967068" y="1768849"/>
          <a:ext cx="541244" cy="159683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141195</xdr:colOff>
      <xdr:row>15</xdr:row>
      <xdr:rowOff>78441</xdr:rowOff>
    </xdr:from>
    <xdr:to>
      <xdr:col>9</xdr:col>
      <xdr:colOff>257735</xdr:colOff>
      <xdr:row>27</xdr:row>
      <xdr:rowOff>96371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1EA7F56-33DD-4A68-91FF-9B65937FCC58}"/>
            </a:ext>
          </a:extLst>
        </xdr:cNvPr>
        <xdr:cNvCxnSpPr/>
      </xdr:nvCxnSpPr>
      <xdr:spPr>
        <a:xfrm flipV="1">
          <a:off x="3684495" y="2450166"/>
          <a:ext cx="726140" cy="196103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224118</xdr:colOff>
      <xdr:row>14</xdr:row>
      <xdr:rowOff>44824</xdr:rowOff>
    </xdr:from>
    <xdr:to>
      <xdr:col>9</xdr:col>
      <xdr:colOff>268941</xdr:colOff>
      <xdr:row>15</xdr:row>
      <xdr:rowOff>123264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13318DC4-6C74-4757-B1EC-7AACAD90644B}"/>
            </a:ext>
          </a:extLst>
        </xdr:cNvPr>
        <xdr:cNvCxnSpPr/>
      </xdr:nvCxnSpPr>
      <xdr:spPr>
        <a:xfrm>
          <a:off x="3767418" y="2254624"/>
          <a:ext cx="654423" cy="240365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257735</xdr:colOff>
      <xdr:row>6</xdr:row>
      <xdr:rowOff>22411</xdr:rowOff>
    </xdr:from>
    <xdr:to>
      <xdr:col>9</xdr:col>
      <xdr:colOff>100853</xdr:colOff>
      <xdr:row>14</xdr:row>
      <xdr:rowOff>44824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A3A1FB65-09E6-44DB-821A-A7437E449147}"/>
            </a:ext>
          </a:extLst>
        </xdr:cNvPr>
        <xdr:cNvCxnSpPr/>
      </xdr:nvCxnSpPr>
      <xdr:spPr>
        <a:xfrm flipH="1">
          <a:off x="3801035" y="936811"/>
          <a:ext cx="452718" cy="1317813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578223</xdr:colOff>
      <xdr:row>5</xdr:row>
      <xdr:rowOff>123265</xdr:rowOff>
    </xdr:from>
    <xdr:to>
      <xdr:col>6</xdr:col>
      <xdr:colOff>302559</xdr:colOff>
      <xdr:row>10</xdr:row>
      <xdr:rowOff>107576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78BF9A43-18C0-492A-9E9A-CD30242362EE}"/>
            </a:ext>
          </a:extLst>
        </xdr:cNvPr>
        <xdr:cNvCxnSpPr/>
      </xdr:nvCxnSpPr>
      <xdr:spPr>
        <a:xfrm flipH="1">
          <a:off x="2292723" y="875740"/>
          <a:ext cx="333936" cy="793936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403412</xdr:colOff>
      <xdr:row>10</xdr:row>
      <xdr:rowOff>100853</xdr:rowOff>
    </xdr:from>
    <xdr:to>
      <xdr:col>6</xdr:col>
      <xdr:colOff>22412</xdr:colOff>
      <xdr:row>11</xdr:row>
      <xdr:rowOff>67236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ECAE965-9AD7-4A35-AD31-BD118C6A373D}"/>
            </a:ext>
          </a:extLst>
        </xdr:cNvPr>
        <xdr:cNvCxnSpPr/>
      </xdr:nvCxnSpPr>
      <xdr:spPr>
        <a:xfrm flipH="1">
          <a:off x="1508312" y="1662953"/>
          <a:ext cx="838200" cy="12830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502227</xdr:colOff>
      <xdr:row>6</xdr:row>
      <xdr:rowOff>51956</xdr:rowOff>
    </xdr:from>
    <xdr:to>
      <xdr:col>19</xdr:col>
      <xdr:colOff>272220</xdr:colOff>
      <xdr:row>45</xdr:row>
      <xdr:rowOff>86592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41BFE5-4ECC-4B51-88A0-DE85AB08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327" y="966356"/>
          <a:ext cx="4646793" cy="6349711"/>
        </a:xfrm>
        <a:prstGeom prst="rect">
          <a:avLst/>
        </a:prstGeom>
      </xdr:spPr>
    </xdr:pic>
    <xdr:clientData/>
  </xdr:twoCellAnchor>
  <xdr:twoCellAnchor editAs="oneCell">
    <xdr:from>
      <xdr:col>19</xdr:col>
      <xdr:colOff>392455</xdr:colOff>
      <xdr:row>6</xdr:row>
      <xdr:rowOff>63410</xdr:rowOff>
    </xdr:from>
    <xdr:to>
      <xdr:col>28</xdr:col>
      <xdr:colOff>11014</xdr:colOff>
      <xdr:row>45</xdr:row>
      <xdr:rowOff>103909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041243-B499-43DE-B717-4E4A42B2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1355" y="977810"/>
          <a:ext cx="4647759" cy="6355574"/>
        </a:xfrm>
        <a:prstGeom prst="rect">
          <a:avLst/>
        </a:prstGeom>
      </xdr:spPr>
    </xdr:pic>
    <xdr:clientData/>
  </xdr:twoCellAnchor>
  <xdr:twoCellAnchor editAs="oneCell">
    <xdr:from>
      <xdr:col>11</xdr:col>
      <xdr:colOff>490500</xdr:colOff>
      <xdr:row>46</xdr:row>
      <xdr:rowOff>4570</xdr:rowOff>
    </xdr:from>
    <xdr:to>
      <xdr:col>18</xdr:col>
      <xdr:colOff>362824</xdr:colOff>
      <xdr:row>65</xdr:row>
      <xdr:rowOff>103909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5900BB-8C3C-4E6D-AF4D-EFE26D22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2600" y="7395970"/>
          <a:ext cx="4139524" cy="3175914"/>
        </a:xfrm>
        <a:prstGeom prst="rect">
          <a:avLst/>
        </a:prstGeom>
      </xdr:spPr>
    </xdr:pic>
    <xdr:clientData/>
  </xdr:twoCellAnchor>
  <xdr:twoCellAnchor editAs="oneCell">
    <xdr:from>
      <xdr:col>18</xdr:col>
      <xdr:colOff>450001</xdr:colOff>
      <xdr:row>46</xdr:row>
      <xdr:rowOff>0</xdr:rowOff>
    </xdr:from>
    <xdr:to>
      <xdr:col>25</xdr:col>
      <xdr:colOff>329045</xdr:colOff>
      <xdr:row>65</xdr:row>
      <xdr:rowOff>78576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D5062E-E0D4-4CC4-856E-A98F335F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9301" y="7391400"/>
          <a:ext cx="4108144" cy="31551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2</xdr:col>
      <xdr:colOff>694354</xdr:colOff>
      <xdr:row>10</xdr:row>
      <xdr:rowOff>27222</xdr:rowOff>
    </xdr:from>
    <xdr:to>
      <xdr:col>28</xdr:col>
      <xdr:colOff>76199</xdr:colOff>
      <xdr:row>60</xdr:row>
      <xdr:rowOff>76200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8D738DA-12CC-7627-DE1F-AC339CC5A83C}"/>
            </a:ext>
          </a:extLst>
        </xdr:cNvPr>
        <xdr:cNvGrpSpPr/>
      </xdr:nvGrpSpPr>
      <xdr:grpSpPr>
        <a:xfrm>
          <a:off x="921140" y="1596579"/>
          <a:ext cx="15284059" cy="8213264"/>
          <a:chOff x="3433074" y="3303824"/>
          <a:chExt cx="7369398" cy="428344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97C6CA3-2B49-0A86-6B94-1E43D53C776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5028" t="25353" r="54104" b="22658"/>
          <a:stretch/>
        </xdr:blipFill>
        <xdr:spPr>
          <a:xfrm>
            <a:off x="3433074" y="3303824"/>
            <a:ext cx="7369398" cy="4283448"/>
          </a:xfrm>
          <a:prstGeom prst="rect">
            <a:avLst/>
          </a:prstGeom>
        </xdr:spPr>
      </xdr:pic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652A6A8A-AA06-A1AB-4256-E0B652509EA1}"/>
              </a:ext>
            </a:extLst>
          </xdr:cNvPr>
          <xdr:cNvSpPr/>
        </xdr:nvSpPr>
        <xdr:spPr>
          <a:xfrm>
            <a:off x="4731124" y="3552265"/>
            <a:ext cx="1645023" cy="2421591"/>
          </a:xfrm>
          <a:custGeom>
            <a:avLst/>
            <a:gdLst>
              <a:gd name="connsiteX0" fmla="*/ 0 w 1568823"/>
              <a:gd name="connsiteY0" fmla="*/ 1882588 h 2364441"/>
              <a:gd name="connsiteX1" fmla="*/ 291352 w 1568823"/>
              <a:gd name="connsiteY1" fmla="*/ 705970 h 2364441"/>
              <a:gd name="connsiteX2" fmla="*/ 459441 w 1568823"/>
              <a:gd name="connsiteY2" fmla="*/ 717176 h 2364441"/>
              <a:gd name="connsiteX3" fmla="*/ 694764 w 1568823"/>
              <a:gd name="connsiteY3" fmla="*/ 638735 h 2364441"/>
              <a:gd name="connsiteX4" fmla="*/ 851647 w 1568823"/>
              <a:gd name="connsiteY4" fmla="*/ 0 h 2364441"/>
              <a:gd name="connsiteX5" fmla="*/ 1467970 w 1568823"/>
              <a:gd name="connsiteY5" fmla="*/ 123264 h 2364441"/>
              <a:gd name="connsiteX6" fmla="*/ 1288676 w 1568823"/>
              <a:gd name="connsiteY6" fmla="*/ 952500 h 2364441"/>
              <a:gd name="connsiteX7" fmla="*/ 1568823 w 1568823"/>
              <a:gd name="connsiteY7" fmla="*/ 1075764 h 2364441"/>
              <a:gd name="connsiteX8" fmla="*/ 1165411 w 1568823"/>
              <a:gd name="connsiteY8" fmla="*/ 2364441 h 2364441"/>
              <a:gd name="connsiteX9" fmla="*/ 0 w 1568823"/>
              <a:gd name="connsiteY9" fmla="*/ 1882588 h 2364441"/>
              <a:gd name="connsiteX0" fmla="*/ 0 w 1644590"/>
              <a:gd name="connsiteY0" fmla="*/ 1882588 h 2364441"/>
              <a:gd name="connsiteX1" fmla="*/ 367119 w 1644590"/>
              <a:gd name="connsiteY1" fmla="*/ 705970 h 2364441"/>
              <a:gd name="connsiteX2" fmla="*/ 535208 w 1644590"/>
              <a:gd name="connsiteY2" fmla="*/ 717176 h 2364441"/>
              <a:gd name="connsiteX3" fmla="*/ 770531 w 1644590"/>
              <a:gd name="connsiteY3" fmla="*/ 638735 h 2364441"/>
              <a:gd name="connsiteX4" fmla="*/ 927414 w 1644590"/>
              <a:gd name="connsiteY4" fmla="*/ 0 h 2364441"/>
              <a:gd name="connsiteX5" fmla="*/ 1543737 w 1644590"/>
              <a:gd name="connsiteY5" fmla="*/ 123264 h 2364441"/>
              <a:gd name="connsiteX6" fmla="*/ 1364443 w 1644590"/>
              <a:gd name="connsiteY6" fmla="*/ 952500 h 2364441"/>
              <a:gd name="connsiteX7" fmla="*/ 1644590 w 1644590"/>
              <a:gd name="connsiteY7" fmla="*/ 1075764 h 2364441"/>
              <a:gd name="connsiteX8" fmla="*/ 1241178 w 1644590"/>
              <a:gd name="connsiteY8" fmla="*/ 2364441 h 2364441"/>
              <a:gd name="connsiteX9" fmla="*/ 0 w 1644590"/>
              <a:gd name="connsiteY9" fmla="*/ 1882588 h 2364441"/>
              <a:gd name="connsiteX0" fmla="*/ 0 w 1644590"/>
              <a:gd name="connsiteY0" fmla="*/ 1882588 h 2419705"/>
              <a:gd name="connsiteX1" fmla="*/ 367119 w 1644590"/>
              <a:gd name="connsiteY1" fmla="*/ 705970 h 2419705"/>
              <a:gd name="connsiteX2" fmla="*/ 535208 w 1644590"/>
              <a:gd name="connsiteY2" fmla="*/ 717176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17176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70531 w 1644590"/>
              <a:gd name="connsiteY3" fmla="*/ 638735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  <a:gd name="connsiteX0" fmla="*/ 0 w 1644590"/>
              <a:gd name="connsiteY0" fmla="*/ 1882588 h 2419705"/>
              <a:gd name="connsiteX1" fmla="*/ 347555 w 1644590"/>
              <a:gd name="connsiteY1" fmla="*/ 712230 h 2419705"/>
              <a:gd name="connsiteX2" fmla="*/ 535208 w 1644590"/>
              <a:gd name="connsiteY2" fmla="*/ 735957 h 2419705"/>
              <a:gd name="connsiteX3" fmla="*/ 731403 w 1644590"/>
              <a:gd name="connsiteY3" fmla="*/ 601173 h 2419705"/>
              <a:gd name="connsiteX4" fmla="*/ 927414 w 1644590"/>
              <a:gd name="connsiteY4" fmla="*/ 0 h 2419705"/>
              <a:gd name="connsiteX5" fmla="*/ 1543737 w 1644590"/>
              <a:gd name="connsiteY5" fmla="*/ 123264 h 2419705"/>
              <a:gd name="connsiteX6" fmla="*/ 1364443 w 1644590"/>
              <a:gd name="connsiteY6" fmla="*/ 952500 h 2419705"/>
              <a:gd name="connsiteX7" fmla="*/ 1644590 w 1644590"/>
              <a:gd name="connsiteY7" fmla="*/ 1075764 h 2419705"/>
              <a:gd name="connsiteX8" fmla="*/ 1212765 w 1644590"/>
              <a:gd name="connsiteY8" fmla="*/ 2419705 h 2419705"/>
              <a:gd name="connsiteX9" fmla="*/ 0 w 1644590"/>
              <a:gd name="connsiteY9" fmla="*/ 1882588 h 24197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644590" h="2419705">
                <a:moveTo>
                  <a:pt x="0" y="1882588"/>
                </a:moveTo>
                <a:lnTo>
                  <a:pt x="347555" y="712230"/>
                </a:lnTo>
                <a:lnTo>
                  <a:pt x="535208" y="735957"/>
                </a:lnTo>
                <a:cubicBezTo>
                  <a:pt x="691904" y="728591"/>
                  <a:pt x="652962" y="633580"/>
                  <a:pt x="731403" y="601173"/>
                </a:cubicBezTo>
                <a:lnTo>
                  <a:pt x="927414" y="0"/>
                </a:lnTo>
                <a:lnTo>
                  <a:pt x="1543737" y="123264"/>
                </a:lnTo>
                <a:lnTo>
                  <a:pt x="1364443" y="952500"/>
                </a:lnTo>
                <a:lnTo>
                  <a:pt x="1644590" y="1075764"/>
                </a:lnTo>
                <a:lnTo>
                  <a:pt x="1212765" y="2419705"/>
                </a:lnTo>
                <a:lnTo>
                  <a:pt x="0" y="1882588"/>
                </a:lnTo>
                <a:close/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7</xdr:col>
      <xdr:colOff>523875</xdr:colOff>
      <xdr:row>25</xdr:row>
      <xdr:rowOff>-1</xdr:rowOff>
    </xdr:from>
    <xdr:to>
      <xdr:col>12</xdr:col>
      <xdr:colOff>285750</xdr:colOff>
      <xdr:row>33</xdr:row>
      <xdr:rowOff>-1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B326999-72C5-1DE1-FA8E-D9936A9E0BD3}"/>
            </a:ext>
          </a:extLst>
        </xdr:cNvPr>
        <xdr:cNvSpPr/>
      </xdr:nvSpPr>
      <xdr:spPr>
        <a:xfrm>
          <a:off x="3476625" y="4071937"/>
          <a:ext cx="2857500" cy="1333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1">
              <a:solidFill>
                <a:srgbClr val="FFFF00"/>
              </a:solidFill>
            </a:rPr>
            <a:t>PERUM</a:t>
          </a:r>
          <a:r>
            <a:rPr lang="en-ID" sz="2000" b="1" baseline="0">
              <a:solidFill>
                <a:srgbClr val="FFFF00"/>
              </a:solidFill>
            </a:rPr>
            <a:t>AHAN</a:t>
          </a:r>
        </a:p>
        <a:p>
          <a:pPr algn="ctr"/>
          <a:r>
            <a:rPr lang="en-ID" sz="2000" b="1" baseline="0">
              <a:solidFill>
                <a:srgbClr val="FFFF00"/>
              </a:solidFill>
            </a:rPr>
            <a:t>GRAND PESONA</a:t>
          </a:r>
          <a:endParaRPr lang="en-ID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ownloads/14.%20KKO_KKF%20PB%20PERUM%20GRIYA%20PESONA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 refreshError="1"/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19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12" sqref="C1212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63.816406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26" t="s">
        <v>33</v>
      </c>
      <c r="C2" s="52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7" t="s">
        <v>13</v>
      </c>
      <c r="C4" s="528" t="s">
        <v>986</v>
      </c>
      <c r="D4" s="528" t="s">
        <v>34</v>
      </c>
      <c r="E4" s="527" t="s">
        <v>35</v>
      </c>
      <c r="F4" s="108" t="s">
        <v>1574</v>
      </c>
      <c r="G4" s="108" t="s">
        <v>1573</v>
      </c>
      <c r="H4" s="525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7"/>
      <c r="C5" s="528"/>
      <c r="D5" s="528"/>
      <c r="E5" s="527"/>
      <c r="F5" s="93"/>
      <c r="G5" s="93"/>
      <c r="H5" s="525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 t="shared" ref="O7:O70" si="0"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(IF(D8="JASA",G8*'[163]DETAIL USULAN'!$K$58,0))+(IF(D8="HDW",G8*'[163]DETAIL USULAN'!$J$58,0))+(IF(D8="MDU",G8*'[163]DETAIL USULAN'!$I$58,0))+(IF(D8="MDU-KD",G8*'[163]DETAIL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1">IF(D8="MDU-KD",1,0)</f>
        <v>0</v>
      </c>
      <c r="K8" s="155">
        <f t="shared" ref="K8:K71" si="2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3">IF(L8=0,M8,L8)</f>
        <v>0</v>
      </c>
      <c r="O8" s="155">
        <f t="shared" si="0"/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1"/>
        <v>1</v>
      </c>
      <c r="K9" s="155">
        <f t="shared" si="2"/>
        <v>0</v>
      </c>
      <c r="L9" s="155">
        <f>IF(J9=1,SUM($J$6:J9),0)</f>
        <v>1</v>
      </c>
      <c r="M9" s="155">
        <f>IF(K9=1,SUM($K$6:K9),0)</f>
        <v>0</v>
      </c>
      <c r="N9" s="165">
        <f t="shared" si="3"/>
        <v>1</v>
      </c>
      <c r="O9" s="155">
        <f t="shared" si="0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1"/>
        <v>0</v>
      </c>
      <c r="K10" s="155">
        <f t="shared" si="2"/>
        <v>1</v>
      </c>
      <c r="L10" s="155">
        <f>IF(J10=1,SUM($J$6:J10),0)</f>
        <v>0</v>
      </c>
      <c r="M10" s="155">
        <f>IF(K10=1,SUM($K$6:K10),0)</f>
        <v>143</v>
      </c>
      <c r="N10" s="165">
        <f t="shared" si="3"/>
        <v>143</v>
      </c>
      <c r="O10" s="155">
        <f t="shared" si="0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1"/>
        <v>1</v>
      </c>
      <c r="K11" s="155">
        <f t="shared" si="2"/>
        <v>0</v>
      </c>
      <c r="L11" s="155">
        <f>IF(J11=1,SUM($J$6:J11),0)</f>
        <v>2</v>
      </c>
      <c r="M11" s="155">
        <f>IF(K11=1,SUM($K$6:K11),0)</f>
        <v>0</v>
      </c>
      <c r="N11" s="165">
        <f t="shared" si="3"/>
        <v>2</v>
      </c>
      <c r="O11" s="155">
        <f t="shared" si="0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1"/>
        <v>1</v>
      </c>
      <c r="K12" s="155">
        <f t="shared" si="2"/>
        <v>0</v>
      </c>
      <c r="L12" s="155">
        <f>IF(J12=1,SUM($J$6:J12),0)</f>
        <v>3</v>
      </c>
      <c r="M12" s="155">
        <f>IF(K12=1,SUM($K$6:K12),0)</f>
        <v>0</v>
      </c>
      <c r="N12" s="165">
        <f t="shared" si="3"/>
        <v>3</v>
      </c>
      <c r="O12" s="155">
        <f t="shared" si="0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1"/>
        <v>1</v>
      </c>
      <c r="K13" s="155">
        <f t="shared" si="2"/>
        <v>0</v>
      </c>
      <c r="L13" s="155">
        <f>IF(J13=1,SUM($J$6:J13),0)</f>
        <v>4</v>
      </c>
      <c r="M13" s="155">
        <f>IF(K13=1,SUM($K$6:K13),0)</f>
        <v>0</v>
      </c>
      <c r="N13" s="165">
        <f t="shared" si="3"/>
        <v>4</v>
      </c>
      <c r="O13" s="155">
        <f t="shared" si="0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1"/>
        <v>1</v>
      </c>
      <c r="K14" s="155">
        <f t="shared" si="2"/>
        <v>0</v>
      </c>
      <c r="L14" s="155">
        <f>IF(J14=1,SUM($J$6:J14),0)</f>
        <v>5</v>
      </c>
      <c r="M14" s="155">
        <f>IF(K14=1,SUM($K$6:K14),0)</f>
        <v>0</v>
      </c>
      <c r="N14" s="165">
        <f t="shared" si="3"/>
        <v>5</v>
      </c>
      <c r="O14" s="155">
        <f t="shared" si="0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1"/>
        <v>1</v>
      </c>
      <c r="K15" s="155">
        <f t="shared" si="2"/>
        <v>0</v>
      </c>
      <c r="L15" s="155">
        <f>IF(J15=1,SUM($J$6:J15),0)</f>
        <v>6</v>
      </c>
      <c r="M15" s="155">
        <f>IF(K15=1,SUM($K$6:K15),0)</f>
        <v>0</v>
      </c>
      <c r="N15" s="165">
        <f t="shared" si="3"/>
        <v>6</v>
      </c>
      <c r="O15" s="155">
        <f t="shared" si="0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1"/>
        <v>1</v>
      </c>
      <c r="K16" s="155">
        <f t="shared" si="2"/>
        <v>0</v>
      </c>
      <c r="L16" s="155">
        <f>IF(J16=1,SUM($J$6:J16),0)</f>
        <v>7</v>
      </c>
      <c r="M16" s="155">
        <f>IF(K16=1,SUM($K$6:K16),0)</f>
        <v>0</v>
      </c>
      <c r="N16" s="165">
        <f t="shared" si="3"/>
        <v>7</v>
      </c>
      <c r="O16" s="155">
        <f t="shared" si="0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1"/>
        <v>0</v>
      </c>
      <c r="K17" s="155">
        <f t="shared" si="2"/>
        <v>1</v>
      </c>
      <c r="L17" s="155">
        <f>IF(J17=1,SUM($J$6:J17),0)</f>
        <v>0</v>
      </c>
      <c r="M17" s="155">
        <f>IF(K17=1,SUM($K$6:K17),0)</f>
        <v>144</v>
      </c>
      <c r="N17" s="165">
        <f t="shared" si="3"/>
        <v>144</v>
      </c>
      <c r="O17" s="155">
        <f t="shared" si="0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1"/>
        <v>1</v>
      </c>
      <c r="K18" s="155">
        <f t="shared" si="2"/>
        <v>0</v>
      </c>
      <c r="L18" s="155">
        <f>IF(J18=1,SUM($J$6:J18),0)</f>
        <v>8</v>
      </c>
      <c r="M18" s="155">
        <f>IF(K18=1,SUM($K$6:K18),0)</f>
        <v>0</v>
      </c>
      <c r="N18" s="165">
        <f t="shared" si="3"/>
        <v>8</v>
      </c>
      <c r="O18" s="155">
        <f t="shared" si="0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1"/>
        <v>1</v>
      </c>
      <c r="K19" s="155">
        <f t="shared" si="2"/>
        <v>0</v>
      </c>
      <c r="L19" s="155">
        <f>IF(J19=1,SUM($J$6:J19),0)</f>
        <v>9</v>
      </c>
      <c r="M19" s="155">
        <f>IF(K19=1,SUM($K$6:K19),0)</f>
        <v>0</v>
      </c>
      <c r="N19" s="165">
        <f t="shared" si="3"/>
        <v>9</v>
      </c>
      <c r="O19" s="155">
        <f t="shared" si="0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1"/>
        <v>1</v>
      </c>
      <c r="K20" s="155">
        <f t="shared" si="2"/>
        <v>0</v>
      </c>
      <c r="L20" s="155">
        <f>IF(J20=1,SUM($J$6:J20),0)</f>
        <v>10</v>
      </c>
      <c r="M20" s="155">
        <f>IF(K20=1,SUM($K$6:K20),0)</f>
        <v>0</v>
      </c>
      <c r="N20" s="165">
        <f t="shared" si="3"/>
        <v>10</v>
      </c>
      <c r="O20" s="155">
        <f t="shared" si="0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1"/>
        <v>1</v>
      </c>
      <c r="K21" s="155">
        <f t="shared" si="2"/>
        <v>0</v>
      </c>
      <c r="L21" s="155">
        <f>IF(J21=1,SUM($J$6:J21),0)</f>
        <v>11</v>
      </c>
      <c r="M21" s="155">
        <f>IF(K21=1,SUM($K$6:K21),0)</f>
        <v>0</v>
      </c>
      <c r="N21" s="165">
        <f t="shared" si="3"/>
        <v>11</v>
      </c>
      <c r="O21" s="155">
        <f t="shared" si="0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1"/>
        <v>1</v>
      </c>
      <c r="K22" s="155">
        <f t="shared" si="2"/>
        <v>0</v>
      </c>
      <c r="L22" s="155">
        <f>IF(J22=1,SUM($J$6:J22),0)</f>
        <v>12</v>
      </c>
      <c r="M22" s="155">
        <f>IF(K22=1,SUM($K$6:K22),0)</f>
        <v>0</v>
      </c>
      <c r="N22" s="165">
        <f t="shared" si="3"/>
        <v>12</v>
      </c>
      <c r="O22" s="155">
        <f t="shared" si="0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1"/>
        <v>1</v>
      </c>
      <c r="K23" s="155">
        <f t="shared" si="2"/>
        <v>0</v>
      </c>
      <c r="L23" s="155">
        <f>IF(J23=1,SUM($J$6:J23),0)</f>
        <v>13</v>
      </c>
      <c r="M23" s="155">
        <f>IF(K23=1,SUM($K$6:K23),0)</f>
        <v>0</v>
      </c>
      <c r="N23" s="165">
        <f t="shared" si="3"/>
        <v>13</v>
      </c>
      <c r="O23" s="155">
        <f t="shared" si="0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1"/>
        <v>1</v>
      </c>
      <c r="K24" s="155">
        <f t="shared" si="2"/>
        <v>0</v>
      </c>
      <c r="L24" s="155">
        <f>IF(J24=1,SUM($J$6:J24),0)</f>
        <v>14</v>
      </c>
      <c r="M24" s="155">
        <f>IF(K24=1,SUM($K$6:K24),0)</f>
        <v>0</v>
      </c>
      <c r="N24" s="165">
        <f t="shared" si="3"/>
        <v>14</v>
      </c>
      <c r="O24" s="155">
        <f t="shared" si="0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1"/>
        <v>1</v>
      </c>
      <c r="K25" s="155">
        <f t="shared" si="2"/>
        <v>0</v>
      </c>
      <c r="L25" s="155">
        <f>IF(J25=1,SUM($J$6:J25),0)</f>
        <v>15</v>
      </c>
      <c r="M25" s="155">
        <f>IF(K25=1,SUM($K$6:K25),0)</f>
        <v>0</v>
      </c>
      <c r="N25" s="165">
        <f t="shared" si="3"/>
        <v>15</v>
      </c>
      <c r="O25" s="155">
        <f t="shared" si="0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1"/>
        <v>1</v>
      </c>
      <c r="K26" s="155">
        <f t="shared" si="2"/>
        <v>0</v>
      </c>
      <c r="L26" s="155">
        <f>IF(J26=1,SUM($J$6:J26),0)</f>
        <v>16</v>
      </c>
      <c r="M26" s="155">
        <f>IF(K26=1,SUM($K$6:K26),0)</f>
        <v>0</v>
      </c>
      <c r="N26" s="165">
        <f t="shared" si="3"/>
        <v>16</v>
      </c>
      <c r="O26" s="155">
        <f t="shared" si="0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1"/>
        <v>1</v>
      </c>
      <c r="K27" s="155">
        <f t="shared" si="2"/>
        <v>0</v>
      </c>
      <c r="L27" s="155">
        <f>IF(J27=1,SUM($J$6:J27),0)</f>
        <v>17</v>
      </c>
      <c r="M27" s="155">
        <f>IF(K27=1,SUM($K$6:K27),0)</f>
        <v>0</v>
      </c>
      <c r="N27" s="165">
        <f t="shared" si="3"/>
        <v>17</v>
      </c>
      <c r="O27" s="155">
        <f t="shared" si="0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1"/>
        <v>1</v>
      </c>
      <c r="K28" s="155">
        <f t="shared" si="2"/>
        <v>0</v>
      </c>
      <c r="L28" s="155">
        <f>IF(J28=1,SUM($J$6:J28),0)</f>
        <v>18</v>
      </c>
      <c r="M28" s="155">
        <f>IF(K28=1,SUM($K$6:K28),0)</f>
        <v>0</v>
      </c>
      <c r="N28" s="165">
        <f t="shared" si="3"/>
        <v>18</v>
      </c>
      <c r="O28" s="155">
        <f t="shared" si="0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1"/>
        <v>1</v>
      </c>
      <c r="K29" s="155">
        <f t="shared" si="2"/>
        <v>0</v>
      </c>
      <c r="L29" s="155">
        <f>IF(J29=1,SUM($J$6:J29),0)</f>
        <v>19</v>
      </c>
      <c r="M29" s="155">
        <f>IF(K29=1,SUM($K$6:K29),0)</f>
        <v>0</v>
      </c>
      <c r="N29" s="165">
        <f t="shared" si="3"/>
        <v>19</v>
      </c>
      <c r="O29" s="155">
        <f t="shared" si="0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1"/>
        <v>1</v>
      </c>
      <c r="K30" s="155">
        <f t="shared" si="2"/>
        <v>0</v>
      </c>
      <c r="L30" s="155">
        <f>IF(J30=1,SUM($J$6:J30),0)</f>
        <v>20</v>
      </c>
      <c r="M30" s="155">
        <f>IF(K30=1,SUM($K$6:K30),0)</f>
        <v>0</v>
      </c>
      <c r="N30" s="165">
        <f t="shared" si="3"/>
        <v>20</v>
      </c>
      <c r="O30" s="155">
        <f t="shared" si="0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1"/>
        <v>1</v>
      </c>
      <c r="K31" s="155">
        <f t="shared" si="2"/>
        <v>0</v>
      </c>
      <c r="L31" s="155">
        <f>IF(J31=1,SUM($J$6:J31),0)</f>
        <v>21</v>
      </c>
      <c r="M31" s="155">
        <f>IF(K31=1,SUM($K$6:K31),0)</f>
        <v>0</v>
      </c>
      <c r="N31" s="165">
        <f t="shared" si="3"/>
        <v>21</v>
      </c>
      <c r="O31" s="155">
        <f t="shared" si="0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1"/>
        <v>0</v>
      </c>
      <c r="K32" s="155">
        <f t="shared" si="2"/>
        <v>1</v>
      </c>
      <c r="L32" s="155">
        <f>IF(J32=1,SUM($J$6:J32),0)</f>
        <v>0</v>
      </c>
      <c r="M32" s="155">
        <f>IF(K32=1,SUM($K$6:K32),0)</f>
        <v>145</v>
      </c>
      <c r="N32" s="165">
        <f t="shared" si="3"/>
        <v>145</v>
      </c>
      <c r="O32" s="155">
        <f t="shared" si="0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1"/>
        <v>0</v>
      </c>
      <c r="K33" s="155">
        <f t="shared" si="2"/>
        <v>1</v>
      </c>
      <c r="L33" s="155">
        <f>IF(J33=1,SUM($J$6:J33),0)</f>
        <v>0</v>
      </c>
      <c r="M33" s="155">
        <f>IF(K33=1,SUM($K$6:K33),0)</f>
        <v>146</v>
      </c>
      <c r="N33" s="165">
        <f t="shared" si="3"/>
        <v>146</v>
      </c>
      <c r="O33" s="155">
        <f t="shared" si="0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1"/>
        <v>0</v>
      </c>
      <c r="K34" s="155">
        <f t="shared" si="2"/>
        <v>1</v>
      </c>
      <c r="L34" s="155">
        <f>IF(J34=1,SUM($J$6:J34),0)</f>
        <v>0</v>
      </c>
      <c r="M34" s="155">
        <f>IF(K34=1,SUM($K$6:K34),0)</f>
        <v>147</v>
      </c>
      <c r="N34" s="165">
        <f t="shared" si="3"/>
        <v>147</v>
      </c>
      <c r="O34" s="155">
        <f t="shared" si="0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1"/>
        <v>0</v>
      </c>
      <c r="K35" s="155">
        <f t="shared" si="2"/>
        <v>1</v>
      </c>
      <c r="L35" s="155">
        <f>IF(J35=1,SUM($J$6:J35),0)</f>
        <v>0</v>
      </c>
      <c r="M35" s="155">
        <f>IF(K35=1,SUM($K$6:K35),0)</f>
        <v>148</v>
      </c>
      <c r="N35" s="165">
        <f t="shared" si="3"/>
        <v>148</v>
      </c>
      <c r="O35" s="155">
        <f t="shared" si="0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1"/>
        <v>0</v>
      </c>
      <c r="K36" s="155">
        <f t="shared" si="2"/>
        <v>1</v>
      </c>
      <c r="L36" s="155">
        <f>IF(J36=1,SUM($J$6:J36),0)</f>
        <v>0</v>
      </c>
      <c r="M36" s="155">
        <f>IF(K36=1,SUM($K$6:K36),0)</f>
        <v>149</v>
      </c>
      <c r="N36" s="165">
        <f t="shared" si="3"/>
        <v>149</v>
      </c>
      <c r="O36" s="155">
        <f t="shared" si="0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1"/>
        <v>0</v>
      </c>
      <c r="K37" s="155">
        <f t="shared" si="2"/>
        <v>1</v>
      </c>
      <c r="L37" s="155">
        <f>IF(J37=1,SUM($J$6:J37),0)</f>
        <v>0</v>
      </c>
      <c r="M37" s="155">
        <f>IF(K37=1,SUM($K$6:K37),0)</f>
        <v>150</v>
      </c>
      <c r="N37" s="165">
        <f t="shared" si="3"/>
        <v>150</v>
      </c>
      <c r="O37" s="155">
        <f t="shared" si="0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1"/>
        <v>0</v>
      </c>
      <c r="K38" s="155">
        <f t="shared" si="2"/>
        <v>1</v>
      </c>
      <c r="L38" s="155">
        <f>IF(J38=1,SUM($J$6:J38),0)</f>
        <v>0</v>
      </c>
      <c r="M38" s="155">
        <f>IF(K38=1,SUM($K$6:K38),0)</f>
        <v>151</v>
      </c>
      <c r="N38" s="165">
        <f t="shared" si="3"/>
        <v>151</v>
      </c>
      <c r="O38" s="155">
        <f t="shared" si="0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1"/>
        <v>0</v>
      </c>
      <c r="K39" s="155">
        <f t="shared" si="2"/>
        <v>1</v>
      </c>
      <c r="L39" s="155">
        <f>IF(J39=1,SUM($J$6:J39),0)</f>
        <v>0</v>
      </c>
      <c r="M39" s="155">
        <f>IF(K39=1,SUM($K$6:K39),0)</f>
        <v>152</v>
      </c>
      <c r="N39" s="165">
        <f t="shared" si="3"/>
        <v>152</v>
      </c>
      <c r="O39" s="155">
        <f t="shared" si="0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1"/>
        <v>0</v>
      </c>
      <c r="K40" s="155">
        <f t="shared" si="2"/>
        <v>1</v>
      </c>
      <c r="L40" s="155">
        <f>IF(J40=1,SUM($J$6:J40),0)</f>
        <v>0</v>
      </c>
      <c r="M40" s="155">
        <f>IF(K40=1,SUM($K$6:K40),0)</f>
        <v>153</v>
      </c>
      <c r="N40" s="165">
        <f t="shared" si="3"/>
        <v>153</v>
      </c>
      <c r="O40" s="155">
        <f t="shared" si="0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1"/>
        <v>0</v>
      </c>
      <c r="K41" s="155">
        <f t="shared" si="2"/>
        <v>1</v>
      </c>
      <c r="L41" s="155">
        <f>IF(J41=1,SUM($J$6:J41),0)</f>
        <v>0</v>
      </c>
      <c r="M41" s="155">
        <f>IF(K41=1,SUM($K$6:K41),0)</f>
        <v>154</v>
      </c>
      <c r="N41" s="165">
        <f t="shared" si="3"/>
        <v>154</v>
      </c>
      <c r="O41" s="155">
        <f t="shared" si="0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1"/>
        <v>0</v>
      </c>
      <c r="K42" s="155">
        <f t="shared" si="2"/>
        <v>1</v>
      </c>
      <c r="L42" s="155">
        <f>IF(J42=1,SUM($J$6:J42),0)</f>
        <v>0</v>
      </c>
      <c r="M42" s="155">
        <f>IF(K42=1,SUM($K$6:K42),0)</f>
        <v>155</v>
      </c>
      <c r="N42" s="165">
        <f t="shared" si="3"/>
        <v>155</v>
      </c>
      <c r="O42" s="155">
        <f t="shared" si="0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1"/>
        <v>0</v>
      </c>
      <c r="K43" s="155">
        <f t="shared" si="2"/>
        <v>1</v>
      </c>
      <c r="L43" s="155">
        <f>IF(J43=1,SUM($J$6:J43),0)</f>
        <v>0</v>
      </c>
      <c r="M43" s="155">
        <f>IF(K43=1,SUM($K$6:K43),0)</f>
        <v>156</v>
      </c>
      <c r="N43" s="165">
        <f t="shared" si="3"/>
        <v>156</v>
      </c>
      <c r="O43" s="155">
        <f t="shared" si="0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1"/>
        <v>0</v>
      </c>
      <c r="K44" s="155">
        <f t="shared" si="2"/>
        <v>1</v>
      </c>
      <c r="L44" s="155">
        <f>IF(J44=1,SUM($J$6:J44),0)</f>
        <v>0</v>
      </c>
      <c r="M44" s="155">
        <f>IF(K44=1,SUM($K$6:K44),0)</f>
        <v>157</v>
      </c>
      <c r="N44" s="165">
        <f t="shared" si="3"/>
        <v>157</v>
      </c>
      <c r="O44" s="155">
        <f t="shared" si="0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1"/>
        <v>0</v>
      </c>
      <c r="K45" s="155">
        <f t="shared" si="2"/>
        <v>1</v>
      </c>
      <c r="L45" s="155">
        <f>IF(J45=1,SUM($J$6:J45),0)</f>
        <v>0</v>
      </c>
      <c r="M45" s="155">
        <f>IF(K45=1,SUM($K$6:K45),0)</f>
        <v>158</v>
      </c>
      <c r="N45" s="165">
        <f t="shared" si="3"/>
        <v>158</v>
      </c>
      <c r="O45" s="155">
        <f t="shared" si="0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1"/>
        <v>1</v>
      </c>
      <c r="K46" s="155">
        <f t="shared" si="2"/>
        <v>0</v>
      </c>
      <c r="L46" s="155">
        <f>IF(J46=1,SUM($J$6:J46),0)</f>
        <v>22</v>
      </c>
      <c r="M46" s="155">
        <f>IF(K46=1,SUM($K$6:K46),0)</f>
        <v>0</v>
      </c>
      <c r="N46" s="165">
        <f t="shared" si="3"/>
        <v>22</v>
      </c>
      <c r="O46" s="155">
        <f t="shared" si="0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1"/>
        <v>1</v>
      </c>
      <c r="K47" s="155">
        <f t="shared" si="2"/>
        <v>0</v>
      </c>
      <c r="L47" s="155">
        <f>IF(J47=1,SUM($J$6:J47),0)</f>
        <v>23</v>
      </c>
      <c r="M47" s="155">
        <f>IF(K47=1,SUM($K$6:K47),0)</f>
        <v>0</v>
      </c>
      <c r="N47" s="165">
        <f t="shared" si="3"/>
        <v>23</v>
      </c>
      <c r="O47" s="155">
        <f t="shared" si="0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1"/>
        <v>1</v>
      </c>
      <c r="K48" s="155">
        <f t="shared" si="2"/>
        <v>0</v>
      </c>
      <c r="L48" s="155">
        <f>IF(J48=1,SUM($J$6:J48),0)</f>
        <v>24</v>
      </c>
      <c r="M48" s="155">
        <f>IF(K48=1,SUM($K$6:K48),0)</f>
        <v>0</v>
      </c>
      <c r="N48" s="165">
        <f t="shared" si="3"/>
        <v>24</v>
      </c>
      <c r="O48" s="155">
        <f t="shared" si="0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1"/>
        <v>1</v>
      </c>
      <c r="K49" s="155">
        <f t="shared" si="2"/>
        <v>0</v>
      </c>
      <c r="L49" s="155">
        <f>IF(J49=1,SUM($J$6:J49),0)</f>
        <v>25</v>
      </c>
      <c r="M49" s="155">
        <f>IF(K49=1,SUM($K$6:K49),0)</f>
        <v>0</v>
      </c>
      <c r="N49" s="165">
        <f t="shared" si="3"/>
        <v>25</v>
      </c>
      <c r="O49" s="155">
        <f t="shared" si="0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1"/>
        <v>1</v>
      </c>
      <c r="K50" s="155">
        <f t="shared" si="2"/>
        <v>0</v>
      </c>
      <c r="L50" s="155">
        <f>IF(J50=1,SUM($J$6:J50),0)</f>
        <v>26</v>
      </c>
      <c r="M50" s="155">
        <f>IF(K50=1,SUM($K$6:K50),0)</f>
        <v>0</v>
      </c>
      <c r="N50" s="165">
        <f t="shared" si="3"/>
        <v>26</v>
      </c>
      <c r="O50" s="155">
        <f t="shared" si="0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1"/>
        <v>1</v>
      </c>
      <c r="K51" s="155">
        <f t="shared" si="2"/>
        <v>0</v>
      </c>
      <c r="L51" s="155">
        <f>IF(J51=1,SUM($J$6:J51),0)</f>
        <v>27</v>
      </c>
      <c r="M51" s="155">
        <f>IF(K51=1,SUM($K$6:K51),0)</f>
        <v>0</v>
      </c>
      <c r="N51" s="165">
        <f t="shared" si="3"/>
        <v>27</v>
      </c>
      <c r="O51" s="155">
        <f t="shared" si="0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1"/>
        <v>1</v>
      </c>
      <c r="K52" s="155">
        <f t="shared" si="2"/>
        <v>0</v>
      </c>
      <c r="L52" s="155">
        <f>IF(J52=1,SUM($J$6:J52),0)</f>
        <v>28</v>
      </c>
      <c r="M52" s="155">
        <f>IF(K52=1,SUM($K$6:K52),0)</f>
        <v>0</v>
      </c>
      <c r="N52" s="165">
        <f t="shared" si="3"/>
        <v>28</v>
      </c>
      <c r="O52" s="155">
        <f t="shared" si="0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1"/>
        <v>1</v>
      </c>
      <c r="K53" s="155">
        <f t="shared" si="2"/>
        <v>0</v>
      </c>
      <c r="L53" s="155">
        <f>IF(J53=1,SUM($J$6:J53),0)</f>
        <v>29</v>
      </c>
      <c r="M53" s="155">
        <f>IF(K53=1,SUM($K$6:K53),0)</f>
        <v>0</v>
      </c>
      <c r="N53" s="165">
        <f t="shared" si="3"/>
        <v>29</v>
      </c>
      <c r="O53" s="155">
        <f t="shared" si="0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1"/>
        <v>1</v>
      </c>
      <c r="K54" s="155">
        <f t="shared" si="2"/>
        <v>0</v>
      </c>
      <c r="L54" s="155">
        <f>IF(J54=1,SUM($J$6:J54),0)</f>
        <v>30</v>
      </c>
      <c r="M54" s="155">
        <f>IF(K54=1,SUM($K$6:K54),0)</f>
        <v>0</v>
      </c>
      <c r="N54" s="165">
        <f t="shared" si="3"/>
        <v>30</v>
      </c>
      <c r="O54" s="155">
        <f t="shared" si="0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1"/>
        <v>1</v>
      </c>
      <c r="K55" s="155">
        <f t="shared" si="2"/>
        <v>0</v>
      </c>
      <c r="L55" s="155">
        <f>IF(J55=1,SUM($J$6:J55),0)</f>
        <v>31</v>
      </c>
      <c r="M55" s="155">
        <f>IF(K55=1,SUM($K$6:K55),0)</f>
        <v>0</v>
      </c>
      <c r="N55" s="165">
        <f t="shared" si="3"/>
        <v>31</v>
      </c>
      <c r="O55" s="155">
        <f t="shared" si="0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1"/>
        <v>1</v>
      </c>
      <c r="K56" s="155">
        <f t="shared" si="2"/>
        <v>0</v>
      </c>
      <c r="L56" s="155">
        <f>IF(J56=1,SUM($J$6:J56),0)</f>
        <v>32</v>
      </c>
      <c r="M56" s="155">
        <f>IF(K56=1,SUM($K$6:K56),0)</f>
        <v>0</v>
      </c>
      <c r="N56" s="165">
        <f t="shared" si="3"/>
        <v>32</v>
      </c>
      <c r="O56" s="155">
        <f t="shared" si="0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1"/>
        <v>1</v>
      </c>
      <c r="K57" s="155">
        <f t="shared" si="2"/>
        <v>0</v>
      </c>
      <c r="L57" s="155">
        <f>IF(J57=1,SUM($J$6:J57),0)</f>
        <v>33</v>
      </c>
      <c r="M57" s="155">
        <f>IF(K57=1,SUM($K$6:K57),0)</f>
        <v>0</v>
      </c>
      <c r="N57" s="165">
        <f t="shared" si="3"/>
        <v>33</v>
      </c>
      <c r="O57" s="155">
        <f t="shared" si="0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1"/>
        <v>1</v>
      </c>
      <c r="K58" s="155">
        <f t="shared" si="2"/>
        <v>0</v>
      </c>
      <c r="L58" s="155">
        <f>IF(J58=1,SUM($J$6:J58),0)</f>
        <v>34</v>
      </c>
      <c r="M58" s="155">
        <f>IF(K58=1,SUM($K$6:K58),0)</f>
        <v>0</v>
      </c>
      <c r="N58" s="165">
        <f t="shared" si="3"/>
        <v>34</v>
      </c>
      <c r="O58" s="155">
        <f t="shared" si="0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1"/>
        <v>1</v>
      </c>
      <c r="K59" s="155">
        <f t="shared" si="2"/>
        <v>0</v>
      </c>
      <c r="L59" s="155">
        <f>IF(J59=1,SUM($J$6:J59),0)</f>
        <v>35</v>
      </c>
      <c r="M59" s="155">
        <f>IF(K59=1,SUM($K$6:K59),0)</f>
        <v>0</v>
      </c>
      <c r="N59" s="165">
        <f t="shared" si="3"/>
        <v>35</v>
      </c>
      <c r="O59" s="155">
        <f t="shared" si="0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1"/>
        <v>1</v>
      </c>
      <c r="K60" s="155">
        <f t="shared" si="2"/>
        <v>0</v>
      </c>
      <c r="L60" s="155">
        <f>IF(J60=1,SUM($J$6:J60),0)</f>
        <v>36</v>
      </c>
      <c r="M60" s="155">
        <f>IF(K60=1,SUM($K$6:K60),0)</f>
        <v>0</v>
      </c>
      <c r="N60" s="165">
        <f t="shared" si="3"/>
        <v>36</v>
      </c>
      <c r="O60" s="155">
        <f t="shared" si="0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1"/>
        <v>1</v>
      </c>
      <c r="K61" s="155">
        <f t="shared" si="2"/>
        <v>0</v>
      </c>
      <c r="L61" s="155">
        <f>IF(J61=1,SUM($J$6:J61),0)</f>
        <v>37</v>
      </c>
      <c r="M61" s="155">
        <f>IF(K61=1,SUM($K$6:K61),0)</f>
        <v>0</v>
      </c>
      <c r="N61" s="165">
        <f t="shared" si="3"/>
        <v>37</v>
      </c>
      <c r="O61" s="155">
        <f t="shared" si="0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1"/>
        <v>1</v>
      </c>
      <c r="K62" s="155">
        <f t="shared" si="2"/>
        <v>0</v>
      </c>
      <c r="L62" s="155">
        <f>IF(J62=1,SUM($J$6:J62),0)</f>
        <v>38</v>
      </c>
      <c r="M62" s="155">
        <f>IF(K62=1,SUM($K$6:K62),0)</f>
        <v>0</v>
      </c>
      <c r="N62" s="165">
        <f t="shared" si="3"/>
        <v>38</v>
      </c>
      <c r="O62" s="155">
        <f t="shared" si="0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1"/>
        <v>1</v>
      </c>
      <c r="K63" s="155">
        <f t="shared" si="2"/>
        <v>0</v>
      </c>
      <c r="L63" s="155">
        <f>IF(J63=1,SUM($J$6:J63),0)</f>
        <v>39</v>
      </c>
      <c r="M63" s="155">
        <f>IF(K63=1,SUM($K$6:K63),0)</f>
        <v>0</v>
      </c>
      <c r="N63" s="165">
        <f t="shared" si="3"/>
        <v>39</v>
      </c>
      <c r="O63" s="155">
        <f t="shared" si="0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1"/>
        <v>1</v>
      </c>
      <c r="K64" s="155">
        <f t="shared" si="2"/>
        <v>0</v>
      </c>
      <c r="L64" s="155">
        <f>IF(J64=1,SUM($J$6:J64),0)</f>
        <v>40</v>
      </c>
      <c r="M64" s="155">
        <f>IF(K64=1,SUM($K$6:K64),0)</f>
        <v>0</v>
      </c>
      <c r="N64" s="165">
        <f t="shared" si="3"/>
        <v>40</v>
      </c>
      <c r="O64" s="155">
        <f t="shared" si="0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1"/>
        <v>1</v>
      </c>
      <c r="K65" s="155">
        <f t="shared" si="2"/>
        <v>0</v>
      </c>
      <c r="L65" s="155">
        <f>IF(J65=1,SUM($J$6:J65),0)</f>
        <v>41</v>
      </c>
      <c r="M65" s="155">
        <f>IF(K65=1,SUM($K$6:K65),0)</f>
        <v>0</v>
      </c>
      <c r="N65" s="165">
        <f t="shared" si="3"/>
        <v>41</v>
      </c>
      <c r="O65" s="155">
        <f t="shared" si="0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1"/>
        <v>1</v>
      </c>
      <c r="K66" s="155">
        <f t="shared" si="2"/>
        <v>0</v>
      </c>
      <c r="L66" s="155">
        <f>IF(J66=1,SUM($J$6:J66),0)</f>
        <v>42</v>
      </c>
      <c r="M66" s="155">
        <f>IF(K66=1,SUM($K$6:K66),0)</f>
        <v>0</v>
      </c>
      <c r="N66" s="165">
        <f t="shared" si="3"/>
        <v>42</v>
      </c>
      <c r="O66" s="155">
        <f t="shared" si="0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1"/>
        <v>1</v>
      </c>
      <c r="K67" s="155">
        <f t="shared" si="2"/>
        <v>0</v>
      </c>
      <c r="L67" s="155">
        <f>IF(J67=1,SUM($J$6:J67),0)</f>
        <v>43</v>
      </c>
      <c r="M67" s="155">
        <f>IF(K67=1,SUM($K$6:K67),0)</f>
        <v>0</v>
      </c>
      <c r="N67" s="165">
        <f t="shared" si="3"/>
        <v>43</v>
      </c>
      <c r="O67" s="155">
        <f t="shared" si="0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1"/>
        <v>1</v>
      </c>
      <c r="K68" s="155">
        <f t="shared" si="2"/>
        <v>0</v>
      </c>
      <c r="L68" s="155">
        <f>IF(J68=1,SUM($J$6:J68),0)</f>
        <v>44</v>
      </c>
      <c r="M68" s="155">
        <f>IF(K68=1,SUM($K$6:K68),0)</f>
        <v>0</v>
      </c>
      <c r="N68" s="165">
        <f t="shared" si="3"/>
        <v>44</v>
      </c>
      <c r="O68" s="155">
        <f t="shared" si="0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1"/>
        <v>1</v>
      </c>
      <c r="K69" s="155">
        <f t="shared" si="2"/>
        <v>0</v>
      </c>
      <c r="L69" s="155">
        <f>IF(J69=1,SUM($J$6:J69),0)</f>
        <v>45</v>
      </c>
      <c r="M69" s="155">
        <f>IF(K69=1,SUM($K$6:K69),0)</f>
        <v>0</v>
      </c>
      <c r="N69" s="165">
        <f t="shared" si="3"/>
        <v>45</v>
      </c>
      <c r="O69" s="155">
        <f t="shared" si="0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1"/>
        <v>1</v>
      </c>
      <c r="K70" s="155">
        <f t="shared" si="2"/>
        <v>0</v>
      </c>
      <c r="L70" s="155">
        <f>IF(J70=1,SUM($J$6:J70),0)</f>
        <v>46</v>
      </c>
      <c r="M70" s="155">
        <f>IF(K70=1,SUM($K$6:K70),0)</f>
        <v>0</v>
      </c>
      <c r="N70" s="165">
        <f t="shared" si="3"/>
        <v>46</v>
      </c>
      <c r="O70" s="155">
        <f t="shared" si="0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1"/>
        <v>1</v>
      </c>
      <c r="K71" s="155">
        <f t="shared" si="2"/>
        <v>0</v>
      </c>
      <c r="L71" s="155">
        <f>IF(J71=1,SUM($J$6:J71),0)</f>
        <v>47</v>
      </c>
      <c r="M71" s="155">
        <f>IF(K71=1,SUM($K$6:K71),0)</f>
        <v>0</v>
      </c>
      <c r="N71" s="165">
        <f t="shared" si="3"/>
        <v>47</v>
      </c>
      <c r="O71" s="155">
        <f t="shared" ref="O71:O134" si="7">IF(E71=0,0,IF(LEFT(C71,11)="Tiang Beton",1,0))</f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8">IF(D72="MDU-KD",1,0)</f>
        <v>1</v>
      </c>
      <c r="K72" s="155">
        <f t="shared" ref="K72:K136" si="9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10">IF(L72=0,M72,L72)</f>
        <v>48</v>
      </c>
      <c r="O72" s="155">
        <f t="shared" si="7"/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8"/>
        <v>1</v>
      </c>
      <c r="K73" s="155">
        <f t="shared" si="9"/>
        <v>0</v>
      </c>
      <c r="L73" s="155">
        <f>IF(J73=1,SUM($J$6:J73),0)</f>
        <v>49</v>
      </c>
      <c r="M73" s="155">
        <f>IF(K73=1,SUM($K$6:K73),0)</f>
        <v>0</v>
      </c>
      <c r="N73" s="165">
        <f t="shared" si="10"/>
        <v>49</v>
      </c>
      <c r="O73" s="155">
        <f t="shared" si="7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8"/>
        <v>1</v>
      </c>
      <c r="K74" s="155">
        <f t="shared" si="9"/>
        <v>0</v>
      </c>
      <c r="L74" s="155">
        <f>IF(J74=1,SUM($J$6:J74),0)</f>
        <v>50</v>
      </c>
      <c r="M74" s="155">
        <f>IF(K74=1,SUM($K$6:K74),0)</f>
        <v>0</v>
      </c>
      <c r="N74" s="165">
        <f t="shared" si="10"/>
        <v>50</v>
      </c>
      <c r="O74" s="155">
        <f t="shared" si="7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8"/>
        <v>1</v>
      </c>
      <c r="K75" s="155">
        <f t="shared" si="9"/>
        <v>0</v>
      </c>
      <c r="L75" s="155">
        <f>IF(J75=1,SUM($J$6:J75),0)</f>
        <v>51</v>
      </c>
      <c r="M75" s="155">
        <f>IF(K75=1,SUM($K$6:K75),0)</f>
        <v>0</v>
      </c>
      <c r="N75" s="165">
        <f t="shared" si="10"/>
        <v>51</v>
      </c>
      <c r="O75" s="155">
        <f t="shared" si="7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8"/>
        <v>1</v>
      </c>
      <c r="K76" s="155">
        <f t="shared" si="9"/>
        <v>0</v>
      </c>
      <c r="L76" s="155">
        <f>IF(J76=1,SUM($J$6:J76),0)</f>
        <v>52</v>
      </c>
      <c r="M76" s="155">
        <f>IF(K76=1,SUM($K$6:K76),0)</f>
        <v>0</v>
      </c>
      <c r="N76" s="165">
        <f t="shared" si="10"/>
        <v>52</v>
      </c>
      <c r="O76" s="155">
        <f t="shared" si="7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8"/>
        <v>1</v>
      </c>
      <c r="K77" s="155">
        <f t="shared" si="9"/>
        <v>0</v>
      </c>
      <c r="L77" s="155">
        <f>IF(J77=1,SUM($J$6:J77),0)</f>
        <v>53</v>
      </c>
      <c r="M77" s="155">
        <f>IF(K77=1,SUM($K$6:K77),0)</f>
        <v>0</v>
      </c>
      <c r="N77" s="165">
        <f t="shared" si="10"/>
        <v>53</v>
      </c>
      <c r="O77" s="155">
        <f t="shared" si="7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8"/>
        <v>1</v>
      </c>
      <c r="K78" s="155">
        <f t="shared" si="9"/>
        <v>0</v>
      </c>
      <c r="L78" s="155">
        <f>IF(J78=1,SUM($J$6:J78),0)</f>
        <v>54</v>
      </c>
      <c r="M78" s="155">
        <f>IF(K78=1,SUM($K$6:K78),0)</f>
        <v>0</v>
      </c>
      <c r="N78" s="165">
        <f t="shared" si="10"/>
        <v>54</v>
      </c>
      <c r="O78" s="155">
        <f t="shared" si="7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8"/>
        <v>1</v>
      </c>
      <c r="K79" s="155">
        <f t="shared" si="9"/>
        <v>0</v>
      </c>
      <c r="L79" s="155">
        <f>IF(J79=1,SUM($J$6:J79),0)</f>
        <v>55</v>
      </c>
      <c r="M79" s="155">
        <f>IF(K79=1,SUM($K$6:K79),0)</f>
        <v>0</v>
      </c>
      <c r="N79" s="165">
        <f t="shared" si="10"/>
        <v>55</v>
      </c>
      <c r="O79" s="155">
        <f t="shared" si="7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8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10"/>
        <v>56</v>
      </c>
      <c r="O80" s="155">
        <f t="shared" si="7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8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10"/>
        <v>57</v>
      </c>
      <c r="O81" s="155">
        <f t="shared" si="7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8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10"/>
        <v>58</v>
      </c>
      <c r="O82" s="155">
        <f t="shared" si="7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8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10"/>
        <v>59</v>
      </c>
      <c r="O83" s="155">
        <f t="shared" si="7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8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10"/>
        <v>60</v>
      </c>
      <c r="O84" s="155">
        <f t="shared" si="7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8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10"/>
        <v>61</v>
      </c>
      <c r="O85" s="155">
        <f t="shared" si="7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8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10"/>
        <v>0</v>
      </c>
      <c r="O86" s="155">
        <f t="shared" si="7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8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10"/>
        <v>0</v>
      </c>
      <c r="O87" s="155">
        <f t="shared" si="7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8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10"/>
        <v>62</v>
      </c>
      <c r="O88" s="155">
        <f t="shared" si="7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8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10"/>
        <v>63</v>
      </c>
      <c r="O89" s="155">
        <f t="shared" si="7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8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10"/>
        <v>64</v>
      </c>
      <c r="O90" s="155">
        <f t="shared" si="7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8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10"/>
        <v>65</v>
      </c>
      <c r="O91" s="155">
        <f t="shared" si="7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8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10"/>
        <v>66</v>
      </c>
      <c r="O92" s="155">
        <f t="shared" si="7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8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10"/>
        <v>67</v>
      </c>
      <c r="O93" s="155">
        <f t="shared" si="7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8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10"/>
        <v>68</v>
      </c>
      <c r="O94" s="155">
        <f t="shared" si="7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8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10"/>
        <v>69</v>
      </c>
      <c r="O95" s="155">
        <f t="shared" si="7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8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10"/>
        <v>70</v>
      </c>
      <c r="O96" s="155">
        <f t="shared" si="7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8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10"/>
        <v>71</v>
      </c>
      <c r="O97" s="155">
        <f t="shared" si="7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8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10"/>
        <v>72</v>
      </c>
      <c r="O98" s="155">
        <f t="shared" si="7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8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10"/>
        <v>73</v>
      </c>
      <c r="O99" s="155">
        <f t="shared" si="7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8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10"/>
        <v>74</v>
      </c>
      <c r="O100" s="155">
        <f t="shared" si="7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8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10"/>
        <v>75</v>
      </c>
      <c r="O101" s="155">
        <f t="shared" si="7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8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10"/>
        <v>76</v>
      </c>
      <c r="O102" s="155">
        <f t="shared" si="7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8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10"/>
        <v>77</v>
      </c>
      <c r="O103" s="155">
        <f t="shared" si="7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8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10"/>
        <v>78</v>
      </c>
      <c r="O104" s="155">
        <f t="shared" si="7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8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10"/>
        <v>0</v>
      </c>
      <c r="O105" s="155">
        <f t="shared" si="7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8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10"/>
        <v>0</v>
      </c>
      <c r="O106" s="155">
        <f t="shared" si="7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 t="shared" si="7"/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8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10"/>
        <v>0</v>
      </c>
      <c r="O108" s="155">
        <f t="shared" si="7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8"/>
        <v>0</v>
      </c>
      <c r="K109" s="155">
        <f t="shared" si="9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10"/>
        <v>201227068.79893059</v>
      </c>
      <c r="O109" s="155">
        <f t="shared" si="7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8"/>
        <v>0</v>
      </c>
      <c r="K110" s="155">
        <f t="shared" si="9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10"/>
        <v>201227069.79893059</v>
      </c>
      <c r="O110" s="155">
        <f t="shared" si="7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8"/>
        <v>0</v>
      </c>
      <c r="K111" s="155">
        <f t="shared" si="9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10"/>
        <v>201227070.79893059</v>
      </c>
      <c r="O111" s="155">
        <f t="shared" si="7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8"/>
        <v>0</v>
      </c>
      <c r="K112" s="155">
        <f t="shared" si="9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10"/>
        <v>201227071.79893059</v>
      </c>
      <c r="O112" s="155">
        <f t="shared" si="7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8"/>
        <v>0</v>
      </c>
      <c r="K113" s="155">
        <f t="shared" si="9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10"/>
        <v>0</v>
      </c>
      <c r="O113" s="155">
        <f t="shared" si="7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8"/>
        <v>0</v>
      </c>
      <c r="K114" s="155">
        <f t="shared" si="9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10"/>
        <v>0</v>
      </c>
      <c r="O114" s="155">
        <f t="shared" si="7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8"/>
        <v>0</v>
      </c>
      <c r="K115" s="155">
        <f t="shared" si="9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10"/>
        <v>201227072.79893059</v>
      </c>
      <c r="O115" s="155">
        <f t="shared" si="7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8"/>
        <v>1</v>
      </c>
      <c r="K116" s="155">
        <f t="shared" si="9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10"/>
        <v>79</v>
      </c>
      <c r="O116" s="155">
        <f t="shared" si="7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8"/>
        <v>1</v>
      </c>
      <c r="K117" s="155">
        <f t="shared" si="9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10"/>
        <v>80</v>
      </c>
      <c r="O117" s="155">
        <f t="shared" si="7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8"/>
        <v>1</v>
      </c>
      <c r="K118" s="155">
        <f t="shared" si="9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10"/>
        <v>81</v>
      </c>
      <c r="O118" s="155">
        <f t="shared" si="7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8"/>
        <v>1</v>
      </c>
      <c r="K119" s="155">
        <f t="shared" si="9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10"/>
        <v>82</v>
      </c>
      <c r="O119" s="155">
        <f t="shared" si="7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8"/>
        <v>1</v>
      </c>
      <c r="K120" s="155">
        <f t="shared" si="9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10"/>
        <v>83</v>
      </c>
      <c r="O120" s="155">
        <f t="shared" si="7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8"/>
        <v>1</v>
      </c>
      <c r="K121" s="155">
        <f t="shared" si="9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10"/>
        <v>84</v>
      </c>
      <c r="O121" s="155">
        <f t="shared" si="7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8"/>
        <v>0</v>
      </c>
      <c r="K122" s="155">
        <f t="shared" si="9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10"/>
        <v>0</v>
      </c>
      <c r="O122" s="155">
        <f t="shared" si="7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8"/>
        <v>1</v>
      </c>
      <c r="K123" s="155">
        <f t="shared" si="9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10"/>
        <v>85</v>
      </c>
      <c r="O123" s="155">
        <f t="shared" si="7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8"/>
        <v>1</v>
      </c>
      <c r="K124" s="155">
        <f t="shared" si="9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10"/>
        <v>86</v>
      </c>
      <c r="O124" s="155">
        <f t="shared" si="7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8"/>
        <v>0</v>
      </c>
      <c r="K125" s="155">
        <f t="shared" si="9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10"/>
        <v>0</v>
      </c>
      <c r="O125" s="155">
        <f t="shared" si="7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8"/>
        <v>0</v>
      </c>
      <c r="K126" s="155">
        <f t="shared" si="9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10"/>
        <v>0</v>
      </c>
      <c r="O126" s="155">
        <f t="shared" si="7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8"/>
        <v>1</v>
      </c>
      <c r="K127" s="155">
        <f t="shared" si="9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10"/>
        <v>87</v>
      </c>
      <c r="O127" s="155">
        <f t="shared" si="7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8"/>
        <v>1</v>
      </c>
      <c r="K128" s="155">
        <f t="shared" si="9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10"/>
        <v>88</v>
      </c>
      <c r="O128" s="155">
        <f t="shared" si="7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8"/>
        <v>0</v>
      </c>
      <c r="K129" s="155">
        <f t="shared" si="9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10"/>
        <v>201227073.79893059</v>
      </c>
      <c r="O129" s="155">
        <f t="shared" si="7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8"/>
        <v>0</v>
      </c>
      <c r="K130" s="155">
        <f t="shared" si="9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10"/>
        <v>201227074.79893059</v>
      </c>
      <c r="O130" s="155">
        <f t="shared" si="7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8"/>
        <v>0</v>
      </c>
      <c r="K131" s="155">
        <f t="shared" si="9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10"/>
        <v>201227075.79893059</v>
      </c>
      <c r="O131" s="155">
        <f t="shared" si="7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8"/>
        <v>0</v>
      </c>
      <c r="K132" s="155">
        <f t="shared" si="9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10"/>
        <v>0</v>
      </c>
      <c r="O132" s="155">
        <f t="shared" si="7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8"/>
        <v>0</v>
      </c>
      <c r="K133" s="155">
        <f t="shared" si="9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10"/>
        <v>0</v>
      </c>
      <c r="O133" s="155">
        <f t="shared" si="7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8"/>
        <v>1</v>
      </c>
      <c r="K134" s="155">
        <f t="shared" si="9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10"/>
        <v>89</v>
      </c>
      <c r="O134" s="155">
        <f t="shared" si="7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8"/>
        <v>1</v>
      </c>
      <c r="K135" s="155">
        <f t="shared" si="9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10"/>
        <v>90</v>
      </c>
      <c r="O135" s="155">
        <f t="shared" ref="O135:O198" si="12">IF(E135=0,0,IF(LEFT(C135,11)="Tiang Beton",1,0))</f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8"/>
        <v>1</v>
      </c>
      <c r="K136" s="155">
        <f t="shared" si="9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10"/>
        <v>91</v>
      </c>
      <c r="O136" s="155">
        <f t="shared" si="12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3">IF(D137="MDU-KD",1,0)</f>
        <v>1</v>
      </c>
      <c r="K137" s="155">
        <f t="shared" ref="K137:K201" si="14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5">IF(L137=0,M137,L137)</f>
        <v>92</v>
      </c>
      <c r="O137" s="155">
        <f t="shared" si="12"/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3"/>
        <v>1</v>
      </c>
      <c r="K138" s="155">
        <f t="shared" si="14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5"/>
        <v>93</v>
      </c>
      <c r="O138" s="155">
        <f t="shared" si="12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3"/>
        <v>1</v>
      </c>
      <c r="K139" s="155">
        <f t="shared" si="14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5"/>
        <v>94</v>
      </c>
      <c r="O139" s="155">
        <f t="shared" si="12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3"/>
        <v>1</v>
      </c>
      <c r="K140" s="155">
        <f t="shared" si="14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5"/>
        <v>95</v>
      </c>
      <c r="O140" s="155">
        <f t="shared" si="12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3"/>
        <v>1</v>
      </c>
      <c r="K141" s="155">
        <f t="shared" si="14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5"/>
        <v>96</v>
      </c>
      <c r="O141" s="155">
        <f t="shared" si="12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3"/>
        <v>1</v>
      </c>
      <c r="K142" s="155">
        <f t="shared" si="14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5"/>
        <v>97</v>
      </c>
      <c r="O142" s="155">
        <f t="shared" si="12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3"/>
        <v>1</v>
      </c>
      <c r="K143" s="155">
        <f t="shared" si="14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5"/>
        <v>98</v>
      </c>
      <c r="O143" s="155">
        <f t="shared" si="12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3"/>
        <v>1</v>
      </c>
      <c r="K144" s="155">
        <f t="shared" si="14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5"/>
        <v>99</v>
      </c>
      <c r="O144" s="155">
        <f t="shared" si="12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3"/>
        <v>1</v>
      </c>
      <c r="K145" s="155">
        <f t="shared" si="14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5"/>
        <v>100</v>
      </c>
      <c r="O145" s="155">
        <f t="shared" si="12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3"/>
        <v>1</v>
      </c>
      <c r="K146" s="155">
        <f t="shared" si="14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5"/>
        <v>101</v>
      </c>
      <c r="O146" s="155">
        <f t="shared" si="12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3"/>
        <v>1</v>
      </c>
      <c r="K147" s="155">
        <f t="shared" si="14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5"/>
        <v>102</v>
      </c>
      <c r="O147" s="155">
        <f t="shared" si="12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3"/>
        <v>1</v>
      </c>
      <c r="K148" s="155">
        <f t="shared" si="14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5"/>
        <v>103</v>
      </c>
      <c r="O148" s="155">
        <f t="shared" si="12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3"/>
        <v>0</v>
      </c>
      <c r="K149" s="155">
        <f t="shared" si="14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5"/>
        <v>0</v>
      </c>
      <c r="O149" s="155">
        <f t="shared" si="12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3"/>
        <v>0</v>
      </c>
      <c r="K150" s="155">
        <f t="shared" si="14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5"/>
        <v>0</v>
      </c>
      <c r="O150" s="155">
        <f t="shared" si="12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3"/>
        <v>1</v>
      </c>
      <c r="K151" s="155">
        <f t="shared" si="14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5"/>
        <v>104</v>
      </c>
      <c r="O151" s="155">
        <f t="shared" si="12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3"/>
        <v>0</v>
      </c>
      <c r="K152" s="155">
        <f t="shared" si="14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5"/>
        <v>201227076.79893059</v>
      </c>
      <c r="O152" s="155">
        <f t="shared" si="12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3"/>
        <v>0</v>
      </c>
      <c r="K153" s="155">
        <f t="shared" si="14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5"/>
        <v>201227077.79893059</v>
      </c>
      <c r="O153" s="155">
        <f t="shared" si="12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3"/>
        <v>0</v>
      </c>
      <c r="K154" s="155">
        <f t="shared" si="14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5"/>
        <v>201227078.79893059</v>
      </c>
      <c r="O154" s="155">
        <f t="shared" si="12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3"/>
        <v>0</v>
      </c>
      <c r="K155" s="155">
        <f t="shared" si="14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5"/>
        <v>201227079.79893059</v>
      </c>
      <c r="O155" s="155">
        <f t="shared" si="12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3"/>
        <v>0</v>
      </c>
      <c r="K156" s="155">
        <f t="shared" si="14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5"/>
        <v>201227080.79893059</v>
      </c>
      <c r="O156" s="155">
        <f t="shared" si="12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3"/>
        <v>0</v>
      </c>
      <c r="K157" s="155">
        <f t="shared" si="14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5"/>
        <v>201227081.79893059</v>
      </c>
      <c r="O157" s="155">
        <f t="shared" si="12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3"/>
        <v>0</v>
      </c>
      <c r="K158" s="155">
        <f t="shared" si="14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5"/>
        <v>201227082.79893059</v>
      </c>
      <c r="O158" s="155">
        <f t="shared" si="12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3"/>
        <v>0</v>
      </c>
      <c r="K159" s="155">
        <f t="shared" si="14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5"/>
        <v>201227083.79893059</v>
      </c>
      <c r="O159" s="155">
        <f t="shared" si="12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3"/>
        <v>0</v>
      </c>
      <c r="K160" s="155">
        <f t="shared" si="14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5"/>
        <v>201227084.79893059</v>
      </c>
      <c r="O160" s="155">
        <f t="shared" si="12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3"/>
        <v>0</v>
      </c>
      <c r="K161" s="155">
        <f t="shared" si="14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5"/>
        <v>201227085.79893059</v>
      </c>
      <c r="O161" s="155">
        <f t="shared" si="12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3"/>
        <v>0</v>
      </c>
      <c r="K162" s="155">
        <f t="shared" si="14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5"/>
        <v>201227086.79893059</v>
      </c>
      <c r="O162" s="155">
        <f t="shared" si="12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3"/>
        <v>0</v>
      </c>
      <c r="K163" s="155">
        <f t="shared" si="14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5"/>
        <v>201227087.79893059</v>
      </c>
      <c r="O163" s="155">
        <f t="shared" si="12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3"/>
        <v>0</v>
      </c>
      <c r="K164" s="155">
        <f t="shared" si="14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5"/>
        <v>201227088.79893059</v>
      </c>
      <c r="O164" s="155">
        <f t="shared" si="12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3"/>
        <v>0</v>
      </c>
      <c r="K165" s="155">
        <f t="shared" si="14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5"/>
        <v>201227089.79893059</v>
      </c>
      <c r="O165" s="155">
        <f t="shared" si="12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3"/>
        <v>0</v>
      </c>
      <c r="K166" s="155">
        <f t="shared" si="14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5"/>
        <v>201227090.79893059</v>
      </c>
      <c r="O166" s="155">
        <f t="shared" si="12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3"/>
        <v>0</v>
      </c>
      <c r="K167" s="155">
        <f t="shared" si="14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5"/>
        <v>201227091.79893059</v>
      </c>
      <c r="O167" s="155">
        <f t="shared" si="12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3"/>
        <v>0</v>
      </c>
      <c r="K168" s="155">
        <f t="shared" si="14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5"/>
        <v>201227092.79893059</v>
      </c>
      <c r="O168" s="155">
        <f t="shared" si="12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3"/>
        <v>0</v>
      </c>
      <c r="K169" s="155">
        <f t="shared" si="14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5"/>
        <v>201227093.79893059</v>
      </c>
      <c r="O169" s="155">
        <f t="shared" si="12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3"/>
        <v>0</v>
      </c>
      <c r="K170" s="155">
        <f t="shared" si="14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5"/>
        <v>201227094.79893059</v>
      </c>
      <c r="O170" s="155">
        <f t="shared" si="12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3"/>
        <v>0</v>
      </c>
      <c r="K171" s="155">
        <f t="shared" si="14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5"/>
        <v>201227095.79893059</v>
      </c>
      <c r="O171" s="155">
        <f t="shared" si="12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3"/>
        <v>0</v>
      </c>
      <c r="K172" s="155">
        <f t="shared" si="14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5"/>
        <v>201227096.79893059</v>
      </c>
      <c r="O172" s="155">
        <f t="shared" si="12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3"/>
        <v>0</v>
      </c>
      <c r="K173" s="155">
        <f t="shared" si="14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5"/>
        <v>201227097.79893059</v>
      </c>
      <c r="O173" s="155">
        <f t="shared" si="12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3"/>
        <v>0</v>
      </c>
      <c r="K174" s="155">
        <f t="shared" si="14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5"/>
        <v>201227098.79893059</v>
      </c>
      <c r="O174" s="155">
        <f t="shared" si="12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3"/>
        <v>0</v>
      </c>
      <c r="K175" s="155">
        <f t="shared" si="14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5"/>
        <v>201227099.79893059</v>
      </c>
      <c r="O175" s="155">
        <f t="shared" si="12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3"/>
        <v>0</v>
      </c>
      <c r="K176" s="155">
        <f t="shared" si="14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5"/>
        <v>201227100.79893059</v>
      </c>
      <c r="O176" s="155">
        <f t="shared" si="12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3"/>
        <v>0</v>
      </c>
      <c r="K177" s="155">
        <f t="shared" si="14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5"/>
        <v>201227101.79893059</v>
      </c>
      <c r="O177" s="155">
        <f t="shared" si="12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3"/>
        <v>0</v>
      </c>
      <c r="K178" s="155">
        <f t="shared" si="14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5"/>
        <v>201227102.79893059</v>
      </c>
      <c r="O178" s="155">
        <f t="shared" si="12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3"/>
        <v>0</v>
      </c>
      <c r="K179" s="155">
        <f t="shared" si="14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5"/>
        <v>201227103.79893059</v>
      </c>
      <c r="O179" s="155">
        <f t="shared" si="12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3"/>
        <v>0</v>
      </c>
      <c r="K180" s="155">
        <f t="shared" si="14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5"/>
        <v>201227104.79893059</v>
      </c>
      <c r="O180" s="155">
        <f t="shared" si="12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3"/>
        <v>0</v>
      </c>
      <c r="K181" s="155">
        <f t="shared" si="14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5"/>
        <v>201227105.79893059</v>
      </c>
      <c r="O181" s="155">
        <f t="shared" si="12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3"/>
        <v>0</v>
      </c>
      <c r="K182" s="155">
        <f t="shared" si="14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5"/>
        <v>201227106.79893059</v>
      </c>
      <c r="O182" s="155">
        <f t="shared" si="12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3"/>
        <v>0</v>
      </c>
      <c r="K183" s="155">
        <f t="shared" si="14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5"/>
        <v>0</v>
      </c>
      <c r="O183" s="155">
        <f t="shared" si="12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3"/>
        <v>0</v>
      </c>
      <c r="K184" s="155">
        <f t="shared" si="14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5"/>
        <v>0</v>
      </c>
      <c r="O184" s="155">
        <f t="shared" si="12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3"/>
        <v>0</v>
      </c>
      <c r="K185" s="155">
        <f t="shared" si="14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5"/>
        <v>201227107.79893059</v>
      </c>
      <c r="O185" s="155">
        <f t="shared" si="12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3"/>
        <v>1</v>
      </c>
      <c r="K186" s="155">
        <f t="shared" si="14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5"/>
        <v>105</v>
      </c>
      <c r="O186" s="155">
        <f t="shared" si="12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3"/>
        <v>1</v>
      </c>
      <c r="K187" s="155">
        <f t="shared" si="14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5"/>
        <v>106</v>
      </c>
      <c r="O187" s="155">
        <f t="shared" si="12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3"/>
        <v>1</v>
      </c>
      <c r="K188" s="155">
        <f t="shared" si="14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5"/>
        <v>107</v>
      </c>
      <c r="O188" s="155">
        <f t="shared" si="12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 t="shared" si="12"/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3"/>
        <v>1</v>
      </c>
      <c r="K190" s="155">
        <f t="shared" si="14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5"/>
        <v>109</v>
      </c>
      <c r="O190" s="155">
        <f t="shared" si="12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3"/>
        <v>0</v>
      </c>
      <c r="K191" s="155">
        <f t="shared" si="14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5"/>
        <v>0</v>
      </c>
      <c r="O191" s="155">
        <f t="shared" si="12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3"/>
        <v>0</v>
      </c>
      <c r="K192" s="155">
        <f t="shared" si="14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5"/>
        <v>0</v>
      </c>
      <c r="O192" s="155">
        <f t="shared" si="12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3"/>
        <v>1</v>
      </c>
      <c r="K193" s="155">
        <f t="shared" si="14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5"/>
        <v>110</v>
      </c>
      <c r="O193" s="155">
        <f t="shared" si="12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3"/>
        <v>1</v>
      </c>
      <c r="K194" s="155">
        <f t="shared" si="14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5"/>
        <v>111</v>
      </c>
      <c r="O194" s="155">
        <f t="shared" si="12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3"/>
        <v>0</v>
      </c>
      <c r="K195" s="155">
        <f t="shared" si="14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5"/>
        <v>201227108.79893059</v>
      </c>
      <c r="O195" s="155">
        <f t="shared" si="12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3"/>
        <v>0</v>
      </c>
      <c r="K196" s="155">
        <f t="shared" si="14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5"/>
        <v>201227109.79893059</v>
      </c>
      <c r="O196" s="155">
        <f t="shared" si="12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3"/>
        <v>0</v>
      </c>
      <c r="K197" s="155">
        <f t="shared" si="14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5"/>
        <v>201227110.79893059</v>
      </c>
      <c r="O197" s="155">
        <f t="shared" si="12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3"/>
        <v>0</v>
      </c>
      <c r="K198" s="155">
        <f t="shared" si="14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5"/>
        <v>0</v>
      </c>
      <c r="O198" s="155">
        <f t="shared" si="12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3"/>
        <v>0</v>
      </c>
      <c r="K199" s="155">
        <f t="shared" si="14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5"/>
        <v>0</v>
      </c>
      <c r="O199" s="155">
        <f t="shared" ref="O199:O262" si="17">IF(E199=0,0,IF(LEFT(C199,11)="Tiang Beton",1,0))</f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3"/>
        <v>0</v>
      </c>
      <c r="K200" s="155">
        <f t="shared" si="14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5"/>
        <v>201227111.79893059</v>
      </c>
      <c r="O200" s="155">
        <f t="shared" si="17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3"/>
        <v>0</v>
      </c>
      <c r="K201" s="155">
        <f t="shared" si="14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5"/>
        <v>201227112.79893059</v>
      </c>
      <c r="O201" s="155">
        <f t="shared" si="17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8">IF(D202="MDU-KD",1,0)</f>
        <v>0</v>
      </c>
      <c r="K202" s="155">
        <f t="shared" ref="K202:K269" si="19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0">IF(L202=0,M202,L202)</f>
        <v>201227113.79893059</v>
      </c>
      <c r="O202" s="155">
        <f t="shared" si="17"/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8"/>
        <v>0</v>
      </c>
      <c r="K203" s="155">
        <f t="shared" si="19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0"/>
        <v>0</v>
      </c>
      <c r="O203" s="155">
        <f t="shared" si="17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8"/>
        <v>0</v>
      </c>
      <c r="K204" s="155">
        <f t="shared" si="19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0"/>
        <v>0</v>
      </c>
      <c r="O204" s="155">
        <f t="shared" si="17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8"/>
        <v>0</v>
      </c>
      <c r="K205" s="155">
        <f t="shared" si="19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0"/>
        <v>201227114.79893059</v>
      </c>
      <c r="O205" s="155">
        <f t="shared" si="17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8"/>
        <v>0</v>
      </c>
      <c r="K206" s="155">
        <f t="shared" si="19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0"/>
        <v>201227115.79893059</v>
      </c>
      <c r="O206" s="155">
        <f t="shared" si="17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8"/>
        <v>0</v>
      </c>
      <c r="K207" s="155">
        <f t="shared" si="19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0"/>
        <v>201227116.79893059</v>
      </c>
      <c r="O207" s="155">
        <f t="shared" si="17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8"/>
        <v>0</v>
      </c>
      <c r="K208" s="155">
        <f t="shared" si="19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0"/>
        <v>201227117.79893059</v>
      </c>
      <c r="O208" s="155">
        <f t="shared" si="17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8"/>
        <v>0</v>
      </c>
      <c r="K209" s="155">
        <f t="shared" si="19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0"/>
        <v>201227118.79893059</v>
      </c>
      <c r="O209" s="155">
        <f t="shared" si="17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8"/>
        <v>0</v>
      </c>
      <c r="K210" s="155">
        <f t="shared" si="19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0"/>
        <v>201227119.79893059</v>
      </c>
      <c r="O210" s="155">
        <f t="shared" si="17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8"/>
        <v>0</v>
      </c>
      <c r="K211" s="155">
        <f t="shared" si="19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0"/>
        <v>0</v>
      </c>
      <c r="O211" s="155">
        <f t="shared" si="17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8"/>
        <v>0</v>
      </c>
      <c r="K212" s="155">
        <f t="shared" si="19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0"/>
        <v>201227120.79893059</v>
      </c>
      <c r="O212" s="155">
        <f t="shared" si="17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8"/>
        <v>0</v>
      </c>
      <c r="K213" s="155">
        <f t="shared" si="19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0"/>
        <v>0</v>
      </c>
      <c r="O213" s="155">
        <f t="shared" si="17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8"/>
        <v>0</v>
      </c>
      <c r="K214" s="155">
        <f t="shared" si="19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0"/>
        <v>0</v>
      </c>
      <c r="O214" s="155">
        <f t="shared" si="17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8"/>
        <v>1</v>
      </c>
      <c r="K215" s="155">
        <f t="shared" si="19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0"/>
        <v>112</v>
      </c>
      <c r="O215" s="155">
        <f t="shared" si="17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 t="shared" si="17"/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8"/>
        <v>1</v>
      </c>
      <c r="K217" s="155">
        <f t="shared" si="19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0"/>
        <v>114</v>
      </c>
      <c r="O217" s="155">
        <f t="shared" si="17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 t="shared" si="17"/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8"/>
        <v>1</v>
      </c>
      <c r="K219" s="155">
        <f t="shared" si="19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0"/>
        <v>116</v>
      </c>
      <c r="O219" s="155">
        <f t="shared" si="17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8"/>
        <v>1</v>
      </c>
      <c r="K220" s="155">
        <f t="shared" si="19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0"/>
        <v>117</v>
      </c>
      <c r="O220" s="155">
        <f t="shared" si="17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 t="shared" si="17"/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8"/>
        <v>0</v>
      </c>
      <c r="K222" s="155">
        <f t="shared" si="19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0"/>
        <v>0</v>
      </c>
      <c r="O222" s="155">
        <f t="shared" si="17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8"/>
        <v>0</v>
      </c>
      <c r="K223" s="155">
        <f t="shared" si="19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0"/>
        <v>0</v>
      </c>
      <c r="O223" s="155">
        <f t="shared" si="17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8"/>
        <v>1</v>
      </c>
      <c r="K224" s="155">
        <f t="shared" si="19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0"/>
        <v>119</v>
      </c>
      <c r="O224" s="155">
        <f t="shared" si="17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8"/>
        <v>1</v>
      </c>
      <c r="K225" s="155">
        <f t="shared" si="19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0"/>
        <v>120</v>
      </c>
      <c r="O225" s="155">
        <f t="shared" si="17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8"/>
        <v>1</v>
      </c>
      <c r="K226" s="155">
        <f t="shared" si="19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0"/>
        <v>121</v>
      </c>
      <c r="O226" s="155">
        <f t="shared" si="17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8"/>
        <v>1</v>
      </c>
      <c r="K227" s="155">
        <f t="shared" si="19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0"/>
        <v>122</v>
      </c>
      <c r="O227" s="155">
        <f t="shared" si="17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8"/>
        <v>1</v>
      </c>
      <c r="K228" s="155">
        <f t="shared" si="19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0"/>
        <v>123</v>
      </c>
      <c r="O228" s="155">
        <f t="shared" si="17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8"/>
        <v>1</v>
      </c>
      <c r="K229" s="155">
        <f t="shared" si="19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0"/>
        <v>124</v>
      </c>
      <c r="O229" s="155">
        <f t="shared" si="17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8"/>
        <v>0</v>
      </c>
      <c r="K230" s="155">
        <f t="shared" si="19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0"/>
        <v>0</v>
      </c>
      <c r="O230" s="155">
        <f t="shared" si="17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8"/>
        <v>0</v>
      </c>
      <c r="K231" s="155">
        <f t="shared" si="19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0"/>
        <v>0</v>
      </c>
      <c r="O231" s="155">
        <f t="shared" si="17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8"/>
        <v>1</v>
      </c>
      <c r="K232" s="155">
        <f t="shared" si="19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0"/>
        <v>125</v>
      </c>
      <c r="O232" s="155">
        <f t="shared" si="17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 t="shared" si="17"/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8"/>
        <v>1</v>
      </c>
      <c r="K234" s="155">
        <f t="shared" si="19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0"/>
        <v>127</v>
      </c>
      <c r="O234" s="155">
        <f t="shared" si="17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8"/>
        <v>1</v>
      </c>
      <c r="K235" s="155">
        <f t="shared" si="19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0"/>
        <v>128</v>
      </c>
      <c r="O235" s="155">
        <f t="shared" si="17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8"/>
        <v>1</v>
      </c>
      <c r="K236" s="155">
        <f t="shared" si="19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0"/>
        <v>129</v>
      </c>
      <c r="O236" s="155">
        <f t="shared" si="17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8"/>
        <v>1</v>
      </c>
      <c r="K237" s="155">
        <f t="shared" si="19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0"/>
        <v>130</v>
      </c>
      <c r="O237" s="155">
        <f t="shared" si="17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8"/>
        <v>0</v>
      </c>
      <c r="K238" s="155">
        <f t="shared" si="19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0"/>
        <v>201227121.79893059</v>
      </c>
      <c r="O238" s="155">
        <f t="shared" si="17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8"/>
        <v>0</v>
      </c>
      <c r="K239" s="155">
        <f t="shared" si="19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0"/>
        <v>201227122.79893059</v>
      </c>
      <c r="O239" s="155">
        <f t="shared" si="17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8"/>
        <v>1</v>
      </c>
      <c r="K240" s="155">
        <f t="shared" si="19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0"/>
        <v>131</v>
      </c>
      <c r="O240" s="155">
        <f t="shared" si="17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8"/>
        <v>0</v>
      </c>
      <c r="K241" s="155">
        <f t="shared" si="19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0"/>
        <v>201227123.79893059</v>
      </c>
      <c r="O241" s="155">
        <f t="shared" si="17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8"/>
        <v>1</v>
      </c>
      <c r="K242" s="155">
        <f t="shared" si="19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0"/>
        <v>132</v>
      </c>
      <c r="O242" s="155">
        <f t="shared" si="17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8"/>
        <v>0</v>
      </c>
      <c r="K243" s="155">
        <f t="shared" si="19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0"/>
        <v>201227124.79893059</v>
      </c>
      <c r="O243" s="155">
        <f t="shared" si="17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8"/>
        <v>0</v>
      </c>
      <c r="K244" s="155">
        <f t="shared" si="19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0"/>
        <v>201227125.79893059</v>
      </c>
      <c r="O244" s="155">
        <f t="shared" si="17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8"/>
        <v>0</v>
      </c>
      <c r="K245" s="155">
        <f t="shared" si="19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0"/>
        <v>201227126.79893059</v>
      </c>
      <c r="O245" s="155">
        <f t="shared" si="17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8"/>
        <v>0</v>
      </c>
      <c r="K246" s="155">
        <f t="shared" si="19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0"/>
        <v>201227127.79893059</v>
      </c>
      <c r="O246" s="155">
        <f t="shared" si="17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8"/>
        <v>0</v>
      </c>
      <c r="K247" s="155">
        <f t="shared" si="19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0"/>
        <v>201227128.79893059</v>
      </c>
      <c r="O247" s="155">
        <f t="shared" si="17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8"/>
        <v>1</v>
      </c>
      <c r="K248" s="155">
        <f t="shared" si="19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0"/>
        <v>133</v>
      </c>
      <c r="O248" s="155">
        <f t="shared" si="17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8"/>
        <v>1</v>
      </c>
      <c r="K249" s="155">
        <f t="shared" si="19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0"/>
        <v>134</v>
      </c>
      <c r="O249" s="155">
        <f t="shared" si="17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8"/>
        <v>1</v>
      </c>
      <c r="K250" s="155">
        <f t="shared" si="19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0"/>
        <v>135</v>
      </c>
      <c r="O250" s="155">
        <f t="shared" si="17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8"/>
        <v>1</v>
      </c>
      <c r="K251" s="155">
        <f t="shared" si="19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0"/>
        <v>136</v>
      </c>
      <c r="O251" s="155">
        <f t="shared" si="17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8"/>
        <v>0</v>
      </c>
      <c r="K252" s="155">
        <f t="shared" si="19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0"/>
        <v>201227129.79893059</v>
      </c>
      <c r="O252" s="155">
        <f t="shared" si="17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8"/>
        <v>0</v>
      </c>
      <c r="K253" s="155">
        <f t="shared" si="19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0"/>
        <v>201227130.79893059</v>
      </c>
      <c r="O253" s="155">
        <f t="shared" si="17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8"/>
        <v>1</v>
      </c>
      <c r="K254" s="155">
        <f t="shared" si="19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0"/>
        <v>137</v>
      </c>
      <c r="O254" s="155">
        <f t="shared" si="17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8"/>
        <v>0</v>
      </c>
      <c r="K255" s="155">
        <f t="shared" si="19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0"/>
        <v>201227131.79893059</v>
      </c>
      <c r="O255" s="155">
        <f t="shared" si="17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8"/>
        <v>0</v>
      </c>
      <c r="K256" s="155">
        <f t="shared" si="19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0"/>
        <v>201227132.79893059</v>
      </c>
      <c r="O256" s="155">
        <f t="shared" si="17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8"/>
        <v>0</v>
      </c>
      <c r="K257" s="155">
        <f t="shared" si="19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0"/>
        <v>201227133.79893059</v>
      </c>
      <c r="O257" s="155">
        <f t="shared" si="17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8"/>
        <v>0</v>
      </c>
      <c r="K258" s="155">
        <f t="shared" si="19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0"/>
        <v>201227134.79893059</v>
      </c>
      <c r="O258" s="155">
        <f t="shared" si="17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8"/>
        <v>0</v>
      </c>
      <c r="K259" s="155">
        <f t="shared" si="19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0"/>
        <v>201227135.79893059</v>
      </c>
      <c r="O259" s="155">
        <f t="shared" si="17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8"/>
        <v>0</v>
      </c>
      <c r="K260" s="155">
        <f t="shared" si="19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0"/>
        <v>201227136.79893059</v>
      </c>
      <c r="O260" s="155">
        <f t="shared" si="17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8"/>
        <v>0</v>
      </c>
      <c r="K261" s="155">
        <f t="shared" si="19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0"/>
        <v>201227137.79893059</v>
      </c>
      <c r="O261" s="155">
        <f t="shared" si="17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8"/>
        <v>0</v>
      </c>
      <c r="K262" s="155">
        <f t="shared" si="19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0"/>
        <v>201227138.79893059</v>
      </c>
      <c r="O262" s="155">
        <f t="shared" si="17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8"/>
        <v>0</v>
      </c>
      <c r="K263" s="155">
        <f t="shared" si="19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0"/>
        <v>201227139.79893059</v>
      </c>
      <c r="O263" s="155">
        <f t="shared" ref="O263:O326" si="23">IF(E263=0,0,IF(LEFT(C263,11)="Tiang Beton",1,0))</f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8"/>
        <v>1</v>
      </c>
      <c r="K264" s="155">
        <f t="shared" si="19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0"/>
        <v>138</v>
      </c>
      <c r="O264" s="155">
        <f t="shared" si="23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8"/>
        <v>1</v>
      </c>
      <c r="K265" s="155">
        <f t="shared" si="19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0"/>
        <v>139</v>
      </c>
      <c r="O265" s="155">
        <f t="shared" si="23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8"/>
        <v>1</v>
      </c>
      <c r="K266" s="155">
        <f t="shared" si="19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0"/>
        <v>140</v>
      </c>
      <c r="O266" s="155">
        <f t="shared" si="23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8"/>
        <v>0</v>
      </c>
      <c r="K267" s="155">
        <f t="shared" si="19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0"/>
        <v>201227140.79893059</v>
      </c>
      <c r="O267" s="155">
        <f t="shared" si="23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8"/>
        <v>0</v>
      </c>
      <c r="K268" s="155">
        <f t="shared" si="19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0"/>
        <v>201227141.79893059</v>
      </c>
      <c r="O268" s="155">
        <f t="shared" si="23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8"/>
        <v>0</v>
      </c>
      <c r="K269" s="155">
        <f t="shared" si="1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0"/>
        <v>201227142.79893059</v>
      </c>
      <c r="O269" s="155">
        <f t="shared" si="23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4">IF(D270="MDU-KD",1,0)</f>
        <v>0</v>
      </c>
      <c r="K270" s="155">
        <f t="shared" ref="K270:K336" si="25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6">IF(L270=0,M270,L270)</f>
        <v>201227143.79893059</v>
      </c>
      <c r="O270" s="155">
        <f t="shared" si="23"/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4"/>
        <v>0</v>
      </c>
      <c r="K271" s="155">
        <f t="shared" si="25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6"/>
        <v>201227144.79893059</v>
      </c>
      <c r="O271" s="155">
        <f t="shared" si="23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4"/>
        <v>0</v>
      </c>
      <c r="K272" s="155">
        <f t="shared" si="25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6"/>
        <v>201227145.79893059</v>
      </c>
      <c r="O272" s="155">
        <f t="shared" si="23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4"/>
        <v>0</v>
      </c>
      <c r="K273" s="155">
        <f t="shared" si="25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6"/>
        <v>201227146.79893059</v>
      </c>
      <c r="O273" s="155">
        <f t="shared" si="23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4"/>
        <v>0</v>
      </c>
      <c r="K274" s="155">
        <f t="shared" si="25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6"/>
        <v>201227147.79893059</v>
      </c>
      <c r="O274" s="155">
        <f t="shared" si="23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4"/>
        <v>0</v>
      </c>
      <c r="K275" s="155">
        <f t="shared" si="25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6"/>
        <v>201227148.79893059</v>
      </c>
      <c r="O275" s="155">
        <f t="shared" si="23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4"/>
        <v>1</v>
      </c>
      <c r="K276" s="155">
        <f t="shared" si="25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6"/>
        <v>141</v>
      </c>
      <c r="O276" s="155">
        <f t="shared" si="23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4"/>
        <v>1</v>
      </c>
      <c r="K277" s="155">
        <f t="shared" si="25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6"/>
        <v>142</v>
      </c>
      <c r="O277" s="155">
        <f t="shared" si="23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4"/>
        <v>0</v>
      </c>
      <c r="K278" s="155">
        <f t="shared" si="25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6"/>
        <v>0</v>
      </c>
      <c r="O278" s="155">
        <f t="shared" si="23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4"/>
        <v>0</v>
      </c>
      <c r="K279" s="155">
        <f t="shared" si="25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6"/>
        <v>0</v>
      </c>
      <c r="O279" s="155">
        <f t="shared" si="23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4"/>
        <v>0</v>
      </c>
      <c r="K280" s="155">
        <f t="shared" si="25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6"/>
        <v>201227149.79893059</v>
      </c>
      <c r="O280" s="155">
        <f t="shared" si="23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4"/>
        <v>0</v>
      </c>
      <c r="K281" s="155">
        <f t="shared" si="25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6"/>
        <v>201227150.79893059</v>
      </c>
      <c r="O281" s="155">
        <f t="shared" si="23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4"/>
        <v>0</v>
      </c>
      <c r="K282" s="155">
        <f t="shared" si="25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6"/>
        <v>201227151.79893059</v>
      </c>
      <c r="O282" s="155">
        <f t="shared" si="23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 t="shared" si="23"/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4"/>
        <v>0</v>
      </c>
      <c r="K284" s="155">
        <f t="shared" si="25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6"/>
        <v>201227153.79893059</v>
      </c>
      <c r="O284" s="155">
        <f t="shared" si="23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4"/>
        <v>0</v>
      </c>
      <c r="K285" s="155">
        <f t="shared" si="25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6"/>
        <v>201227154.79893059</v>
      </c>
      <c r="O285" s="155">
        <f t="shared" si="23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4"/>
        <v>0</v>
      </c>
      <c r="K286" s="155">
        <f t="shared" si="25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6"/>
        <v>201227155.79893059</v>
      </c>
      <c r="O286" s="155">
        <f t="shared" si="23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4"/>
        <v>0</v>
      </c>
      <c r="K287" s="155">
        <f t="shared" si="25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6"/>
        <v>201227156.79893059</v>
      </c>
      <c r="O287" s="155">
        <f t="shared" si="23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4"/>
        <v>0</v>
      </c>
      <c r="K288" s="155">
        <f t="shared" si="25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6"/>
        <v>201227157.79893059</v>
      </c>
      <c r="O288" s="155">
        <f t="shared" si="23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4"/>
        <v>0</v>
      </c>
      <c r="K289" s="155">
        <f t="shared" si="25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6"/>
        <v>201227158.79893059</v>
      </c>
      <c r="O289" s="155">
        <f t="shared" si="23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4"/>
        <v>0</v>
      </c>
      <c r="K290" s="155">
        <f t="shared" si="25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6"/>
        <v>201227159.79893059</v>
      </c>
      <c r="O290" s="155">
        <f t="shared" si="23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4"/>
        <v>0</v>
      </c>
      <c r="K291" s="155">
        <f t="shared" si="25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6"/>
        <v>201227160.79893059</v>
      </c>
      <c r="O291" s="155">
        <f t="shared" si="23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4"/>
        <v>0</v>
      </c>
      <c r="K292" s="155">
        <f t="shared" si="25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6"/>
        <v>201227161.79893059</v>
      </c>
      <c r="O292" s="155">
        <f t="shared" si="23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4"/>
        <v>0</v>
      </c>
      <c r="K293" s="155">
        <f t="shared" si="25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6"/>
        <v>201227162.79893059</v>
      </c>
      <c r="O293" s="155">
        <f t="shared" si="23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 t="shared" si="23"/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4"/>
        <v>0</v>
      </c>
      <c r="K295" s="155">
        <f t="shared" si="25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6"/>
        <v>201227164.79893059</v>
      </c>
      <c r="O295" s="155">
        <f t="shared" si="23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4"/>
        <v>0</v>
      </c>
      <c r="K296" s="155">
        <f t="shared" si="25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6"/>
        <v>201227165.79893059</v>
      </c>
      <c r="O296" s="155">
        <f t="shared" si="23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4"/>
        <v>0</v>
      </c>
      <c r="K297" s="155">
        <f t="shared" si="25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6"/>
        <v>201227166.79893059</v>
      </c>
      <c r="O297" s="155">
        <f t="shared" si="23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4"/>
        <v>0</v>
      </c>
      <c r="K298" s="155">
        <f t="shared" si="25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6"/>
        <v>201227167.79893059</v>
      </c>
      <c r="O298" s="155">
        <f t="shared" si="23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4"/>
        <v>0</v>
      </c>
      <c r="K299" s="155">
        <f t="shared" si="25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6"/>
        <v>201227168.79893059</v>
      </c>
      <c r="O299" s="155">
        <f t="shared" si="23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4"/>
        <v>0</v>
      </c>
      <c r="K300" s="155">
        <f t="shared" si="25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6"/>
        <v>201227169.79893059</v>
      </c>
      <c r="O300" s="155">
        <f t="shared" si="23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4"/>
        <v>0</v>
      </c>
      <c r="K301" s="155">
        <f t="shared" si="25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6"/>
        <v>201227170.79893059</v>
      </c>
      <c r="O301" s="155">
        <f t="shared" si="23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4"/>
        <v>0</v>
      </c>
      <c r="K302" s="155">
        <f t="shared" si="25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6"/>
        <v>201227171.79893059</v>
      </c>
      <c r="O302" s="155">
        <f t="shared" si="23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4"/>
        <v>0</v>
      </c>
      <c r="K303" s="155">
        <f t="shared" si="25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6"/>
        <v>201227172.79893059</v>
      </c>
      <c r="O303" s="155">
        <f t="shared" si="23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4"/>
        <v>0</v>
      </c>
      <c r="K304" s="155">
        <f t="shared" si="25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6"/>
        <v>201227173.79893059</v>
      </c>
      <c r="O304" s="155">
        <f t="shared" si="23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4"/>
        <v>0</v>
      </c>
      <c r="K305" s="155">
        <f t="shared" si="25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6"/>
        <v>201227174.79893059</v>
      </c>
      <c r="O305" s="155">
        <f t="shared" si="23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 t="shared" si="23"/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4"/>
        <v>0</v>
      </c>
      <c r="K307" s="155">
        <f t="shared" si="25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6"/>
        <v>201227176.79893059</v>
      </c>
      <c r="O307" s="155">
        <f t="shared" si="23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4"/>
        <v>0</v>
      </c>
      <c r="K308" s="155">
        <f t="shared" si="25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6"/>
        <v>201227177.79893059</v>
      </c>
      <c r="O308" s="155">
        <f t="shared" si="23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4"/>
        <v>0</v>
      </c>
      <c r="K309" s="155">
        <f t="shared" si="25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6"/>
        <v>201227178.79893059</v>
      </c>
      <c r="O309" s="155">
        <f t="shared" si="23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4"/>
        <v>0</v>
      </c>
      <c r="K310" s="155">
        <f t="shared" si="25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6"/>
        <v>201227179.79893059</v>
      </c>
      <c r="O310" s="155">
        <f t="shared" si="23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4"/>
        <v>0</v>
      </c>
      <c r="K311" s="155">
        <f t="shared" si="25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6"/>
        <v>201227180.79893059</v>
      </c>
      <c r="O311" s="155">
        <f t="shared" si="23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4"/>
        <v>0</v>
      </c>
      <c r="K312" s="155">
        <f t="shared" si="25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6"/>
        <v>201227181.79893059</v>
      </c>
      <c r="O312" s="155">
        <f t="shared" si="23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4"/>
        <v>0</v>
      </c>
      <c r="K313" s="155">
        <f t="shared" si="25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6"/>
        <v>201227182.79893059</v>
      </c>
      <c r="O313" s="155">
        <f t="shared" si="23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4"/>
        <v>0</v>
      </c>
      <c r="K314" s="155">
        <f t="shared" si="25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6"/>
        <v>201227183.79893059</v>
      </c>
      <c r="O314" s="155">
        <f t="shared" si="23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4"/>
        <v>0</v>
      </c>
      <c r="K315" s="155">
        <f t="shared" si="25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6"/>
        <v>201227184.79893059</v>
      </c>
      <c r="O315" s="155">
        <f t="shared" si="23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4"/>
        <v>0</v>
      </c>
      <c r="K316" s="155">
        <f t="shared" si="25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6"/>
        <v>201227185.79893059</v>
      </c>
      <c r="O316" s="155">
        <f t="shared" si="23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4"/>
        <v>0</v>
      </c>
      <c r="K317" s="155">
        <f t="shared" si="25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6"/>
        <v>201227186.79893059</v>
      </c>
      <c r="O317" s="155">
        <f t="shared" si="23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4"/>
        <v>0</v>
      </c>
      <c r="K318" s="155">
        <f t="shared" si="25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6"/>
        <v>201227187.79893059</v>
      </c>
      <c r="O318" s="155">
        <f t="shared" si="23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4"/>
        <v>0</v>
      </c>
      <c r="K319" s="155">
        <f t="shared" si="25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6"/>
        <v>201227188.79893059</v>
      </c>
      <c r="O319" s="155">
        <f t="shared" si="23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4"/>
        <v>0</v>
      </c>
      <c r="K320" s="155">
        <f t="shared" si="25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6"/>
        <v>201227189.79893059</v>
      </c>
      <c r="O320" s="155">
        <f t="shared" si="23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4"/>
        <v>0</v>
      </c>
      <c r="K321" s="155">
        <f t="shared" si="25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6"/>
        <v>201227190.79893059</v>
      </c>
      <c r="O321" s="155">
        <f t="shared" si="23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4"/>
        <v>0</v>
      </c>
      <c r="K322" s="155">
        <f t="shared" si="25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6"/>
        <v>0</v>
      </c>
      <c r="O322" s="155">
        <f t="shared" si="23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4"/>
        <v>0</v>
      </c>
      <c r="K323" s="155">
        <f t="shared" si="25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6"/>
        <v>0</v>
      </c>
      <c r="O323" s="155">
        <f t="shared" si="23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4"/>
        <v>0</v>
      </c>
      <c r="K324" s="155">
        <f t="shared" si="25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6"/>
        <v>201227191.79893059</v>
      </c>
      <c r="O324" s="155">
        <f t="shared" si="23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4"/>
        <v>0</v>
      </c>
      <c r="K325" s="155">
        <f t="shared" si="25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6"/>
        <v>201227192.79893059</v>
      </c>
      <c r="O325" s="155">
        <f t="shared" si="23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4"/>
        <v>0</v>
      </c>
      <c r="K326" s="155">
        <f t="shared" si="25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6"/>
        <v>201227193.79893059</v>
      </c>
      <c r="O326" s="155">
        <f t="shared" si="23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4"/>
        <v>0</v>
      </c>
      <c r="K327" s="155">
        <f t="shared" si="25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6"/>
        <v>201227194.79893059</v>
      </c>
      <c r="O327" s="155">
        <f t="shared" ref="O327:O390" si="27">IF(E327=0,0,IF(LEFT(C327,11)="Tiang Beton",1,0))</f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4"/>
        <v>0</v>
      </c>
      <c r="K328" s="155">
        <f t="shared" si="25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6"/>
        <v>201227195.79893059</v>
      </c>
      <c r="O328" s="155">
        <f t="shared" si="27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4"/>
        <v>0</v>
      </c>
      <c r="K329" s="155">
        <f t="shared" si="25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6"/>
        <v>201227196.79893059</v>
      </c>
      <c r="O329" s="155">
        <f t="shared" si="27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8">IF($I$5=$G$4,G330,(IF($I$5=$F$4,F330,0)))</f>
        <v>6100</v>
      </c>
      <c r="J330" s="163">
        <f t="shared" si="24"/>
        <v>0</v>
      </c>
      <c r="K330" s="155">
        <f t="shared" si="25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6"/>
        <v>201227197.79893059</v>
      </c>
      <c r="O330" s="155">
        <f t="shared" si="27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8"/>
        <v>58600</v>
      </c>
      <c r="J331" s="163">
        <f t="shared" si="24"/>
        <v>0</v>
      </c>
      <c r="K331" s="155">
        <f t="shared" si="25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6"/>
        <v>201227198.79893059</v>
      </c>
      <c r="O331" s="155">
        <f t="shared" si="27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8"/>
        <v>15400</v>
      </c>
      <c r="J332" s="163">
        <f t="shared" si="24"/>
        <v>0</v>
      </c>
      <c r="K332" s="155">
        <f t="shared" si="25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6"/>
        <v>201227199.79893059</v>
      </c>
      <c r="O332" s="155">
        <f t="shared" si="27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8"/>
        <v>5300</v>
      </c>
      <c r="J333" s="163">
        <f t="shared" si="24"/>
        <v>0</v>
      </c>
      <c r="K333" s="155">
        <f t="shared" si="25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6"/>
        <v>201227200.79893059</v>
      </c>
      <c r="O333" s="155">
        <f t="shared" si="27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8"/>
        <v>8900</v>
      </c>
      <c r="J334" s="163">
        <f t="shared" si="24"/>
        <v>0</v>
      </c>
      <c r="K334" s="155">
        <f t="shared" si="25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6"/>
        <v>201227201.79893059</v>
      </c>
      <c r="O334" s="155">
        <f t="shared" si="27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8"/>
        <v>15800</v>
      </c>
      <c r="J335" s="163">
        <f t="shared" si="24"/>
        <v>0</v>
      </c>
      <c r="K335" s="155">
        <f t="shared" si="25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6"/>
        <v>201227202.79893059</v>
      </c>
      <c r="O335" s="155">
        <f t="shared" si="27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8"/>
        <v>13800</v>
      </c>
      <c r="J336" s="163">
        <f t="shared" si="24"/>
        <v>0</v>
      </c>
      <c r="K336" s="155">
        <f t="shared" si="25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6"/>
        <v>201227203.79893059</v>
      </c>
      <c r="O336" s="155">
        <f t="shared" si="27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8"/>
        <v>18100</v>
      </c>
      <c r="J337" s="163">
        <f t="shared" ref="J337:J400" si="29">IF(D337="MDU-KD",1,0)</f>
        <v>0</v>
      </c>
      <c r="K337" s="155">
        <f t="shared" ref="K337:K400" si="30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1">IF(L337=0,M337,L337)</f>
        <v>201227204.79893059</v>
      </c>
      <c r="O337" s="155">
        <f t="shared" si="27"/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8"/>
        <v>19800</v>
      </c>
      <c r="J338" s="163">
        <f t="shared" si="29"/>
        <v>0</v>
      </c>
      <c r="K338" s="155">
        <f t="shared" si="30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1"/>
        <v>201227205.79893059</v>
      </c>
      <c r="O338" s="155">
        <f t="shared" si="27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8"/>
        <v>23100</v>
      </c>
      <c r="J339" s="163">
        <f t="shared" si="29"/>
        <v>0</v>
      </c>
      <c r="K339" s="155">
        <f t="shared" si="30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1"/>
        <v>201227206.79893059</v>
      </c>
      <c r="O339" s="155">
        <f t="shared" si="27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8"/>
        <v>38500</v>
      </c>
      <c r="J340" s="163">
        <f t="shared" si="29"/>
        <v>0</v>
      </c>
      <c r="K340" s="155">
        <f t="shared" si="30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1"/>
        <v>201227207.79893059</v>
      </c>
      <c r="O340" s="155">
        <f t="shared" si="27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8"/>
        <v>22900</v>
      </c>
      <c r="J341" s="163">
        <f t="shared" si="29"/>
        <v>0</v>
      </c>
      <c r="K341" s="155">
        <f t="shared" si="30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1"/>
        <v>201227208.79893059</v>
      </c>
      <c r="O341" s="155">
        <f t="shared" si="27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8"/>
        <v>25000</v>
      </c>
      <c r="J342" s="163">
        <f t="shared" si="29"/>
        <v>0</v>
      </c>
      <c r="K342" s="155">
        <f t="shared" si="30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1"/>
        <v>201227209.79893059</v>
      </c>
      <c r="O342" s="155">
        <f t="shared" si="27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8"/>
        <v>25000</v>
      </c>
      <c r="J343" s="163">
        <f t="shared" si="29"/>
        <v>0</v>
      </c>
      <c r="K343" s="155">
        <f t="shared" si="30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1"/>
        <v>201227210.79893059</v>
      </c>
      <c r="O343" s="155">
        <f t="shared" si="27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8"/>
        <v>18400</v>
      </c>
      <c r="J344" s="163">
        <f t="shared" si="29"/>
        <v>0</v>
      </c>
      <c r="K344" s="155">
        <f t="shared" si="30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1"/>
        <v>201227211.79893059</v>
      </c>
      <c r="O344" s="155">
        <f t="shared" si="27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8"/>
        <v>18400</v>
      </c>
      <c r="J345" s="163">
        <f t="shared" si="29"/>
        <v>0</v>
      </c>
      <c r="K345" s="155">
        <f t="shared" si="30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1"/>
        <v>201227212.79893059</v>
      </c>
      <c r="O345" s="155">
        <f t="shared" si="27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8"/>
        <v>18400</v>
      </c>
      <c r="J346" s="163">
        <f t="shared" si="29"/>
        <v>0</v>
      </c>
      <c r="K346" s="155">
        <f t="shared" si="30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1"/>
        <v>201227213.79893059</v>
      </c>
      <c r="O346" s="155">
        <f t="shared" si="27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8"/>
        <v>61300</v>
      </c>
      <c r="J347" s="163">
        <f t="shared" si="29"/>
        <v>0</v>
      </c>
      <c r="K347" s="155">
        <f t="shared" si="30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1"/>
        <v>201227214.79893059</v>
      </c>
      <c r="O347" s="155">
        <f t="shared" si="27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8"/>
        <v>61300</v>
      </c>
      <c r="J348" s="163">
        <f t="shared" si="29"/>
        <v>0</v>
      </c>
      <c r="K348" s="155">
        <f t="shared" si="30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1"/>
        <v>201227215.79893059</v>
      </c>
      <c r="O348" s="155">
        <f t="shared" si="27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8"/>
        <v>61300</v>
      </c>
      <c r="J349" s="163">
        <f t="shared" si="29"/>
        <v>0</v>
      </c>
      <c r="K349" s="155">
        <f t="shared" si="30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1"/>
        <v>201227216.79893059</v>
      </c>
      <c r="O349" s="155">
        <f t="shared" si="27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8"/>
        <v>64500</v>
      </c>
      <c r="J350" s="163">
        <f t="shared" si="29"/>
        <v>0</v>
      </c>
      <c r="K350" s="155">
        <f t="shared" si="30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1"/>
        <v>201227217.79893059</v>
      </c>
      <c r="O350" s="155">
        <f t="shared" si="27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8"/>
        <v>69000</v>
      </c>
      <c r="J351" s="163">
        <f t="shared" si="29"/>
        <v>0</v>
      </c>
      <c r="K351" s="155">
        <f t="shared" si="30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1"/>
        <v>201227218.79893059</v>
      </c>
      <c r="O351" s="155">
        <f t="shared" si="27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8"/>
        <v>82500</v>
      </c>
      <c r="J352" s="163">
        <f t="shared" si="29"/>
        <v>0</v>
      </c>
      <c r="K352" s="155">
        <f t="shared" si="30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1"/>
        <v>201227219.79893059</v>
      </c>
      <c r="O352" s="155">
        <f t="shared" si="27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8"/>
        <v>79800</v>
      </c>
      <c r="J353" s="163">
        <f t="shared" si="29"/>
        <v>0</v>
      </c>
      <c r="K353" s="155">
        <f t="shared" si="30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1"/>
        <v>201227220.79893059</v>
      </c>
      <c r="O353" s="155">
        <f t="shared" si="27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8"/>
        <v>72100</v>
      </c>
      <c r="J354" s="163">
        <f t="shared" si="29"/>
        <v>0</v>
      </c>
      <c r="K354" s="155">
        <f t="shared" si="30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1"/>
        <v>201227221.79893059</v>
      </c>
      <c r="O354" s="155">
        <f t="shared" si="27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8"/>
        <v>86800</v>
      </c>
      <c r="J355" s="163">
        <f t="shared" si="29"/>
        <v>0</v>
      </c>
      <c r="K355" s="155">
        <f t="shared" si="30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1"/>
        <v>201227222.79893059</v>
      </c>
      <c r="O355" s="155">
        <f t="shared" si="27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8"/>
        <v>105600</v>
      </c>
      <c r="J356" s="163">
        <f t="shared" si="29"/>
        <v>0</v>
      </c>
      <c r="K356" s="155">
        <f t="shared" si="30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1"/>
        <v>201227223.79893059</v>
      </c>
      <c r="O356" s="155">
        <f t="shared" si="27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8"/>
        <v>491900</v>
      </c>
      <c r="J357" s="163">
        <f t="shared" si="29"/>
        <v>0</v>
      </c>
      <c r="K357" s="155">
        <f t="shared" si="30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1"/>
        <v>201227224.79893059</v>
      </c>
      <c r="O357" s="155">
        <f t="shared" si="27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8"/>
        <v>29555</v>
      </c>
      <c r="J358" s="163">
        <f t="shared" si="29"/>
        <v>0</v>
      </c>
      <c r="K358" s="155">
        <f t="shared" si="30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1"/>
        <v>201227225.79893059</v>
      </c>
      <c r="O358" s="155">
        <f t="shared" si="27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8"/>
        <v>37200</v>
      </c>
      <c r="J359" s="163">
        <f t="shared" si="29"/>
        <v>0</v>
      </c>
      <c r="K359" s="155">
        <f t="shared" si="30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1"/>
        <v>201227226.79893059</v>
      </c>
      <c r="O359" s="155">
        <f t="shared" si="27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8"/>
        <v>29600</v>
      </c>
      <c r="J360" s="163">
        <f t="shared" si="29"/>
        <v>0</v>
      </c>
      <c r="K360" s="155">
        <f t="shared" si="30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1"/>
        <v>201227227.79893059</v>
      </c>
      <c r="O360" s="155">
        <f t="shared" si="27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8"/>
        <v>37144</v>
      </c>
      <c r="J361" s="163">
        <f t="shared" si="29"/>
        <v>0</v>
      </c>
      <c r="K361" s="155">
        <f t="shared" si="30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1"/>
        <v>201227228.79893059</v>
      </c>
      <c r="O361" s="155">
        <f t="shared" si="27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8"/>
        <v>5700</v>
      </c>
      <c r="J362" s="163">
        <f t="shared" si="29"/>
        <v>0</v>
      </c>
      <c r="K362" s="155">
        <f t="shared" si="30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1"/>
        <v>201227229.79893059</v>
      </c>
      <c r="O362" s="155">
        <f t="shared" si="27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8"/>
        <v>5700</v>
      </c>
      <c r="J363" s="163">
        <f t="shared" si="29"/>
        <v>0</v>
      </c>
      <c r="K363" s="155">
        <f t="shared" si="30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1"/>
        <v>201227230.79893059</v>
      </c>
      <c r="O363" s="155">
        <f t="shared" si="27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8"/>
        <v>10700</v>
      </c>
      <c r="J364" s="163">
        <f t="shared" si="29"/>
        <v>0</v>
      </c>
      <c r="K364" s="155">
        <f t="shared" si="30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1"/>
        <v>201227231.79893059</v>
      </c>
      <c r="O364" s="155">
        <f t="shared" si="27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8"/>
        <v>6200</v>
      </c>
      <c r="J365" s="163">
        <f t="shared" si="29"/>
        <v>0</v>
      </c>
      <c r="K365" s="155">
        <f t="shared" si="30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1"/>
        <v>201227232.79893059</v>
      </c>
      <c r="O365" s="155">
        <f t="shared" si="27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8"/>
        <v>446100</v>
      </c>
      <c r="J366" s="163">
        <f t="shared" si="29"/>
        <v>0</v>
      </c>
      <c r="K366" s="155">
        <f t="shared" si="30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1"/>
        <v>201227233.79893059</v>
      </c>
      <c r="O366" s="155">
        <f t="shared" si="27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8"/>
        <v>45796</v>
      </c>
      <c r="J367" s="163">
        <f t="shared" si="29"/>
        <v>0</v>
      </c>
      <c r="K367" s="155">
        <f t="shared" si="30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1"/>
        <v>201227234.79893059</v>
      </c>
      <c r="O367" s="155">
        <f t="shared" si="27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8"/>
        <v>0</v>
      </c>
      <c r="J368" s="163">
        <f t="shared" si="29"/>
        <v>0</v>
      </c>
      <c r="K368" s="155">
        <f t="shared" si="30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1"/>
        <v>0</v>
      </c>
      <c r="O368" s="155">
        <f t="shared" si="27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8"/>
        <v>0</v>
      </c>
      <c r="J369" s="163">
        <f t="shared" si="29"/>
        <v>0</v>
      </c>
      <c r="K369" s="155">
        <f t="shared" si="30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1"/>
        <v>0</v>
      </c>
      <c r="O369" s="155">
        <f t="shared" si="27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8"/>
        <v>37000</v>
      </c>
      <c r="J370" s="163">
        <f t="shared" si="29"/>
        <v>0</v>
      </c>
      <c r="K370" s="155">
        <f t="shared" si="30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1"/>
        <v>201227235.79893059</v>
      </c>
      <c r="O370" s="155">
        <f t="shared" si="27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8"/>
        <v>55500</v>
      </c>
      <c r="J371" s="163">
        <f t="shared" si="29"/>
        <v>0</v>
      </c>
      <c r="K371" s="155">
        <f t="shared" si="30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1"/>
        <v>201227236.79893059</v>
      </c>
      <c r="O371" s="155">
        <f t="shared" si="27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8"/>
        <v>67800</v>
      </c>
      <c r="J372" s="163">
        <f t="shared" si="29"/>
        <v>0</v>
      </c>
      <c r="K372" s="155">
        <f t="shared" si="30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1"/>
        <v>201227237.79893059</v>
      </c>
      <c r="O372" s="155">
        <f t="shared" si="27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8"/>
        <v>98600</v>
      </c>
      <c r="J373" s="163">
        <f t="shared" si="29"/>
        <v>0</v>
      </c>
      <c r="K373" s="155">
        <f t="shared" si="30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1"/>
        <v>201227238.79893059</v>
      </c>
      <c r="O373" s="155">
        <f t="shared" si="27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8"/>
        <v>135199</v>
      </c>
      <c r="J374" s="163">
        <f t="shared" si="29"/>
        <v>0</v>
      </c>
      <c r="K374" s="155">
        <f t="shared" si="30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1"/>
        <v>201227239.79893059</v>
      </c>
      <c r="O374" s="155">
        <f t="shared" si="27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8"/>
        <v>7789</v>
      </c>
      <c r="J375" s="163">
        <f t="shared" si="29"/>
        <v>0</v>
      </c>
      <c r="K375" s="155">
        <f t="shared" si="30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1"/>
        <v>201227240.79893059</v>
      </c>
      <c r="O375" s="155">
        <f t="shared" si="27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8"/>
        <v>47459</v>
      </c>
      <c r="J376" s="163">
        <f t="shared" si="29"/>
        <v>0</v>
      </c>
      <c r="K376" s="155">
        <f t="shared" si="30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1"/>
        <v>201227241.79893059</v>
      </c>
      <c r="O376" s="155">
        <f t="shared" si="27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8"/>
        <v>112500</v>
      </c>
      <c r="J377" s="163">
        <f t="shared" si="29"/>
        <v>0</v>
      </c>
      <c r="K377" s="155">
        <f t="shared" si="30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1"/>
        <v>201227242.79893059</v>
      </c>
      <c r="O377" s="155">
        <f t="shared" si="27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8"/>
        <v>35800</v>
      </c>
      <c r="J378" s="163">
        <f t="shared" si="29"/>
        <v>0</v>
      </c>
      <c r="K378" s="155">
        <f t="shared" si="30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1"/>
        <v>201227243.79893059</v>
      </c>
      <c r="O378" s="155">
        <f t="shared" si="27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8"/>
        <v>36000</v>
      </c>
      <c r="J379" s="163">
        <f t="shared" si="29"/>
        <v>0</v>
      </c>
      <c r="K379" s="155">
        <f t="shared" si="30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1"/>
        <v>201227244.79893059</v>
      </c>
      <c r="O379" s="155">
        <f t="shared" si="27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8"/>
        <v>36000</v>
      </c>
      <c r="J380" s="163">
        <f t="shared" si="29"/>
        <v>0</v>
      </c>
      <c r="K380" s="155">
        <f t="shared" si="30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1"/>
        <v>201227245.79893059</v>
      </c>
      <c r="O380" s="155">
        <f t="shared" si="27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8"/>
        <v>40000</v>
      </c>
      <c r="J381" s="163">
        <f t="shared" si="29"/>
        <v>0</v>
      </c>
      <c r="K381" s="155">
        <f t="shared" si="30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1"/>
        <v>201227246.79893059</v>
      </c>
      <c r="O381" s="155">
        <f t="shared" si="27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8"/>
        <v>55000</v>
      </c>
      <c r="J382" s="163">
        <f t="shared" si="29"/>
        <v>0</v>
      </c>
      <c r="K382" s="155">
        <f t="shared" si="30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1"/>
        <v>201227247.79893059</v>
      </c>
      <c r="O382" s="155">
        <f t="shared" si="27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8"/>
        <v>45500</v>
      </c>
      <c r="J383" s="163">
        <f t="shared" si="29"/>
        <v>0</v>
      </c>
      <c r="K383" s="155">
        <f t="shared" si="30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1"/>
        <v>201227248.79893059</v>
      </c>
      <c r="O383" s="155">
        <f t="shared" si="27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8"/>
        <v>45500</v>
      </c>
      <c r="J384" s="163">
        <f t="shared" si="29"/>
        <v>0</v>
      </c>
      <c r="K384" s="155">
        <f t="shared" si="30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1"/>
        <v>201227249.79893059</v>
      </c>
      <c r="O384" s="155">
        <f t="shared" si="27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8"/>
        <v>45500</v>
      </c>
      <c r="J385" s="163">
        <f t="shared" si="29"/>
        <v>0</v>
      </c>
      <c r="K385" s="155">
        <f t="shared" si="30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1"/>
        <v>201227250.79893059</v>
      </c>
      <c r="O385" s="155">
        <f t="shared" si="27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8"/>
        <v>45500</v>
      </c>
      <c r="J386" s="163">
        <f t="shared" si="29"/>
        <v>0</v>
      </c>
      <c r="K386" s="155">
        <f t="shared" si="30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1"/>
        <v>201227251.79893059</v>
      </c>
      <c r="O386" s="155">
        <f t="shared" si="27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8"/>
        <v>7938</v>
      </c>
      <c r="J387" s="163">
        <f t="shared" si="29"/>
        <v>0</v>
      </c>
      <c r="K387" s="155">
        <f t="shared" si="30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1"/>
        <v>201227252.79893059</v>
      </c>
      <c r="O387" s="155">
        <f t="shared" si="27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8"/>
        <v>30000</v>
      </c>
      <c r="J388" s="163">
        <f t="shared" si="29"/>
        <v>0</v>
      </c>
      <c r="K388" s="155">
        <f t="shared" si="30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1"/>
        <v>201227253.79893059</v>
      </c>
      <c r="O388" s="155">
        <f t="shared" si="27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8"/>
        <v>26500</v>
      </c>
      <c r="J389" s="163">
        <f t="shared" si="29"/>
        <v>0</v>
      </c>
      <c r="K389" s="155">
        <f t="shared" si="30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1"/>
        <v>201227254.79893059</v>
      </c>
      <c r="O389" s="155">
        <f t="shared" si="27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9"/>
        <v>0</v>
      </c>
      <c r="K390" s="155">
        <f t="shared" si="30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1"/>
        <v>201227255.79893059</v>
      </c>
      <c r="O390" s="155">
        <f t="shared" si="27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8"/>
        <v>26500</v>
      </c>
      <c r="J391" s="163">
        <f t="shared" si="29"/>
        <v>0</v>
      </c>
      <c r="K391" s="155">
        <f t="shared" si="30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1"/>
        <v>201227256.79893059</v>
      </c>
      <c r="O391" s="155">
        <f t="shared" ref="O391:O454" si="32">IF(E391=0,0,IF(LEFT(C391,11)="Tiang Beton",1,0))</f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8"/>
        <v>26500</v>
      </c>
      <c r="J392" s="163">
        <f t="shared" si="29"/>
        <v>0</v>
      </c>
      <c r="K392" s="155">
        <f t="shared" si="30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1"/>
        <v>201227257.79893059</v>
      </c>
      <c r="O392" s="155">
        <f t="shared" si="32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8"/>
        <v>33600</v>
      </c>
      <c r="J393" s="163">
        <f t="shared" si="29"/>
        <v>0</v>
      </c>
      <c r="K393" s="155">
        <f t="shared" si="30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1"/>
        <v>201227258.79893059</v>
      </c>
      <c r="O393" s="155">
        <f t="shared" si="32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8"/>
        <v>33600</v>
      </c>
      <c r="J394" s="163">
        <f t="shared" si="29"/>
        <v>0</v>
      </c>
      <c r="K394" s="155">
        <f t="shared" si="30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1"/>
        <v>201227259.79893059</v>
      </c>
      <c r="O394" s="155">
        <f t="shared" si="32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3">IF($I$5=$G$4,G395,(IF($I$5=$F$4,F395,0)))</f>
        <v>33600</v>
      </c>
      <c r="J395" s="163">
        <f t="shared" si="29"/>
        <v>0</v>
      </c>
      <c r="K395" s="155">
        <f t="shared" si="30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1"/>
        <v>201227260.79893059</v>
      </c>
      <c r="O395" s="155">
        <f t="shared" si="32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3"/>
        <v>33600</v>
      </c>
      <c r="J396" s="163">
        <f t="shared" si="29"/>
        <v>0</v>
      </c>
      <c r="K396" s="155">
        <f t="shared" si="30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1"/>
        <v>201227261.79893059</v>
      </c>
      <c r="O396" s="155">
        <f t="shared" si="32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3"/>
        <v>32600</v>
      </c>
      <c r="J397" s="163">
        <f t="shared" si="29"/>
        <v>0</v>
      </c>
      <c r="K397" s="155">
        <f t="shared" si="30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1"/>
        <v>201227262.79893059</v>
      </c>
      <c r="O397" s="155">
        <f t="shared" si="32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3"/>
        <v>45000</v>
      </c>
      <c r="J398" s="163">
        <f t="shared" si="29"/>
        <v>0</v>
      </c>
      <c r="K398" s="155">
        <f t="shared" si="30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1"/>
        <v>201227263.79893059</v>
      </c>
      <c r="O398" s="155">
        <f t="shared" si="32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3"/>
        <v>92500</v>
      </c>
      <c r="J399" s="163">
        <f t="shared" si="29"/>
        <v>0</v>
      </c>
      <c r="K399" s="155">
        <f t="shared" si="30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1"/>
        <v>201227264.79893059</v>
      </c>
      <c r="O399" s="155">
        <f t="shared" si="32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3"/>
        <v>67700</v>
      </c>
      <c r="J400" s="163">
        <f t="shared" si="29"/>
        <v>0</v>
      </c>
      <c r="K400" s="155">
        <f t="shared" si="30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1"/>
        <v>201227265.79893059</v>
      </c>
      <c r="O400" s="155">
        <f t="shared" si="32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3"/>
        <v>13100</v>
      </c>
      <c r="J401" s="163">
        <f t="shared" ref="J401:J465" si="34">IF(D401="MDU-KD",1,0)</f>
        <v>0</v>
      </c>
      <c r="K401" s="155">
        <f t="shared" ref="K401:K465" si="35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6">IF(L401=0,M401,L401)</f>
        <v>201227266.79893059</v>
      </c>
      <c r="O401" s="155">
        <f t="shared" si="32"/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3"/>
        <v>404600</v>
      </c>
      <c r="J402" s="163">
        <f t="shared" si="34"/>
        <v>0</v>
      </c>
      <c r="K402" s="155">
        <f t="shared" si="35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6"/>
        <v>201227267.79893059</v>
      </c>
      <c r="O402" s="155">
        <f t="shared" si="32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3"/>
        <v>445573.55999999994</v>
      </c>
      <c r="J403" s="163">
        <f t="shared" si="34"/>
        <v>0</v>
      </c>
      <c r="K403" s="155">
        <f t="shared" si="35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6"/>
        <v>201227268.79893059</v>
      </c>
      <c r="O403" s="155">
        <f t="shared" si="32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3"/>
        <v>89200</v>
      </c>
      <c r="J404" s="163">
        <f t="shared" si="34"/>
        <v>0</v>
      </c>
      <c r="K404" s="155">
        <f t="shared" si="35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6"/>
        <v>201227269.79893059</v>
      </c>
      <c r="O404" s="155">
        <f t="shared" si="32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3"/>
        <v>95000</v>
      </c>
      <c r="J405" s="163">
        <f t="shared" si="34"/>
        <v>0</v>
      </c>
      <c r="K405" s="155">
        <f t="shared" si="35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6"/>
        <v>201227270.79893059</v>
      </c>
      <c r="O405" s="155">
        <f t="shared" si="32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3"/>
        <v>15500</v>
      </c>
      <c r="J406" s="163">
        <f t="shared" si="34"/>
        <v>0</v>
      </c>
      <c r="K406" s="155">
        <f t="shared" si="35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6"/>
        <v>201227271.79893059</v>
      </c>
      <c r="O406" s="155">
        <f t="shared" si="32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3"/>
        <v>37700</v>
      </c>
      <c r="J407" s="163">
        <f t="shared" si="34"/>
        <v>0</v>
      </c>
      <c r="K407" s="155">
        <f t="shared" si="35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6"/>
        <v>201227272.79893059</v>
      </c>
      <c r="O407" s="155">
        <f t="shared" si="32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3"/>
        <v>28100</v>
      </c>
      <c r="J408" s="163">
        <f t="shared" si="34"/>
        <v>0</v>
      </c>
      <c r="K408" s="155">
        <f t="shared" si="35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6"/>
        <v>201227273.79893059</v>
      </c>
      <c r="O408" s="155">
        <f t="shared" si="32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3"/>
        <v>22400</v>
      </c>
      <c r="J409" s="163">
        <f t="shared" si="34"/>
        <v>0</v>
      </c>
      <c r="K409" s="155">
        <f t="shared" si="35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6"/>
        <v>201227274.79893059</v>
      </c>
      <c r="O409" s="155">
        <f t="shared" si="32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 t="shared" si="32"/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3"/>
        <v>15900</v>
      </c>
      <c r="J411" s="163">
        <f t="shared" si="34"/>
        <v>0</v>
      </c>
      <c r="K411" s="155">
        <f t="shared" si="35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6"/>
        <v>201227276.79893059</v>
      </c>
      <c r="O411" s="155">
        <f t="shared" si="32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3"/>
        <v>22500</v>
      </c>
      <c r="J412" s="163">
        <f t="shared" si="34"/>
        <v>0</v>
      </c>
      <c r="K412" s="155">
        <f t="shared" si="35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6"/>
        <v>201227277.79893059</v>
      </c>
      <c r="O412" s="155">
        <f t="shared" si="32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3"/>
        <v>36500</v>
      </c>
      <c r="J413" s="163">
        <f t="shared" si="34"/>
        <v>0</v>
      </c>
      <c r="K413" s="155">
        <f t="shared" si="35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6"/>
        <v>201227278.79893059</v>
      </c>
      <c r="O413" s="155">
        <f t="shared" si="32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3"/>
        <v>10800</v>
      </c>
      <c r="J414" s="163">
        <f t="shared" si="34"/>
        <v>0</v>
      </c>
      <c r="K414" s="155">
        <f t="shared" si="35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6"/>
        <v>201227279.79893059</v>
      </c>
      <c r="O414" s="155">
        <f t="shared" si="32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3"/>
        <v>13600</v>
      </c>
      <c r="J415" s="163">
        <f t="shared" si="34"/>
        <v>0</v>
      </c>
      <c r="K415" s="155">
        <f t="shared" si="35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6"/>
        <v>201227280.79893059</v>
      </c>
      <c r="O415" s="155">
        <f t="shared" si="32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3"/>
        <v>17100</v>
      </c>
      <c r="J416" s="163">
        <f t="shared" si="34"/>
        <v>0</v>
      </c>
      <c r="K416" s="155">
        <f t="shared" si="35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6"/>
        <v>201227281.79893059</v>
      </c>
      <c r="O416" s="155">
        <f t="shared" si="32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3"/>
        <v>32400</v>
      </c>
      <c r="J417" s="163">
        <f t="shared" si="34"/>
        <v>0</v>
      </c>
      <c r="K417" s="155">
        <f t="shared" si="35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6"/>
        <v>201227282.79893059</v>
      </c>
      <c r="O417" s="155">
        <f t="shared" si="32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3"/>
        <v>40400</v>
      </c>
      <c r="J418" s="163">
        <f t="shared" si="34"/>
        <v>0</v>
      </c>
      <c r="K418" s="155">
        <f t="shared" si="35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6"/>
        <v>201227283.79893059</v>
      </c>
      <c r="O418" s="155">
        <f t="shared" si="32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3"/>
        <v>283100</v>
      </c>
      <c r="J419" s="163">
        <f t="shared" si="34"/>
        <v>0</v>
      </c>
      <c r="K419" s="155">
        <f t="shared" si="35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6"/>
        <v>201227284.79893059</v>
      </c>
      <c r="O419" s="155">
        <f t="shared" si="32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3"/>
        <v>380500</v>
      </c>
      <c r="J420" s="163">
        <f t="shared" si="34"/>
        <v>0</v>
      </c>
      <c r="K420" s="155">
        <f t="shared" si="35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6"/>
        <v>201227285.79893059</v>
      </c>
      <c r="O420" s="155">
        <f t="shared" si="32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3"/>
        <v>559200</v>
      </c>
      <c r="J421" s="163">
        <f t="shared" si="34"/>
        <v>0</v>
      </c>
      <c r="K421" s="155">
        <f t="shared" si="35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6"/>
        <v>201227286.79893059</v>
      </c>
      <c r="O421" s="155">
        <f t="shared" si="32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3"/>
        <v>41800</v>
      </c>
      <c r="J422" s="163">
        <f t="shared" si="34"/>
        <v>0</v>
      </c>
      <c r="K422" s="155">
        <f t="shared" si="35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6"/>
        <v>201227287.79893059</v>
      </c>
      <c r="O422" s="155">
        <f t="shared" si="32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3"/>
        <v>78500</v>
      </c>
      <c r="J423" s="163">
        <f t="shared" si="34"/>
        <v>0</v>
      </c>
      <c r="K423" s="155">
        <f t="shared" si="35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6"/>
        <v>201227288.79893059</v>
      </c>
      <c r="O423" s="155">
        <f t="shared" si="32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3"/>
        <v>120000</v>
      </c>
      <c r="J424" s="163">
        <f t="shared" si="34"/>
        <v>0</v>
      </c>
      <c r="K424" s="155">
        <f t="shared" si="35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6"/>
        <v>201227289.79893059</v>
      </c>
      <c r="O424" s="155">
        <f t="shared" si="32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3"/>
        <v>120900</v>
      </c>
      <c r="J425" s="163">
        <f t="shared" si="34"/>
        <v>0</v>
      </c>
      <c r="K425" s="155">
        <f t="shared" si="35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6"/>
        <v>201227290.79893059</v>
      </c>
      <c r="O425" s="155">
        <f t="shared" si="32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3"/>
        <v>78500</v>
      </c>
      <c r="J426" s="163">
        <f t="shared" si="34"/>
        <v>0</v>
      </c>
      <c r="K426" s="155">
        <f t="shared" si="35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6"/>
        <v>201227291.79893059</v>
      </c>
      <c r="O426" s="155">
        <f t="shared" si="32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3"/>
        <v>85300</v>
      </c>
      <c r="J427" s="163">
        <f t="shared" si="34"/>
        <v>0</v>
      </c>
      <c r="K427" s="155">
        <f t="shared" si="35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6"/>
        <v>201227292.79893059</v>
      </c>
      <c r="O427" s="155">
        <f t="shared" si="32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3"/>
        <v>107300</v>
      </c>
      <c r="J428" s="163">
        <f t="shared" si="34"/>
        <v>0</v>
      </c>
      <c r="K428" s="155">
        <f t="shared" si="35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6"/>
        <v>201227293.79893059</v>
      </c>
      <c r="O428" s="155">
        <f t="shared" si="32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3"/>
        <v>112100</v>
      </c>
      <c r="J429" s="163">
        <f t="shared" si="34"/>
        <v>0</v>
      </c>
      <c r="K429" s="155">
        <f t="shared" si="35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6"/>
        <v>201227294.79893059</v>
      </c>
      <c r="O429" s="155">
        <f t="shared" si="32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3"/>
        <v>75400</v>
      </c>
      <c r="J430" s="163">
        <f t="shared" si="34"/>
        <v>0</v>
      </c>
      <c r="K430" s="155">
        <f t="shared" si="35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6"/>
        <v>201227295.79893059</v>
      </c>
      <c r="O430" s="155">
        <f t="shared" si="32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3"/>
        <v>23500</v>
      </c>
      <c r="J431" s="163">
        <f t="shared" si="34"/>
        <v>0</v>
      </c>
      <c r="K431" s="155">
        <f t="shared" si="35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6"/>
        <v>201227296.79893059</v>
      </c>
      <c r="O431" s="155">
        <f t="shared" si="32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3"/>
        <v>26500</v>
      </c>
      <c r="J432" s="163">
        <f t="shared" si="34"/>
        <v>0</v>
      </c>
      <c r="K432" s="155">
        <f t="shared" si="35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6"/>
        <v>201227297.79893059</v>
      </c>
      <c r="O432" s="155">
        <f t="shared" si="32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3"/>
        <v>34000</v>
      </c>
      <c r="J433" s="163">
        <f t="shared" si="34"/>
        <v>0</v>
      </c>
      <c r="K433" s="155">
        <f t="shared" si="35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6"/>
        <v>201227298.79893059</v>
      </c>
      <c r="O433" s="155">
        <f t="shared" si="32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3"/>
        <v>49600</v>
      </c>
      <c r="J434" s="163">
        <f t="shared" si="34"/>
        <v>0</v>
      </c>
      <c r="K434" s="155">
        <f t="shared" si="35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6"/>
        <v>201227299.79893059</v>
      </c>
      <c r="O434" s="155">
        <f t="shared" si="32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3"/>
        <v>56300</v>
      </c>
      <c r="J435" s="163">
        <f t="shared" si="34"/>
        <v>0</v>
      </c>
      <c r="K435" s="155">
        <f t="shared" si="35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6"/>
        <v>201227300.79893059</v>
      </c>
      <c r="O435" s="155">
        <f t="shared" si="32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3"/>
        <v>33800</v>
      </c>
      <c r="J436" s="163">
        <f t="shared" si="34"/>
        <v>0</v>
      </c>
      <c r="K436" s="155">
        <f t="shared" si="35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6"/>
        <v>201227301.79893059</v>
      </c>
      <c r="O436" s="155">
        <f t="shared" si="32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3"/>
        <v>40200</v>
      </c>
      <c r="J437" s="163">
        <f t="shared" si="34"/>
        <v>0</v>
      </c>
      <c r="K437" s="155">
        <f t="shared" si="35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6"/>
        <v>201227302.79893059</v>
      </c>
      <c r="O437" s="155">
        <f t="shared" si="32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3"/>
        <v>46800</v>
      </c>
      <c r="J438" s="163">
        <f t="shared" si="34"/>
        <v>0</v>
      </c>
      <c r="K438" s="155">
        <f t="shared" si="35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6"/>
        <v>201227303.79893059</v>
      </c>
      <c r="O438" s="155">
        <f t="shared" si="32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3"/>
        <v>9500</v>
      </c>
      <c r="J439" s="163">
        <f t="shared" si="34"/>
        <v>0</v>
      </c>
      <c r="K439" s="155">
        <f t="shared" si="35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6"/>
        <v>201227304.79893059</v>
      </c>
      <c r="O439" s="155">
        <f t="shared" si="32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3"/>
        <v>185200</v>
      </c>
      <c r="J440" s="163">
        <f t="shared" si="34"/>
        <v>0</v>
      </c>
      <c r="K440" s="155">
        <f t="shared" si="35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6"/>
        <v>201227305.79893059</v>
      </c>
      <c r="O440" s="155">
        <f t="shared" si="32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3"/>
        <v>175000</v>
      </c>
      <c r="J441" s="163">
        <f t="shared" si="34"/>
        <v>0</v>
      </c>
      <c r="K441" s="155">
        <f t="shared" si="35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6"/>
        <v>201227306.79893059</v>
      </c>
      <c r="O441" s="155">
        <f t="shared" si="32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3"/>
        <v>30000</v>
      </c>
      <c r="J442" s="163">
        <f t="shared" si="34"/>
        <v>0</v>
      </c>
      <c r="K442" s="155">
        <f t="shared" si="35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6"/>
        <v>201227307.79893059</v>
      </c>
      <c r="O442" s="155">
        <f t="shared" si="32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3"/>
        <v>49500</v>
      </c>
      <c r="J443" s="163">
        <f t="shared" si="34"/>
        <v>0</v>
      </c>
      <c r="K443" s="155">
        <f t="shared" si="35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6"/>
        <v>201227308.79893059</v>
      </c>
      <c r="O443" s="155">
        <f t="shared" si="32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3"/>
        <v>120000</v>
      </c>
      <c r="J444" s="163">
        <f t="shared" si="34"/>
        <v>0</v>
      </c>
      <c r="K444" s="155">
        <f t="shared" si="35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6"/>
        <v>201227309.79893059</v>
      </c>
      <c r="O444" s="155">
        <f t="shared" si="32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3"/>
        <v>4880</v>
      </c>
      <c r="J445" s="163">
        <f t="shared" si="34"/>
        <v>0</v>
      </c>
      <c r="K445" s="155">
        <f t="shared" si="35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6"/>
        <v>201227310.79893059</v>
      </c>
      <c r="O445" s="155">
        <f t="shared" si="32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3"/>
        <v>1308700</v>
      </c>
      <c r="J446" s="163">
        <f t="shared" si="34"/>
        <v>0</v>
      </c>
      <c r="K446" s="155">
        <f t="shared" si="35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6"/>
        <v>201227311.79893059</v>
      </c>
      <c r="O446" s="155">
        <f t="shared" si="32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3"/>
        <v>12500</v>
      </c>
      <c r="J447" s="163">
        <f t="shared" si="34"/>
        <v>0</v>
      </c>
      <c r="K447" s="155">
        <f t="shared" si="35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6"/>
        <v>201227312.79893059</v>
      </c>
      <c r="O447" s="155">
        <f t="shared" si="32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3"/>
        <v>9700</v>
      </c>
      <c r="J448" s="163">
        <f t="shared" si="34"/>
        <v>0</v>
      </c>
      <c r="K448" s="155">
        <f t="shared" si="35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6"/>
        <v>201227313.79893059</v>
      </c>
      <c r="O448" s="155">
        <f t="shared" si="32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3"/>
        <v>24300</v>
      </c>
      <c r="J449" s="163">
        <f t="shared" si="34"/>
        <v>0</v>
      </c>
      <c r="K449" s="155">
        <f t="shared" si="35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6"/>
        <v>201227314.79893059</v>
      </c>
      <c r="O449" s="155">
        <f t="shared" si="32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3"/>
        <v>39204</v>
      </c>
      <c r="J450" s="163">
        <f t="shared" si="34"/>
        <v>0</v>
      </c>
      <c r="K450" s="155">
        <f t="shared" si="35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6"/>
        <v>201227315.79893059</v>
      </c>
      <c r="O450" s="155">
        <f t="shared" si="32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3"/>
        <v>547900</v>
      </c>
      <c r="J451" s="163">
        <f t="shared" si="34"/>
        <v>0</v>
      </c>
      <c r="K451" s="155">
        <f t="shared" si="35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6"/>
        <v>201227316.79893059</v>
      </c>
      <c r="O451" s="155">
        <f t="shared" si="32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3"/>
        <v>87000</v>
      </c>
      <c r="J452" s="163">
        <f t="shared" si="34"/>
        <v>0</v>
      </c>
      <c r="K452" s="155">
        <f t="shared" si="35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6"/>
        <v>201227317.79893059</v>
      </c>
      <c r="O452" s="155">
        <f t="shared" si="32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3"/>
        <v>173400</v>
      </c>
      <c r="J453" s="163">
        <f t="shared" si="34"/>
        <v>0</v>
      </c>
      <c r="K453" s="155">
        <f t="shared" si="35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6"/>
        <v>201227318.79893059</v>
      </c>
      <c r="O453" s="155">
        <f t="shared" si="32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3"/>
        <v>3965</v>
      </c>
      <c r="J454" s="163">
        <f t="shared" si="34"/>
        <v>0</v>
      </c>
      <c r="K454" s="155">
        <f t="shared" si="35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6"/>
        <v>201227319.79893059</v>
      </c>
      <c r="O454" s="155">
        <f t="shared" si="32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3"/>
        <v>31800</v>
      </c>
      <c r="J455" s="163">
        <f t="shared" si="34"/>
        <v>0</v>
      </c>
      <c r="K455" s="155">
        <f t="shared" si="35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6"/>
        <v>201227320.79893059</v>
      </c>
      <c r="O455" s="155">
        <f t="shared" ref="O455:O518" si="37">IF(E455=0,0,IF(LEFT(C455,11)="Tiang Beton",1,0))</f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3"/>
        <v>33800</v>
      </c>
      <c r="J456" s="163">
        <f t="shared" si="34"/>
        <v>0</v>
      </c>
      <c r="K456" s="155">
        <f t="shared" si="35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6"/>
        <v>201227321.79893059</v>
      </c>
      <c r="O456" s="155">
        <f t="shared" si="37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3"/>
        <v>38600</v>
      </c>
      <c r="J457" s="163">
        <f t="shared" si="34"/>
        <v>0</v>
      </c>
      <c r="K457" s="155">
        <f t="shared" si="35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6"/>
        <v>201227322.79893059</v>
      </c>
      <c r="O457" s="155">
        <f t="shared" si="37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3"/>
        <v>76300</v>
      </c>
      <c r="J458" s="163">
        <f t="shared" si="34"/>
        <v>0</v>
      </c>
      <c r="K458" s="155">
        <f t="shared" si="35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6"/>
        <v>201227323.79893059</v>
      </c>
      <c r="O458" s="155">
        <f t="shared" si="37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3"/>
        <v>97400</v>
      </c>
      <c r="J459" s="163">
        <f t="shared" si="34"/>
        <v>0</v>
      </c>
      <c r="K459" s="155">
        <f t="shared" si="35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6"/>
        <v>201227324.79893059</v>
      </c>
      <c r="O459" s="155">
        <f t="shared" si="37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8">IF($I$5=$G$4,G460,(IF($I$5=$F$4,F460,0)))</f>
        <v>4520</v>
      </c>
      <c r="J460" s="163">
        <f t="shared" si="34"/>
        <v>0</v>
      </c>
      <c r="K460" s="155">
        <f t="shared" si="35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6"/>
        <v>201227325.79893059</v>
      </c>
      <c r="O460" s="155">
        <f t="shared" si="37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8"/>
        <v>7290</v>
      </c>
      <c r="J461" s="163">
        <f t="shared" si="34"/>
        <v>0</v>
      </c>
      <c r="K461" s="155">
        <f t="shared" si="35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6"/>
        <v>201227326.79893059</v>
      </c>
      <c r="O461" s="155">
        <f t="shared" si="37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8"/>
        <v>4500</v>
      </c>
      <c r="J462" s="163">
        <f t="shared" si="34"/>
        <v>0</v>
      </c>
      <c r="K462" s="155">
        <f t="shared" si="35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6"/>
        <v>201227327.79893059</v>
      </c>
      <c r="O462" s="155">
        <f t="shared" si="37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8"/>
        <v>106300</v>
      </c>
      <c r="J463" s="163">
        <f t="shared" si="34"/>
        <v>0</v>
      </c>
      <c r="K463" s="155">
        <f t="shared" si="35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6"/>
        <v>201227328.79893059</v>
      </c>
      <c r="O463" s="155">
        <f t="shared" si="37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8"/>
        <v>116800</v>
      </c>
      <c r="J464" s="163">
        <f t="shared" si="34"/>
        <v>0</v>
      </c>
      <c r="K464" s="155">
        <f t="shared" si="35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6"/>
        <v>201227329.79893059</v>
      </c>
      <c r="O464" s="155">
        <f t="shared" si="37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8"/>
        <v>11400</v>
      </c>
      <c r="J465" s="163">
        <f t="shared" si="34"/>
        <v>0</v>
      </c>
      <c r="K465" s="155">
        <f t="shared" si="35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6"/>
        <v>201227330.79893059</v>
      </c>
      <c r="O465" s="155">
        <f t="shared" si="37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8"/>
        <v>29600</v>
      </c>
      <c r="J466" s="163">
        <f t="shared" ref="J466:J529" si="39">IF(D466="MDU-KD",1,0)</f>
        <v>0</v>
      </c>
      <c r="K466" s="155">
        <f t="shared" ref="K466:K529" si="40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1">IF(L466=0,M466,L466)</f>
        <v>201227331.79893059</v>
      </c>
      <c r="O466" s="155">
        <f t="shared" si="37"/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8"/>
        <v>290142</v>
      </c>
      <c r="J467" s="163">
        <f t="shared" si="39"/>
        <v>0</v>
      </c>
      <c r="K467" s="155">
        <f t="shared" si="40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1"/>
        <v>201227332.79893059</v>
      </c>
      <c r="O467" s="155">
        <f t="shared" si="37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8"/>
        <v>265680</v>
      </c>
      <c r="J468" s="163">
        <f t="shared" si="39"/>
        <v>0</v>
      </c>
      <c r="K468" s="155">
        <f t="shared" si="40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1"/>
        <v>201227333.79893059</v>
      </c>
      <c r="O468" s="155">
        <f t="shared" si="37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8"/>
        <v>265680</v>
      </c>
      <c r="J469" s="163">
        <f t="shared" si="39"/>
        <v>0</v>
      </c>
      <c r="K469" s="155">
        <f t="shared" si="40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1"/>
        <v>201227334.79893059</v>
      </c>
      <c r="O469" s="155">
        <f t="shared" si="37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8"/>
        <v>20898</v>
      </c>
      <c r="J470" s="163">
        <f t="shared" si="39"/>
        <v>0</v>
      </c>
      <c r="K470" s="155">
        <f t="shared" si="40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1"/>
        <v>201227335.79893059</v>
      </c>
      <c r="O470" s="155">
        <f t="shared" si="37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8"/>
        <v>20700</v>
      </c>
      <c r="J471" s="163">
        <f t="shared" si="39"/>
        <v>0</v>
      </c>
      <c r="K471" s="155">
        <f t="shared" si="40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1"/>
        <v>201227336.79893059</v>
      </c>
      <c r="O471" s="155">
        <f t="shared" si="37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8"/>
        <v>13600</v>
      </c>
      <c r="J472" s="163">
        <f t="shared" si="39"/>
        <v>0</v>
      </c>
      <c r="K472" s="155">
        <f t="shared" si="40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1"/>
        <v>201227337.79893059</v>
      </c>
      <c r="O472" s="155">
        <f t="shared" si="37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8"/>
        <v>27900</v>
      </c>
      <c r="J473" s="163">
        <f t="shared" si="39"/>
        <v>0</v>
      </c>
      <c r="K473" s="155">
        <f t="shared" si="40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1"/>
        <v>201227338.79893059</v>
      </c>
      <c r="O473" s="155">
        <f t="shared" si="37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8"/>
        <v>27815</v>
      </c>
      <c r="J474" s="163">
        <f t="shared" si="39"/>
        <v>0</v>
      </c>
      <c r="K474" s="155">
        <f t="shared" si="40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1"/>
        <v>201227339.79893059</v>
      </c>
      <c r="O474" s="155">
        <f t="shared" si="37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8"/>
        <v>20800</v>
      </c>
      <c r="J475" s="163">
        <f t="shared" si="39"/>
        <v>0</v>
      </c>
      <c r="K475" s="155">
        <f t="shared" si="40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1"/>
        <v>201227340.79893059</v>
      </c>
      <c r="O475" s="155">
        <f t="shared" si="37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8"/>
        <v>23936</v>
      </c>
      <c r="J476" s="163">
        <f t="shared" si="39"/>
        <v>0</v>
      </c>
      <c r="K476" s="155">
        <f t="shared" si="40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1"/>
        <v>201227341.79893059</v>
      </c>
      <c r="O476" s="155">
        <f t="shared" si="37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8"/>
        <v>31590</v>
      </c>
      <c r="J477" s="163">
        <f t="shared" si="39"/>
        <v>0</v>
      </c>
      <c r="K477" s="155">
        <f t="shared" si="40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1"/>
        <v>201227342.79893059</v>
      </c>
      <c r="O477" s="155">
        <f t="shared" si="37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8"/>
        <v>32500</v>
      </c>
      <c r="J478" s="163">
        <f t="shared" si="39"/>
        <v>0</v>
      </c>
      <c r="K478" s="155">
        <f t="shared" si="40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1"/>
        <v>201227343.79893059</v>
      </c>
      <c r="O478" s="155">
        <f t="shared" si="37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8"/>
        <v>47300</v>
      </c>
      <c r="J479" s="163">
        <f t="shared" si="39"/>
        <v>0</v>
      </c>
      <c r="K479" s="155">
        <f t="shared" si="40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1"/>
        <v>201227344.79893059</v>
      </c>
      <c r="O479" s="155">
        <f t="shared" si="37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8"/>
        <v>61560</v>
      </c>
      <c r="J480" s="163">
        <f t="shared" si="39"/>
        <v>0</v>
      </c>
      <c r="K480" s="155">
        <f t="shared" si="40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1"/>
        <v>201227345.79893059</v>
      </c>
      <c r="O480" s="155">
        <f t="shared" si="37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8"/>
        <v>79056</v>
      </c>
      <c r="J481" s="163">
        <f t="shared" si="39"/>
        <v>0</v>
      </c>
      <c r="K481" s="155">
        <f t="shared" si="40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1"/>
        <v>201227346.79893059</v>
      </c>
      <c r="O481" s="155">
        <f t="shared" si="37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8"/>
        <v>81984</v>
      </c>
      <c r="J482" s="163">
        <f t="shared" si="39"/>
        <v>0</v>
      </c>
      <c r="K482" s="155">
        <f t="shared" si="40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1"/>
        <v>201227347.79893059</v>
      </c>
      <c r="O482" s="155">
        <f t="shared" si="37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8"/>
        <v>7320</v>
      </c>
      <c r="J483" s="163">
        <f t="shared" si="39"/>
        <v>0</v>
      </c>
      <c r="K483" s="155">
        <f t="shared" si="40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1"/>
        <v>201227348.79893059</v>
      </c>
      <c r="O483" s="155">
        <f t="shared" si="37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8"/>
        <v>8784</v>
      </c>
      <c r="J484" s="163">
        <f t="shared" si="39"/>
        <v>0</v>
      </c>
      <c r="K484" s="155">
        <f t="shared" si="40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1"/>
        <v>201227349.79893059</v>
      </c>
      <c r="O484" s="155">
        <f t="shared" si="37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8"/>
        <v>52704</v>
      </c>
      <c r="J485" s="163">
        <f t="shared" si="39"/>
        <v>0</v>
      </c>
      <c r="K485" s="155">
        <f t="shared" si="40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1"/>
        <v>201227350.79893059</v>
      </c>
      <c r="O485" s="155">
        <f t="shared" si="37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8"/>
        <v>67344</v>
      </c>
      <c r="J486" s="163">
        <f t="shared" si="39"/>
        <v>0</v>
      </c>
      <c r="K486" s="155">
        <f t="shared" si="40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1"/>
        <v>201227351.79893059</v>
      </c>
      <c r="O486" s="155">
        <f t="shared" si="37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8"/>
        <v>40000</v>
      </c>
      <c r="J487" s="163">
        <f t="shared" si="39"/>
        <v>0</v>
      </c>
      <c r="K487" s="155">
        <f t="shared" si="40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1"/>
        <v>201227352.79893059</v>
      </c>
      <c r="O487" s="155">
        <f t="shared" si="37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8"/>
        <v>150000</v>
      </c>
      <c r="J488" s="163">
        <f t="shared" si="39"/>
        <v>0</v>
      </c>
      <c r="K488" s="155">
        <f t="shared" si="40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1"/>
        <v>201227353.79893059</v>
      </c>
      <c r="O488" s="155">
        <f t="shared" si="37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8"/>
        <v>4212</v>
      </c>
      <c r="J489" s="163">
        <f t="shared" si="39"/>
        <v>0</v>
      </c>
      <c r="K489" s="155">
        <f t="shared" si="40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1"/>
        <v>201227354.79893059</v>
      </c>
      <c r="O489" s="155">
        <f t="shared" si="37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8"/>
        <v>50000</v>
      </c>
      <c r="J490" s="163">
        <f t="shared" si="39"/>
        <v>0</v>
      </c>
      <c r="K490" s="155">
        <f t="shared" si="40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1"/>
        <v>201227355.79893059</v>
      </c>
      <c r="O490" s="155">
        <f t="shared" si="37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8"/>
        <v>32500</v>
      </c>
      <c r="J491" s="163">
        <f t="shared" si="39"/>
        <v>0</v>
      </c>
      <c r="K491" s="155">
        <f t="shared" si="40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1"/>
        <v>201227356.79893059</v>
      </c>
      <c r="O491" s="155">
        <f t="shared" si="37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8"/>
        <v>37500</v>
      </c>
      <c r="J492" s="163">
        <f t="shared" si="39"/>
        <v>0</v>
      </c>
      <c r="K492" s="155">
        <f t="shared" si="40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1"/>
        <v>201227357.79893059</v>
      </c>
      <c r="O492" s="155">
        <f t="shared" si="37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8"/>
        <v>47800</v>
      </c>
      <c r="J493" s="163">
        <f t="shared" si="39"/>
        <v>0</v>
      </c>
      <c r="K493" s="155">
        <f t="shared" si="40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1"/>
        <v>201227358.79893059</v>
      </c>
      <c r="O493" s="155">
        <f t="shared" si="37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8"/>
        <v>52500</v>
      </c>
      <c r="J494" s="163">
        <f t="shared" si="39"/>
        <v>0</v>
      </c>
      <c r="K494" s="155">
        <f t="shared" si="40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1"/>
        <v>201227359.79893059</v>
      </c>
      <c r="O494" s="155">
        <f t="shared" si="37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8"/>
        <v>63500</v>
      </c>
      <c r="J495" s="163">
        <f t="shared" si="39"/>
        <v>0</v>
      </c>
      <c r="K495" s="155">
        <f t="shared" si="40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1"/>
        <v>201227360.79893059</v>
      </c>
      <c r="O495" s="155">
        <f t="shared" si="37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8"/>
        <v>67500</v>
      </c>
      <c r="J496" s="163">
        <f t="shared" si="39"/>
        <v>0</v>
      </c>
      <c r="K496" s="155">
        <f t="shared" si="40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1"/>
        <v>201227361.79893059</v>
      </c>
      <c r="O496" s="155">
        <f t="shared" si="37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8"/>
        <v>53000</v>
      </c>
      <c r="J497" s="163">
        <f t="shared" si="39"/>
        <v>0</v>
      </c>
      <c r="K497" s="155">
        <f t="shared" si="40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1"/>
        <v>201227362.79893059</v>
      </c>
      <c r="O497" s="155">
        <f t="shared" si="37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8"/>
        <v>34000</v>
      </c>
      <c r="J498" s="163">
        <f t="shared" si="39"/>
        <v>0</v>
      </c>
      <c r="K498" s="155">
        <f t="shared" si="40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1"/>
        <v>201227363.79893059</v>
      </c>
      <c r="O498" s="155">
        <f t="shared" si="37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8"/>
        <v>39500</v>
      </c>
      <c r="J499" s="163">
        <f t="shared" si="39"/>
        <v>0</v>
      </c>
      <c r="K499" s="155">
        <f t="shared" si="40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1"/>
        <v>201227364.79893059</v>
      </c>
      <c r="O499" s="155">
        <f t="shared" si="37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8"/>
        <v>41900</v>
      </c>
      <c r="J500" s="163">
        <f t="shared" si="39"/>
        <v>0</v>
      </c>
      <c r="K500" s="155">
        <f t="shared" si="40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1"/>
        <v>201227365.79893059</v>
      </c>
      <c r="O500" s="155">
        <f t="shared" si="37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8"/>
        <v>44400</v>
      </c>
      <c r="J501" s="163">
        <f t="shared" si="39"/>
        <v>0</v>
      </c>
      <c r="K501" s="155">
        <f t="shared" si="40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1"/>
        <v>201227366.79893059</v>
      </c>
      <c r="O501" s="155">
        <f t="shared" si="37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8"/>
        <v>61800</v>
      </c>
      <c r="J502" s="163">
        <f t="shared" si="39"/>
        <v>0</v>
      </c>
      <c r="K502" s="155">
        <f t="shared" si="40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1"/>
        <v>201227367.79893059</v>
      </c>
      <c r="O502" s="155">
        <f t="shared" si="37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8"/>
        <v>68600</v>
      </c>
      <c r="J503" s="163">
        <f t="shared" si="39"/>
        <v>0</v>
      </c>
      <c r="K503" s="155">
        <f t="shared" si="40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1"/>
        <v>201227368.79893059</v>
      </c>
      <c r="O503" s="155">
        <f t="shared" si="37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8"/>
        <v>68600</v>
      </c>
      <c r="J504" s="163">
        <f t="shared" si="39"/>
        <v>0</v>
      </c>
      <c r="K504" s="155">
        <f t="shared" si="40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1"/>
        <v>201227369.79893059</v>
      </c>
      <c r="O504" s="155">
        <f t="shared" si="37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8"/>
        <v>29600</v>
      </c>
      <c r="J505" s="163">
        <f t="shared" si="39"/>
        <v>0</v>
      </c>
      <c r="K505" s="155">
        <f t="shared" si="40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1"/>
        <v>201227370.79893059</v>
      </c>
      <c r="O505" s="155">
        <f t="shared" si="37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8"/>
        <v>34500</v>
      </c>
      <c r="J506" s="163">
        <f t="shared" si="39"/>
        <v>0</v>
      </c>
      <c r="K506" s="155">
        <f t="shared" si="40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1"/>
        <v>201227371.79893059</v>
      </c>
      <c r="O506" s="155">
        <f t="shared" si="37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8"/>
        <v>44800</v>
      </c>
      <c r="J507" s="163">
        <f t="shared" si="39"/>
        <v>0</v>
      </c>
      <c r="K507" s="155">
        <f t="shared" si="40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1"/>
        <v>201227372.79893059</v>
      </c>
      <c r="O507" s="155">
        <f t="shared" si="37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8"/>
        <v>49500</v>
      </c>
      <c r="J508" s="163">
        <f t="shared" si="39"/>
        <v>0</v>
      </c>
      <c r="K508" s="155">
        <f t="shared" si="40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1"/>
        <v>201227373.79893059</v>
      </c>
      <c r="O508" s="155">
        <f t="shared" si="37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8"/>
        <v>57690</v>
      </c>
      <c r="J509" s="163">
        <f t="shared" si="39"/>
        <v>0</v>
      </c>
      <c r="K509" s="155">
        <f t="shared" si="40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1"/>
        <v>201227374.79893059</v>
      </c>
      <c r="O509" s="155">
        <f t="shared" si="37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8"/>
        <v>60300</v>
      </c>
      <c r="J510" s="163">
        <f t="shared" si="39"/>
        <v>0</v>
      </c>
      <c r="K510" s="155">
        <f t="shared" si="40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1"/>
        <v>201227375.79893059</v>
      </c>
      <c r="O510" s="155">
        <f t="shared" si="37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8"/>
        <v>39900</v>
      </c>
      <c r="J511" s="163">
        <f t="shared" si="39"/>
        <v>0</v>
      </c>
      <c r="K511" s="155">
        <f t="shared" si="40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1"/>
        <v>201227376.79893059</v>
      </c>
      <c r="O511" s="155">
        <f t="shared" si="37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8"/>
        <v>34500</v>
      </c>
      <c r="J512" s="163">
        <f t="shared" si="39"/>
        <v>0</v>
      </c>
      <c r="K512" s="155">
        <f t="shared" si="40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1"/>
        <v>201227377.79893059</v>
      </c>
      <c r="O512" s="155">
        <f t="shared" si="37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8"/>
        <v>37000</v>
      </c>
      <c r="J513" s="163">
        <f t="shared" si="39"/>
        <v>0</v>
      </c>
      <c r="K513" s="155">
        <f t="shared" si="40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1"/>
        <v>201227378.79893059</v>
      </c>
      <c r="O513" s="155">
        <f t="shared" si="37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8"/>
        <v>39500</v>
      </c>
      <c r="J514" s="163">
        <f t="shared" si="39"/>
        <v>0</v>
      </c>
      <c r="K514" s="155">
        <f t="shared" si="40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1"/>
        <v>201227379.79893059</v>
      </c>
      <c r="O514" s="155">
        <f t="shared" si="37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8"/>
        <v>41900</v>
      </c>
      <c r="J515" s="163">
        <f t="shared" si="39"/>
        <v>0</v>
      </c>
      <c r="K515" s="155">
        <f t="shared" si="40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1"/>
        <v>201227380.79893059</v>
      </c>
      <c r="O515" s="155">
        <f t="shared" si="37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8"/>
        <v>51100</v>
      </c>
      <c r="J516" s="163">
        <f t="shared" si="39"/>
        <v>0</v>
      </c>
      <c r="K516" s="155">
        <f t="shared" si="40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1"/>
        <v>201227381.79893059</v>
      </c>
      <c r="O516" s="155">
        <f t="shared" si="37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8"/>
        <v>51800</v>
      </c>
      <c r="J517" s="163">
        <f t="shared" si="39"/>
        <v>0</v>
      </c>
      <c r="K517" s="155">
        <f t="shared" si="40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1"/>
        <v>201227382.79893059</v>
      </c>
      <c r="O517" s="155">
        <f t="shared" si="37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8"/>
        <v>51800</v>
      </c>
      <c r="J518" s="163">
        <f t="shared" si="39"/>
        <v>0</v>
      </c>
      <c r="K518" s="155">
        <f t="shared" si="40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1"/>
        <v>201227383.79893059</v>
      </c>
      <c r="O518" s="155">
        <f t="shared" si="37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8"/>
        <v>75420</v>
      </c>
      <c r="J519" s="163">
        <f t="shared" si="39"/>
        <v>0</v>
      </c>
      <c r="K519" s="155">
        <f t="shared" si="40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1"/>
        <v>201227384.79893059</v>
      </c>
      <c r="O519" s="155">
        <f t="shared" ref="O519:O582" si="42">IF(E519=0,0,IF(LEFT(C519,11)="Tiang Beton",1,0))</f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8"/>
        <v>118440</v>
      </c>
      <c r="J520" s="163">
        <f t="shared" si="39"/>
        <v>0</v>
      </c>
      <c r="K520" s="155">
        <f t="shared" si="40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1"/>
        <v>201227385.79893059</v>
      </c>
      <c r="O520" s="155">
        <f t="shared" si="42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8"/>
        <v>136980</v>
      </c>
      <c r="J521" s="163">
        <f t="shared" si="39"/>
        <v>0</v>
      </c>
      <c r="K521" s="155">
        <f t="shared" si="40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1"/>
        <v>201227386.79893059</v>
      </c>
      <c r="O521" s="155">
        <f t="shared" si="42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8"/>
        <v>172350</v>
      </c>
      <c r="J522" s="163">
        <f t="shared" si="39"/>
        <v>0</v>
      </c>
      <c r="K522" s="155">
        <f t="shared" si="40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1"/>
        <v>201227387.79893059</v>
      </c>
      <c r="O522" s="155">
        <f t="shared" si="42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8"/>
        <v>180000</v>
      </c>
      <c r="J523" s="163">
        <f t="shared" si="39"/>
        <v>0</v>
      </c>
      <c r="K523" s="155">
        <f t="shared" si="40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1"/>
        <v>201227388.79893059</v>
      </c>
      <c r="O523" s="155">
        <f t="shared" si="42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3">IF($I$5=$G$4,G524,(IF($I$5=$F$4,F524,0)))</f>
        <v>135800</v>
      </c>
      <c r="J524" s="163">
        <f t="shared" si="39"/>
        <v>0</v>
      </c>
      <c r="K524" s="155">
        <f t="shared" si="40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1"/>
        <v>201227389.79893059</v>
      </c>
      <c r="O524" s="155">
        <f t="shared" si="42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3"/>
        <v>104200</v>
      </c>
      <c r="J525" s="163">
        <f t="shared" si="39"/>
        <v>0</v>
      </c>
      <c r="K525" s="155">
        <f t="shared" si="40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1"/>
        <v>201227390.79893059</v>
      </c>
      <c r="O525" s="155">
        <f t="shared" si="42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3"/>
        <v>16000</v>
      </c>
      <c r="J526" s="163">
        <f t="shared" si="39"/>
        <v>0</v>
      </c>
      <c r="K526" s="155">
        <f t="shared" si="40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1"/>
        <v>201227391.79893059</v>
      </c>
      <c r="O526" s="155">
        <f t="shared" si="42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3"/>
        <v>118530</v>
      </c>
      <c r="J527" s="163">
        <f t="shared" si="39"/>
        <v>0</v>
      </c>
      <c r="K527" s="155">
        <f t="shared" si="40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1"/>
        <v>201227392.79893059</v>
      </c>
      <c r="O527" s="155">
        <f t="shared" si="42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3"/>
        <v>3711.24</v>
      </c>
      <c r="J528" s="163">
        <f t="shared" si="39"/>
        <v>0</v>
      </c>
      <c r="K528" s="155">
        <f t="shared" si="40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1"/>
        <v>201227393.79893059</v>
      </c>
      <c r="O528" s="155">
        <f t="shared" si="42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3"/>
        <v>28000</v>
      </c>
      <c r="J529" s="163">
        <f t="shared" si="39"/>
        <v>0</v>
      </c>
      <c r="K529" s="155">
        <f t="shared" si="40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1"/>
        <v>201227394.79893059</v>
      </c>
      <c r="O529" s="155">
        <f t="shared" si="42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3"/>
        <v>33501.866666666669</v>
      </c>
      <c r="J530" s="163">
        <f t="shared" ref="J530:J594" si="44">IF(D530="MDU-KD",1,0)</f>
        <v>0</v>
      </c>
      <c r="K530" s="155">
        <f t="shared" ref="K530:K594" si="45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6">IF(L530=0,M530,L530)</f>
        <v>201227395.79893059</v>
      </c>
      <c r="O530" s="155">
        <f t="shared" si="42"/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3"/>
        <v>23310</v>
      </c>
      <c r="J531" s="163">
        <f t="shared" si="44"/>
        <v>0</v>
      </c>
      <c r="K531" s="155">
        <f t="shared" si="45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6"/>
        <v>201227396.79893059</v>
      </c>
      <c r="O531" s="155">
        <f t="shared" si="42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3"/>
        <v>129000</v>
      </c>
      <c r="J532" s="163">
        <f t="shared" si="44"/>
        <v>0</v>
      </c>
      <c r="K532" s="155">
        <f t="shared" si="45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6"/>
        <v>201227397.79893059</v>
      </c>
      <c r="O532" s="155">
        <f t="shared" si="42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3"/>
        <v>145400</v>
      </c>
      <c r="J533" s="163">
        <f t="shared" si="44"/>
        <v>0</v>
      </c>
      <c r="K533" s="155">
        <f t="shared" si="45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6"/>
        <v>201227398.79893059</v>
      </c>
      <c r="O533" s="155">
        <f t="shared" si="42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3"/>
        <v>351751.73281450948</v>
      </c>
      <c r="J534" s="163">
        <f t="shared" si="44"/>
        <v>0</v>
      </c>
      <c r="K534" s="155">
        <f t="shared" si="45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6"/>
        <v>201227399.79893059</v>
      </c>
      <c r="O534" s="155">
        <f t="shared" si="42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3"/>
        <v>250000</v>
      </c>
      <c r="J535" s="163">
        <f t="shared" si="44"/>
        <v>0</v>
      </c>
      <c r="K535" s="155">
        <f t="shared" si="45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6"/>
        <v>201227400.79893059</v>
      </c>
      <c r="O535" s="155">
        <f t="shared" si="42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3"/>
        <v>485097.76536861184</v>
      </c>
      <c r="J536" s="163">
        <f t="shared" si="44"/>
        <v>0</v>
      </c>
      <c r="K536" s="155">
        <f t="shared" si="45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6"/>
        <v>201227401.79893059</v>
      </c>
      <c r="O536" s="155">
        <f t="shared" si="42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3"/>
        <v>423009.82499999995</v>
      </c>
      <c r="J537" s="163">
        <f t="shared" si="44"/>
        <v>0</v>
      </c>
      <c r="K537" s="155">
        <f t="shared" si="45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6"/>
        <v>201227402.79893059</v>
      </c>
      <c r="O537" s="155">
        <f t="shared" si="42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3"/>
        <v>302149.875</v>
      </c>
      <c r="J538" s="163">
        <f t="shared" si="44"/>
        <v>0</v>
      </c>
      <c r="K538" s="155">
        <f t="shared" si="45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6"/>
        <v>201227403.79893059</v>
      </c>
      <c r="O538" s="155">
        <f t="shared" si="42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3"/>
        <v>335990.66099999991</v>
      </c>
      <c r="J539" s="163">
        <f t="shared" si="44"/>
        <v>0</v>
      </c>
      <c r="K539" s="155">
        <f t="shared" si="45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6"/>
        <v>201227404.79893059</v>
      </c>
      <c r="O539" s="155">
        <f t="shared" si="42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3"/>
        <v>2300</v>
      </c>
      <c r="J540" s="163">
        <f t="shared" si="44"/>
        <v>0</v>
      </c>
      <c r="K540" s="155">
        <f t="shared" si="45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6"/>
        <v>201227405.79893059</v>
      </c>
      <c r="O540" s="155">
        <f t="shared" si="42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3"/>
        <v>88000</v>
      </c>
      <c r="J541" s="163">
        <f t="shared" si="44"/>
        <v>0</v>
      </c>
      <c r="K541" s="155">
        <f t="shared" si="45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6"/>
        <v>201227406.79893059</v>
      </c>
      <c r="O541" s="155">
        <f t="shared" si="42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3"/>
        <v>72400</v>
      </c>
      <c r="J542" s="163">
        <f t="shared" si="44"/>
        <v>0</v>
      </c>
      <c r="K542" s="155">
        <f t="shared" si="45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6"/>
        <v>201227407.79893059</v>
      </c>
      <c r="O542" s="155">
        <f t="shared" si="42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3"/>
        <v>123500</v>
      </c>
      <c r="J543" s="163">
        <f t="shared" si="44"/>
        <v>0</v>
      </c>
      <c r="K543" s="155">
        <f t="shared" si="45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6"/>
        <v>201227408.79893059</v>
      </c>
      <c r="O543" s="155">
        <f t="shared" si="42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4"/>
        <v>0</v>
      </c>
      <c r="K544" s="155">
        <f t="shared" si="45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6"/>
        <v>201227409.79893059</v>
      </c>
      <c r="O544" s="155">
        <f t="shared" si="42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3"/>
        <v>71000</v>
      </c>
      <c r="J545" s="163">
        <f t="shared" si="44"/>
        <v>0</v>
      </c>
      <c r="K545" s="155">
        <f t="shared" si="45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6"/>
        <v>201227410.79893059</v>
      </c>
      <c r="O545" s="155">
        <f t="shared" si="42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3"/>
        <v>36000</v>
      </c>
      <c r="J546" s="163">
        <f t="shared" si="44"/>
        <v>0</v>
      </c>
      <c r="K546" s="155">
        <f t="shared" si="45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6"/>
        <v>201227411.79893059</v>
      </c>
      <c r="O546" s="155">
        <f t="shared" si="42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3"/>
        <v>17820</v>
      </c>
      <c r="J547" s="163">
        <f t="shared" si="44"/>
        <v>0</v>
      </c>
      <c r="K547" s="155">
        <f t="shared" si="45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6"/>
        <v>201227412.79893059</v>
      </c>
      <c r="O547" s="155">
        <f t="shared" si="42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3"/>
        <v>22900</v>
      </c>
      <c r="J548" s="163">
        <f t="shared" si="44"/>
        <v>0</v>
      </c>
      <c r="K548" s="155">
        <f t="shared" si="45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6"/>
        <v>201227413.79893059</v>
      </c>
      <c r="O548" s="155">
        <f t="shared" si="42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3"/>
        <v>30800</v>
      </c>
      <c r="J549" s="163">
        <f t="shared" si="44"/>
        <v>0</v>
      </c>
      <c r="K549" s="155">
        <f t="shared" si="45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6"/>
        <v>201227414.79893059</v>
      </c>
      <c r="O549" s="155">
        <f t="shared" si="42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3"/>
        <v>33900</v>
      </c>
      <c r="J550" s="163">
        <f t="shared" si="44"/>
        <v>0</v>
      </c>
      <c r="K550" s="155">
        <f t="shared" si="45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6"/>
        <v>201227415.79893059</v>
      </c>
      <c r="O550" s="155">
        <f t="shared" si="42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3"/>
        <v>30800</v>
      </c>
      <c r="J551" s="163">
        <f t="shared" si="44"/>
        <v>0</v>
      </c>
      <c r="K551" s="155">
        <f t="shared" si="45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6"/>
        <v>201227416.79893059</v>
      </c>
      <c r="O551" s="155">
        <f t="shared" si="42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3"/>
        <v>33900</v>
      </c>
      <c r="J552" s="163">
        <f t="shared" si="44"/>
        <v>0</v>
      </c>
      <c r="K552" s="155">
        <f t="shared" si="45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6"/>
        <v>201227417.79893059</v>
      </c>
      <c r="O552" s="155">
        <f t="shared" si="42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3"/>
        <v>12510</v>
      </c>
      <c r="J553" s="163">
        <f t="shared" si="44"/>
        <v>0</v>
      </c>
      <c r="K553" s="155">
        <f t="shared" si="45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6"/>
        <v>201227418.79893059</v>
      </c>
      <c r="O553" s="155">
        <f t="shared" si="42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3"/>
        <v>15500</v>
      </c>
      <c r="J554" s="163">
        <f t="shared" si="44"/>
        <v>0</v>
      </c>
      <c r="K554" s="155">
        <f t="shared" si="45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6"/>
        <v>201227419.79893059</v>
      </c>
      <c r="O554" s="155">
        <f t="shared" si="42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3"/>
        <v>19500</v>
      </c>
      <c r="J555" s="163">
        <f t="shared" si="44"/>
        <v>0</v>
      </c>
      <c r="K555" s="155">
        <f t="shared" si="45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6"/>
        <v>201227420.79893059</v>
      </c>
      <c r="O555" s="155">
        <f t="shared" si="42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3"/>
        <v>28400</v>
      </c>
      <c r="J556" s="163">
        <f t="shared" si="44"/>
        <v>0</v>
      </c>
      <c r="K556" s="155">
        <f t="shared" si="45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6"/>
        <v>201227421.79893059</v>
      </c>
      <c r="O556" s="155">
        <f t="shared" si="42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3"/>
        <v>28314</v>
      </c>
      <c r="J557" s="163">
        <f t="shared" si="44"/>
        <v>0</v>
      </c>
      <c r="K557" s="155">
        <f t="shared" si="45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6"/>
        <v>201227422.79893059</v>
      </c>
      <c r="O557" s="155">
        <f t="shared" si="42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3"/>
        <v>3510</v>
      </c>
      <c r="J558" s="163">
        <f t="shared" si="44"/>
        <v>0</v>
      </c>
      <c r="K558" s="155">
        <f t="shared" si="45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6"/>
        <v>201227423.79893059</v>
      </c>
      <c r="O558" s="155">
        <f t="shared" si="42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3"/>
        <v>2100</v>
      </c>
      <c r="J559" s="163">
        <f t="shared" si="44"/>
        <v>0</v>
      </c>
      <c r="K559" s="155">
        <f t="shared" si="45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6"/>
        <v>201227424.79893059</v>
      </c>
      <c r="O559" s="155">
        <f t="shared" si="42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3"/>
        <v>40000</v>
      </c>
      <c r="J560" s="163">
        <f t="shared" si="44"/>
        <v>0</v>
      </c>
      <c r="K560" s="155">
        <f t="shared" si="45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6"/>
        <v>201227425.79893059</v>
      </c>
      <c r="O560" s="155">
        <f t="shared" si="42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3"/>
        <v>8550</v>
      </c>
      <c r="J561" s="163">
        <f t="shared" si="44"/>
        <v>0</v>
      </c>
      <c r="K561" s="155">
        <f t="shared" si="45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6"/>
        <v>201227426.79893059</v>
      </c>
      <c r="O561" s="155">
        <f t="shared" si="42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3"/>
        <v>45000</v>
      </c>
      <c r="J562" s="163">
        <f t="shared" si="44"/>
        <v>0</v>
      </c>
      <c r="K562" s="155">
        <f t="shared" si="45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6"/>
        <v>201227427.79893059</v>
      </c>
      <c r="O562" s="155">
        <f t="shared" si="42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3"/>
        <v>2500</v>
      </c>
      <c r="J563" s="163">
        <f t="shared" si="44"/>
        <v>0</v>
      </c>
      <c r="K563" s="155">
        <f t="shared" si="45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6"/>
        <v>201227428.79893059</v>
      </c>
      <c r="O563" s="155">
        <f t="shared" si="42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3"/>
        <v>2500</v>
      </c>
      <c r="J564" s="163">
        <f t="shared" si="44"/>
        <v>0</v>
      </c>
      <c r="K564" s="155">
        <f t="shared" si="45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6"/>
        <v>201227429.79893059</v>
      </c>
      <c r="O564" s="155">
        <f t="shared" si="42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3"/>
        <v>0</v>
      </c>
      <c r="J565" s="163">
        <f t="shared" si="44"/>
        <v>0</v>
      </c>
      <c r="K565" s="155">
        <f t="shared" si="45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6"/>
        <v>0</v>
      </c>
      <c r="O565" s="155">
        <f t="shared" si="42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3"/>
        <v>0</v>
      </c>
      <c r="J566" s="163">
        <f t="shared" si="44"/>
        <v>0</v>
      </c>
      <c r="K566" s="155">
        <f t="shared" si="45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6"/>
        <v>0</v>
      </c>
      <c r="O566" s="155">
        <f t="shared" si="42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3"/>
        <v>6628600</v>
      </c>
      <c r="J567" s="163">
        <f t="shared" si="44"/>
        <v>0</v>
      </c>
      <c r="K567" s="155">
        <f t="shared" si="45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6"/>
        <v>201227430.79893059</v>
      </c>
      <c r="O567" s="155">
        <f t="shared" si="42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3"/>
        <v>6628600</v>
      </c>
      <c r="J568" s="163">
        <f t="shared" si="44"/>
        <v>0</v>
      </c>
      <c r="K568" s="155">
        <f t="shared" si="45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6"/>
        <v>201227431.79893059</v>
      </c>
      <c r="O568" s="155">
        <f t="shared" si="42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3"/>
        <v>6628600</v>
      </c>
      <c r="J569" s="163">
        <f t="shared" si="44"/>
        <v>0</v>
      </c>
      <c r="K569" s="155">
        <f t="shared" si="45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6"/>
        <v>201227432.79893059</v>
      </c>
      <c r="O569" s="155">
        <f t="shared" si="42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3"/>
        <v>7100700</v>
      </c>
      <c r="J570" s="163">
        <f t="shared" si="44"/>
        <v>0</v>
      </c>
      <c r="K570" s="155">
        <f t="shared" si="45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6"/>
        <v>201227433.79893059</v>
      </c>
      <c r="O570" s="155">
        <f t="shared" si="42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3"/>
        <v>7100700</v>
      </c>
      <c r="J571" s="163">
        <f t="shared" si="44"/>
        <v>0</v>
      </c>
      <c r="K571" s="155">
        <f t="shared" si="45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6"/>
        <v>201227434.79893059</v>
      </c>
      <c r="O571" s="155">
        <f t="shared" si="42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3"/>
        <v>7100700</v>
      </c>
      <c r="J572" s="163">
        <f t="shared" si="44"/>
        <v>0</v>
      </c>
      <c r="K572" s="155">
        <f t="shared" si="45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6"/>
        <v>201227435.79893059</v>
      </c>
      <c r="O572" s="155">
        <f t="shared" si="42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3"/>
        <v>7100700</v>
      </c>
      <c r="J573" s="163">
        <f t="shared" si="44"/>
        <v>0</v>
      </c>
      <c r="K573" s="155">
        <f t="shared" si="45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6"/>
        <v>201227436.79893059</v>
      </c>
      <c r="O573" s="155">
        <f t="shared" si="42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3"/>
        <v>5488400</v>
      </c>
      <c r="J574" s="163">
        <f t="shared" si="44"/>
        <v>0</v>
      </c>
      <c r="K574" s="155">
        <f t="shared" si="45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6"/>
        <v>201227437.79893059</v>
      </c>
      <c r="O574" s="155">
        <f t="shared" si="42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3"/>
        <v>5488400</v>
      </c>
      <c r="J575" s="163">
        <f t="shared" si="44"/>
        <v>0</v>
      </c>
      <c r="K575" s="155">
        <f t="shared" si="45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6"/>
        <v>201227438.79893059</v>
      </c>
      <c r="O575" s="155">
        <f t="shared" si="42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3"/>
        <v>5488400</v>
      </c>
      <c r="J576" s="163">
        <f t="shared" si="44"/>
        <v>0</v>
      </c>
      <c r="K576" s="155">
        <f t="shared" si="45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6"/>
        <v>201227439.79893059</v>
      </c>
      <c r="O576" s="155">
        <f t="shared" si="42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3"/>
        <v>6240400</v>
      </c>
      <c r="J577" s="163">
        <f t="shared" si="44"/>
        <v>0</v>
      </c>
      <c r="K577" s="155">
        <f t="shared" si="45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6"/>
        <v>201227440.79893059</v>
      </c>
      <c r="O577" s="155">
        <f t="shared" si="42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3"/>
        <v>6240400</v>
      </c>
      <c r="J578" s="163">
        <f t="shared" si="44"/>
        <v>0</v>
      </c>
      <c r="K578" s="155">
        <f t="shared" si="45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6"/>
        <v>201227441.79893059</v>
      </c>
      <c r="O578" s="155">
        <f t="shared" si="42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3"/>
        <v>6240400</v>
      </c>
      <c r="J579" s="163">
        <f t="shared" si="44"/>
        <v>0</v>
      </c>
      <c r="K579" s="155">
        <f t="shared" si="45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6"/>
        <v>201227442.79893059</v>
      </c>
      <c r="O579" s="155">
        <f t="shared" si="42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3"/>
        <v>6159100</v>
      </c>
      <c r="J580" s="163">
        <f t="shared" si="44"/>
        <v>0</v>
      </c>
      <c r="K580" s="155">
        <f t="shared" si="45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6"/>
        <v>201227443.79893059</v>
      </c>
      <c r="O580" s="155">
        <f t="shared" si="42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3"/>
        <v>6159100</v>
      </c>
      <c r="J581" s="163">
        <f t="shared" si="44"/>
        <v>0</v>
      </c>
      <c r="K581" s="155">
        <f t="shared" si="45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6"/>
        <v>201227444.79893059</v>
      </c>
      <c r="O581" s="155">
        <f t="shared" si="42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 t="shared" si="42"/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3"/>
        <v>6159100</v>
      </c>
      <c r="J583" s="163">
        <f t="shared" si="44"/>
        <v>0</v>
      </c>
      <c r="K583" s="155">
        <f t="shared" si="45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6"/>
        <v>201227446.79893059</v>
      </c>
      <c r="O583" s="155">
        <f t="shared" ref="O583:O646" si="47">IF(E583=0,0,IF(LEFT(C583,11)="Tiang Beton",1,0))</f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3"/>
        <v>5602900</v>
      </c>
      <c r="J584" s="163">
        <f t="shared" si="44"/>
        <v>0</v>
      </c>
      <c r="K584" s="155">
        <f t="shared" si="45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6"/>
        <v>201227447.79893059</v>
      </c>
      <c r="O584" s="155">
        <f t="shared" si="47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3"/>
        <v>8046300</v>
      </c>
      <c r="J585" s="163">
        <f t="shared" si="44"/>
        <v>0</v>
      </c>
      <c r="K585" s="155">
        <f t="shared" si="45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6"/>
        <v>201227448.79893059</v>
      </c>
      <c r="O585" s="155">
        <f t="shared" si="47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3"/>
        <v>8104600</v>
      </c>
      <c r="J586" s="163">
        <f t="shared" si="44"/>
        <v>0</v>
      </c>
      <c r="K586" s="155">
        <f t="shared" si="45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6"/>
        <v>201227449.79893059</v>
      </c>
      <c r="O586" s="155">
        <f t="shared" si="47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3"/>
        <v>8104600</v>
      </c>
      <c r="J587" s="163">
        <f t="shared" si="44"/>
        <v>0</v>
      </c>
      <c r="K587" s="155">
        <f t="shared" si="45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6"/>
        <v>201227450.79893059</v>
      </c>
      <c r="O587" s="155">
        <f t="shared" si="47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3"/>
        <v>5819700</v>
      </c>
      <c r="J588" s="163">
        <f t="shared" si="44"/>
        <v>0</v>
      </c>
      <c r="K588" s="155">
        <f t="shared" si="45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6"/>
        <v>201227451.79893059</v>
      </c>
      <c r="O588" s="155">
        <f t="shared" si="47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3"/>
        <v>5819700</v>
      </c>
      <c r="J589" s="163">
        <f t="shared" si="44"/>
        <v>0</v>
      </c>
      <c r="K589" s="155">
        <f t="shared" si="45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6"/>
        <v>201227452.79893059</v>
      </c>
      <c r="O589" s="155">
        <f t="shared" si="47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8">IF($I$5=$G$4,G590,(IF($I$5=$F$4,F590,0)))</f>
        <v>3183200</v>
      </c>
      <c r="J590" s="163">
        <f t="shared" si="44"/>
        <v>0</v>
      </c>
      <c r="K590" s="155">
        <f t="shared" si="45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6"/>
        <v>201227453.79893059</v>
      </c>
      <c r="O590" s="155">
        <f t="shared" si="47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8"/>
        <v>3183200</v>
      </c>
      <c r="J591" s="163">
        <f t="shared" si="44"/>
        <v>0</v>
      </c>
      <c r="K591" s="155">
        <f t="shared" si="45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6"/>
        <v>201227454.79893059</v>
      </c>
      <c r="O591" s="155">
        <f t="shared" si="47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8"/>
        <v>3789300</v>
      </c>
      <c r="J592" s="163">
        <f t="shared" si="44"/>
        <v>0</v>
      </c>
      <c r="K592" s="155">
        <f t="shared" si="45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6"/>
        <v>201227455.79893059</v>
      </c>
      <c r="O592" s="155">
        <f t="shared" si="47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8"/>
        <v>3269900</v>
      </c>
      <c r="J593" s="163">
        <f t="shared" si="44"/>
        <v>0</v>
      </c>
      <c r="K593" s="155">
        <f t="shared" si="45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6"/>
        <v>201227456.79893059</v>
      </c>
      <c r="O593" s="155">
        <f t="shared" si="47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8"/>
        <v>4656900</v>
      </c>
      <c r="J594" s="163">
        <f t="shared" si="44"/>
        <v>0</v>
      </c>
      <c r="K594" s="155">
        <f t="shared" si="45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6"/>
        <v>201227457.79893059</v>
      </c>
      <c r="O594" s="155">
        <f t="shared" si="47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8"/>
        <v>8149400</v>
      </c>
      <c r="J595" s="163">
        <f t="shared" ref="J595:J658" si="49">IF(D595="MDU-KD",1,0)</f>
        <v>0</v>
      </c>
      <c r="K595" s="155">
        <f t="shared" ref="K595:K658" si="50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1">IF(L595=0,M595,L595)</f>
        <v>201227458.79893059</v>
      </c>
      <c r="O595" s="155">
        <f t="shared" si="47"/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8"/>
        <v>38800</v>
      </c>
      <c r="J596" s="163">
        <f t="shared" si="49"/>
        <v>0</v>
      </c>
      <c r="K596" s="155">
        <f t="shared" si="50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1"/>
        <v>201227459.79893059</v>
      </c>
      <c r="O596" s="155">
        <f t="shared" si="47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8"/>
        <v>12500</v>
      </c>
      <c r="J597" s="163">
        <f t="shared" si="49"/>
        <v>0</v>
      </c>
      <c r="K597" s="155">
        <f t="shared" si="50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1"/>
        <v>201227460.79893059</v>
      </c>
      <c r="O597" s="155">
        <f t="shared" si="47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8"/>
        <v>6100</v>
      </c>
      <c r="J598" s="163">
        <f t="shared" si="49"/>
        <v>0</v>
      </c>
      <c r="K598" s="155">
        <f t="shared" si="50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1"/>
        <v>201227461.79893059</v>
      </c>
      <c r="O598" s="155">
        <f t="shared" si="47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8"/>
        <v>38718.5</v>
      </c>
      <c r="J599" s="163">
        <f t="shared" si="49"/>
        <v>0</v>
      </c>
      <c r="K599" s="155">
        <f t="shared" si="50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1"/>
        <v>201227462.79893059</v>
      </c>
      <c r="O599" s="155">
        <f t="shared" si="47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8"/>
        <v>218596</v>
      </c>
      <c r="J600" s="163">
        <f t="shared" si="49"/>
        <v>0</v>
      </c>
      <c r="K600" s="155">
        <f t="shared" si="50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1"/>
        <v>201227463.79893059</v>
      </c>
      <c r="O600" s="155">
        <f t="shared" si="47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8"/>
        <v>680475</v>
      </c>
      <c r="J601" s="163">
        <f t="shared" si="49"/>
        <v>0</v>
      </c>
      <c r="K601" s="155">
        <f t="shared" si="50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1"/>
        <v>201227464.79893059</v>
      </c>
      <c r="O601" s="155">
        <f t="shared" si="47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8"/>
        <v>1000000</v>
      </c>
      <c r="J602" s="163">
        <f t="shared" si="49"/>
        <v>0</v>
      </c>
      <c r="K602" s="155">
        <f t="shared" si="50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1"/>
        <v>201227465.79893059</v>
      </c>
      <c r="O602" s="155">
        <f t="shared" si="47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8"/>
        <v>25100</v>
      </c>
      <c r="J603" s="163">
        <f t="shared" si="49"/>
        <v>0</v>
      </c>
      <c r="K603" s="155">
        <f t="shared" si="50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1"/>
        <v>201227466.79893059</v>
      </c>
      <c r="O603" s="155">
        <f t="shared" si="47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8"/>
        <v>8900</v>
      </c>
      <c r="J604" s="163">
        <f t="shared" si="49"/>
        <v>0</v>
      </c>
      <c r="K604" s="155">
        <f t="shared" si="50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1"/>
        <v>201227467.79893059</v>
      </c>
      <c r="O604" s="155">
        <f t="shared" si="47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8"/>
        <v>4100</v>
      </c>
      <c r="J605" s="163">
        <f t="shared" si="49"/>
        <v>0</v>
      </c>
      <c r="K605" s="155">
        <f t="shared" si="50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1"/>
        <v>201227468.79893059</v>
      </c>
      <c r="O605" s="155">
        <f t="shared" si="47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8"/>
        <v>200000</v>
      </c>
      <c r="J606" s="163">
        <f t="shared" si="49"/>
        <v>0</v>
      </c>
      <c r="K606" s="155">
        <f t="shared" si="50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1"/>
        <v>201227469.79893059</v>
      </c>
      <c r="O606" s="155">
        <f t="shared" si="47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8"/>
        <v>0</v>
      </c>
      <c r="J607" s="163">
        <f t="shared" si="49"/>
        <v>0</v>
      </c>
      <c r="K607" s="155">
        <f t="shared" si="50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1"/>
        <v>0</v>
      </c>
      <c r="O607" s="155">
        <f t="shared" si="47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8"/>
        <v>0</v>
      </c>
      <c r="J608" s="163">
        <f t="shared" si="49"/>
        <v>0</v>
      </c>
      <c r="K608" s="155">
        <f t="shared" si="50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1"/>
        <v>0</v>
      </c>
      <c r="O608" s="155">
        <f t="shared" si="47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8"/>
        <v>200000</v>
      </c>
      <c r="J609" s="163">
        <f t="shared" si="49"/>
        <v>0</v>
      </c>
      <c r="K609" s="155">
        <f t="shared" si="50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1"/>
        <v>201227470.79893059</v>
      </c>
      <c r="O609" s="155">
        <f t="shared" si="47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8"/>
        <v>2172500</v>
      </c>
      <c r="J610" s="163">
        <f t="shared" si="49"/>
        <v>0</v>
      </c>
      <c r="K610" s="155">
        <f t="shared" si="50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1"/>
        <v>201227471.79893059</v>
      </c>
      <c r="O610" s="155">
        <f t="shared" si="47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8"/>
        <v>700000</v>
      </c>
      <c r="J611" s="163">
        <f t="shared" si="49"/>
        <v>0</v>
      </c>
      <c r="K611" s="155">
        <f t="shared" si="50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1"/>
        <v>201227472.79893059</v>
      </c>
      <c r="O611" s="155">
        <f t="shared" si="47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8"/>
        <v>490000</v>
      </c>
      <c r="J612" s="163">
        <f t="shared" si="49"/>
        <v>0</v>
      </c>
      <c r="K612" s="155">
        <f t="shared" si="50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1"/>
        <v>201227473.79893059</v>
      </c>
      <c r="O612" s="155">
        <f t="shared" si="47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8"/>
        <v>224000</v>
      </c>
      <c r="J613" s="163">
        <f t="shared" si="49"/>
        <v>0</v>
      </c>
      <c r="K613" s="155">
        <f t="shared" si="50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1"/>
        <v>201227474.79893059</v>
      </c>
      <c r="O613" s="155">
        <f t="shared" si="47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8"/>
        <v>15000</v>
      </c>
      <c r="J614" s="163">
        <f t="shared" si="49"/>
        <v>0</v>
      </c>
      <c r="K614" s="155">
        <f t="shared" si="50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1"/>
        <v>201227475.79893059</v>
      </c>
      <c r="O614" s="155">
        <f t="shared" si="47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8"/>
        <v>1510245</v>
      </c>
      <c r="J615" s="163">
        <f t="shared" si="49"/>
        <v>0</v>
      </c>
      <c r="K615" s="155">
        <f t="shared" si="50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1"/>
        <v>201227476.79893059</v>
      </c>
      <c r="O615" s="155">
        <f t="shared" si="47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8"/>
        <v>0</v>
      </c>
      <c r="J616" s="163">
        <f t="shared" si="49"/>
        <v>0</v>
      </c>
      <c r="K616" s="155">
        <f t="shared" si="50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1"/>
        <v>0</v>
      </c>
      <c r="O616" s="155">
        <f t="shared" si="47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8"/>
        <v>0</v>
      </c>
      <c r="J617" s="163">
        <f t="shared" si="49"/>
        <v>0</v>
      </c>
      <c r="K617" s="155">
        <f t="shared" si="50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1"/>
        <v>0</v>
      </c>
      <c r="O617" s="155">
        <f t="shared" si="47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8"/>
        <v>16226</v>
      </c>
      <c r="J618" s="163">
        <f t="shared" si="49"/>
        <v>0</v>
      </c>
      <c r="K618" s="155">
        <f t="shared" si="50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1"/>
        <v>201227477.79893059</v>
      </c>
      <c r="O618" s="155">
        <f t="shared" si="47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8"/>
        <v>19947</v>
      </c>
      <c r="J619" s="163">
        <f t="shared" si="49"/>
        <v>0</v>
      </c>
      <c r="K619" s="155">
        <f t="shared" si="50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1"/>
        <v>201227478.79893059</v>
      </c>
      <c r="O619" s="155">
        <f t="shared" si="47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8"/>
        <v>26711.899999999998</v>
      </c>
      <c r="J620" s="163">
        <f t="shared" si="49"/>
        <v>0</v>
      </c>
      <c r="K620" s="155">
        <f t="shared" si="50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1"/>
        <v>201227479.79893059</v>
      </c>
      <c r="O620" s="155">
        <f t="shared" si="47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8"/>
        <v>84820.5</v>
      </c>
      <c r="J621" s="163">
        <f t="shared" si="49"/>
        <v>0</v>
      </c>
      <c r="K621" s="155">
        <f t="shared" si="50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1"/>
        <v>201227480.79893059</v>
      </c>
      <c r="O621" s="155">
        <f t="shared" si="47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8"/>
        <v>33550</v>
      </c>
      <c r="J622" s="163">
        <f t="shared" si="49"/>
        <v>0</v>
      </c>
      <c r="K622" s="155">
        <f t="shared" si="50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1"/>
        <v>201227481.79893059</v>
      </c>
      <c r="O622" s="155">
        <f t="shared" si="47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8"/>
        <v>16833.560000000001</v>
      </c>
      <c r="J623" s="163">
        <f t="shared" si="49"/>
        <v>0</v>
      </c>
      <c r="K623" s="155">
        <f t="shared" si="50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1"/>
        <v>201227482.79893059</v>
      </c>
      <c r="O623" s="155">
        <f t="shared" si="47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8"/>
        <v>72742.5</v>
      </c>
      <c r="J624" s="163">
        <f t="shared" si="49"/>
        <v>0</v>
      </c>
      <c r="K624" s="155">
        <f t="shared" si="50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1"/>
        <v>201227483.79893059</v>
      </c>
      <c r="O624" s="155">
        <f t="shared" si="47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8"/>
        <v>45445</v>
      </c>
      <c r="J625" s="163">
        <f t="shared" si="49"/>
        <v>0</v>
      </c>
      <c r="K625" s="155">
        <f t="shared" si="50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1"/>
        <v>201227484.79893059</v>
      </c>
      <c r="O625" s="155">
        <f t="shared" si="47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8"/>
        <v>84820.5</v>
      </c>
      <c r="J626" s="163">
        <f t="shared" si="49"/>
        <v>0</v>
      </c>
      <c r="K626" s="155">
        <f t="shared" si="50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1"/>
        <v>201227485.79893059</v>
      </c>
      <c r="O626" s="155">
        <f t="shared" si="47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8"/>
        <v>53866.659999999996</v>
      </c>
      <c r="J627" s="163">
        <f t="shared" si="49"/>
        <v>0</v>
      </c>
      <c r="K627" s="155">
        <f t="shared" si="50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1"/>
        <v>201227486.79893059</v>
      </c>
      <c r="O627" s="155">
        <f t="shared" si="47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8"/>
        <v>38499.54</v>
      </c>
      <c r="J628" s="163">
        <f t="shared" si="49"/>
        <v>0</v>
      </c>
      <c r="K628" s="155">
        <f t="shared" si="50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1"/>
        <v>201227487.79893059</v>
      </c>
      <c r="O628" s="155">
        <f t="shared" si="47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8"/>
        <v>31720</v>
      </c>
      <c r="J629" s="163">
        <f t="shared" si="49"/>
        <v>0</v>
      </c>
      <c r="K629" s="155">
        <f t="shared" si="50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1"/>
        <v>201227488.79893059</v>
      </c>
      <c r="O629" s="155">
        <f t="shared" si="47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8"/>
        <v>51240</v>
      </c>
      <c r="J630" s="163">
        <f t="shared" si="49"/>
        <v>0</v>
      </c>
      <c r="K630" s="155">
        <f t="shared" si="50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1"/>
        <v>201227489.79893059</v>
      </c>
      <c r="O630" s="155">
        <f t="shared" si="47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8"/>
        <v>3477</v>
      </c>
      <c r="J631" s="163">
        <f t="shared" si="49"/>
        <v>0</v>
      </c>
      <c r="K631" s="155">
        <f t="shared" si="50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1"/>
        <v>201227490.79893059</v>
      </c>
      <c r="O631" s="155">
        <f t="shared" si="47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8"/>
        <v>3477</v>
      </c>
      <c r="J632" s="163">
        <f t="shared" si="49"/>
        <v>0</v>
      </c>
      <c r="K632" s="155">
        <f t="shared" si="50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1"/>
        <v>201227491.79893059</v>
      </c>
      <c r="O632" s="155">
        <f t="shared" si="47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8"/>
        <v>5531.48</v>
      </c>
      <c r="J633" s="163">
        <f t="shared" si="49"/>
        <v>0</v>
      </c>
      <c r="K633" s="155">
        <f t="shared" si="50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1"/>
        <v>201227492.79893059</v>
      </c>
      <c r="O633" s="155">
        <f t="shared" si="47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8"/>
        <v>15000</v>
      </c>
      <c r="J634" s="163">
        <f t="shared" si="49"/>
        <v>0</v>
      </c>
      <c r="K634" s="155">
        <f t="shared" si="50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1"/>
        <v>201227493.79893059</v>
      </c>
      <c r="O634" s="155">
        <f t="shared" si="47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8"/>
        <v>154106.74</v>
      </c>
      <c r="J635" s="163">
        <f t="shared" si="49"/>
        <v>0</v>
      </c>
      <c r="K635" s="155">
        <f t="shared" si="50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1"/>
        <v>201227494.79893059</v>
      </c>
      <c r="O635" s="155">
        <f t="shared" si="47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8"/>
        <v>16226</v>
      </c>
      <c r="J636" s="163">
        <f t="shared" si="49"/>
        <v>0</v>
      </c>
      <c r="K636" s="155">
        <f t="shared" si="50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1"/>
        <v>201227495.79893059</v>
      </c>
      <c r="O636" s="155">
        <f t="shared" si="47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8"/>
        <v>61732</v>
      </c>
      <c r="J637" s="163">
        <f t="shared" si="49"/>
        <v>0</v>
      </c>
      <c r="K637" s="155">
        <f t="shared" si="50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1"/>
        <v>201227496.79893059</v>
      </c>
      <c r="O637" s="155">
        <f t="shared" si="47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8"/>
        <v>34299.08</v>
      </c>
      <c r="J638" s="163">
        <f t="shared" si="49"/>
        <v>0</v>
      </c>
      <c r="K638" s="155">
        <f t="shared" si="50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1"/>
        <v>201227497.79893059</v>
      </c>
      <c r="O638" s="155">
        <f t="shared" si="47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8"/>
        <v>19825</v>
      </c>
      <c r="J639" s="163">
        <f t="shared" si="49"/>
        <v>0</v>
      </c>
      <c r="K639" s="155">
        <f t="shared" si="50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1"/>
        <v>201227498.79893059</v>
      </c>
      <c r="O639" s="155">
        <f t="shared" si="47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9"/>
        <v>0</v>
      </c>
      <c r="K640" s="155">
        <f t="shared" si="50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1"/>
        <v>201227499.79893059</v>
      </c>
      <c r="O640" s="155">
        <f t="shared" si="47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8"/>
        <v>23180</v>
      </c>
      <c r="J641" s="163">
        <f t="shared" si="49"/>
        <v>0</v>
      </c>
      <c r="K641" s="155">
        <f t="shared" si="50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1"/>
        <v>201227500.79893059</v>
      </c>
      <c r="O641" s="155">
        <f t="shared" si="47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8"/>
        <v>482893.08</v>
      </c>
      <c r="J642" s="163">
        <f t="shared" si="49"/>
        <v>0</v>
      </c>
      <c r="K642" s="155">
        <f t="shared" si="50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1"/>
        <v>201227501.79893059</v>
      </c>
      <c r="O642" s="155">
        <f t="shared" si="47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8"/>
        <v>0</v>
      </c>
      <c r="J643" s="163">
        <f t="shared" si="49"/>
        <v>0</v>
      </c>
      <c r="K643" s="155">
        <f t="shared" si="50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1"/>
        <v>0</v>
      </c>
      <c r="O643" s="155">
        <f t="shared" si="47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8"/>
        <v/>
      </c>
      <c r="J644" s="163">
        <f t="shared" si="49"/>
        <v>0</v>
      </c>
      <c r="K644" s="155">
        <f t="shared" si="50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1"/>
        <v>0</v>
      </c>
      <c r="O644" s="155">
        <f t="shared" si="47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8"/>
        <v/>
      </c>
      <c r="J645" s="163">
        <f t="shared" si="49"/>
        <v>0</v>
      </c>
      <c r="K645" s="155">
        <f t="shared" si="50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1"/>
        <v>0</v>
      </c>
      <c r="O645" s="155">
        <f t="shared" si="47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8"/>
        <v>300000</v>
      </c>
      <c r="J646" s="163">
        <f t="shared" si="49"/>
        <v>0</v>
      </c>
      <c r="K646" s="155">
        <f t="shared" si="50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1"/>
        <v>0</v>
      </c>
      <c r="O646" s="155">
        <f t="shared" si="47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8"/>
        <v>95147.5</v>
      </c>
      <c r="J647" s="163">
        <f t="shared" si="49"/>
        <v>0</v>
      </c>
      <c r="K647" s="155">
        <f t="shared" si="50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1"/>
        <v>0</v>
      </c>
      <c r="O647" s="155">
        <f t="shared" ref="O647:O710" si="52">IF(E647=0,0,IF(LEFT(C647,11)="Tiang Beton",1,0))</f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8"/>
        <v>74125</v>
      </c>
      <c r="J648" s="163">
        <f t="shared" si="49"/>
        <v>0</v>
      </c>
      <c r="K648" s="155">
        <f t="shared" si="50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1"/>
        <v>0</v>
      </c>
      <c r="O648" s="155">
        <f t="shared" si="52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8"/>
        <v>150000</v>
      </c>
      <c r="J649" s="163">
        <f t="shared" si="49"/>
        <v>0</v>
      </c>
      <c r="K649" s="155">
        <f t="shared" si="50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1"/>
        <v>0</v>
      </c>
      <c r="O649" s="155">
        <f t="shared" si="52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8"/>
        <v>242999.99999999997</v>
      </c>
      <c r="J650" s="163">
        <f t="shared" si="49"/>
        <v>0</v>
      </c>
      <c r="K650" s="155">
        <f t="shared" si="50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1"/>
        <v>201227502.79893059</v>
      </c>
      <c r="O650" s="155">
        <f t="shared" si="52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8"/>
        <v>1124962.5</v>
      </c>
      <c r="J651" s="163">
        <f t="shared" si="49"/>
        <v>0</v>
      </c>
      <c r="K651" s="155">
        <f t="shared" si="50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1"/>
        <v>201227503.79893059</v>
      </c>
      <c r="O651" s="155">
        <f t="shared" si="52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8"/>
        <v>5065452.75</v>
      </c>
      <c r="J652" s="163">
        <f t="shared" si="49"/>
        <v>0</v>
      </c>
      <c r="K652" s="155">
        <f t="shared" si="50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1"/>
        <v>201227504.79893059</v>
      </c>
      <c r="O652" s="155">
        <f t="shared" si="52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8"/>
        <v>5065452.75</v>
      </c>
      <c r="J653" s="163">
        <f t="shared" si="49"/>
        <v>0</v>
      </c>
      <c r="K653" s="155">
        <f t="shared" si="50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1"/>
        <v>201227505.79893059</v>
      </c>
      <c r="O653" s="155">
        <f t="shared" si="52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8"/>
        <v>185000</v>
      </c>
      <c r="J654" s="163">
        <f t="shared" si="49"/>
        <v>0</v>
      </c>
      <c r="K654" s="155">
        <f t="shared" si="50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1"/>
        <v>201227506.79893059</v>
      </c>
      <c r="O654" s="155">
        <f t="shared" si="52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8"/>
        <v>0</v>
      </c>
      <c r="J655" s="163">
        <f t="shared" si="49"/>
        <v>0</v>
      </c>
      <c r="K655" s="155">
        <f t="shared" si="50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1"/>
        <v>0</v>
      </c>
      <c r="O655" s="155">
        <f t="shared" si="52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8"/>
        <v>0</v>
      </c>
      <c r="J656" s="163">
        <f t="shared" si="49"/>
        <v>0</v>
      </c>
      <c r="K656" s="155">
        <f t="shared" si="50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1"/>
        <v>0</v>
      </c>
      <c r="O656" s="155">
        <f t="shared" si="52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8"/>
        <v>200000</v>
      </c>
      <c r="J657" s="163">
        <f t="shared" si="49"/>
        <v>0</v>
      </c>
      <c r="K657" s="155">
        <f t="shared" si="50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1"/>
        <v>0</v>
      </c>
      <c r="O657" s="155">
        <f t="shared" si="52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8"/>
        <v>230000</v>
      </c>
      <c r="J658" s="163">
        <f t="shared" si="49"/>
        <v>0</v>
      </c>
      <c r="K658" s="155">
        <f t="shared" si="50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1"/>
        <v>0</v>
      </c>
      <c r="O658" s="155">
        <f t="shared" si="52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8"/>
        <v>55000</v>
      </c>
      <c r="J659" s="163">
        <f t="shared" ref="J659:J722" si="53">IF(D659="MDU-KD",1,0)</f>
        <v>0</v>
      </c>
      <c r="K659" s="155">
        <f t="shared" ref="K659:K722" si="54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5">IF(L659=0,M659,L659)</f>
        <v>0</v>
      </c>
      <c r="O659" s="155">
        <f t="shared" si="52"/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8"/>
        <v>93000</v>
      </c>
      <c r="J660" s="163">
        <f t="shared" si="53"/>
        <v>0</v>
      </c>
      <c r="K660" s="155">
        <f t="shared" si="54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5"/>
        <v>0</v>
      </c>
      <c r="O660" s="155">
        <f t="shared" si="52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8"/>
        <v>85000</v>
      </c>
      <c r="J661" s="163">
        <f t="shared" si="53"/>
        <v>0</v>
      </c>
      <c r="K661" s="155">
        <f t="shared" si="54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5"/>
        <v>0</v>
      </c>
      <c r="O661" s="155">
        <f t="shared" si="52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8"/>
        <v>0</v>
      </c>
      <c r="J662" s="163">
        <f t="shared" si="53"/>
        <v>0</v>
      </c>
      <c r="K662" s="155">
        <f t="shared" si="54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5"/>
        <v>0</v>
      </c>
      <c r="O662" s="155">
        <f t="shared" si="52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8"/>
        <v>12000</v>
      </c>
      <c r="J663" s="163">
        <f t="shared" si="53"/>
        <v>0</v>
      </c>
      <c r="K663" s="155">
        <f t="shared" si="54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5"/>
        <v>201227507.79893059</v>
      </c>
      <c r="O663" s="155">
        <f t="shared" si="52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8"/>
        <v>0</v>
      </c>
      <c r="J664" s="163">
        <f t="shared" si="53"/>
        <v>0</v>
      </c>
      <c r="K664" s="155">
        <f t="shared" si="54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5"/>
        <v>0</v>
      </c>
      <c r="O664" s="155">
        <f t="shared" si="52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8"/>
        <v>0</v>
      </c>
      <c r="J665" s="163">
        <f t="shared" si="53"/>
        <v>0</v>
      </c>
      <c r="K665" s="155">
        <f t="shared" si="54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5"/>
        <v>0</v>
      </c>
      <c r="O665" s="155">
        <f t="shared" si="52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8"/>
        <v>0</v>
      </c>
      <c r="J666" s="163">
        <f t="shared" si="53"/>
        <v>0</v>
      </c>
      <c r="K666" s="155">
        <f t="shared" si="54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5"/>
        <v>0</v>
      </c>
      <c r="O666" s="155">
        <f t="shared" si="52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8"/>
        <v>19800</v>
      </c>
      <c r="J667" s="163">
        <f t="shared" si="53"/>
        <v>0</v>
      </c>
      <c r="K667" s="155">
        <f t="shared" si="54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5"/>
        <v>0</v>
      </c>
      <c r="O667" s="155">
        <f t="shared" si="52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8"/>
        <v>20500</v>
      </c>
      <c r="J668" s="163">
        <f t="shared" si="53"/>
        <v>0</v>
      </c>
      <c r="K668" s="155">
        <f t="shared" si="54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5"/>
        <v>0</v>
      </c>
      <c r="O668" s="155">
        <f t="shared" si="52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8"/>
        <v>27500</v>
      </c>
      <c r="J669" s="163">
        <f t="shared" si="53"/>
        <v>0</v>
      </c>
      <c r="K669" s="155">
        <f t="shared" si="54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5"/>
        <v>0</v>
      </c>
      <c r="O669" s="155">
        <f t="shared" si="52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8"/>
        <v>14900</v>
      </c>
      <c r="J670" s="163">
        <f t="shared" si="53"/>
        <v>0</v>
      </c>
      <c r="K670" s="155">
        <f t="shared" si="54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5"/>
        <v>0</v>
      </c>
      <c r="O670" s="155">
        <f t="shared" si="52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8"/>
        <v>33200</v>
      </c>
      <c r="J671" s="163">
        <f t="shared" si="53"/>
        <v>0</v>
      </c>
      <c r="K671" s="155">
        <f t="shared" si="54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5"/>
        <v>0</v>
      </c>
      <c r="O671" s="155">
        <f t="shared" si="52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8"/>
        <v>35700</v>
      </c>
      <c r="J672" s="163">
        <f t="shared" si="53"/>
        <v>0</v>
      </c>
      <c r="K672" s="155">
        <f t="shared" si="54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5"/>
        <v>0</v>
      </c>
      <c r="O672" s="155">
        <f t="shared" si="52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8"/>
        <v>33200</v>
      </c>
      <c r="J673" s="163">
        <f t="shared" si="53"/>
        <v>0</v>
      </c>
      <c r="K673" s="155">
        <f t="shared" si="54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5"/>
        <v>0</v>
      </c>
      <c r="O673" s="155">
        <f t="shared" si="52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8"/>
        <v>37600</v>
      </c>
      <c r="J674" s="163">
        <f t="shared" si="53"/>
        <v>0</v>
      </c>
      <c r="K674" s="155">
        <f t="shared" si="54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5"/>
        <v>0</v>
      </c>
      <c r="O674" s="155">
        <f t="shared" si="52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8"/>
        <v>33200</v>
      </c>
      <c r="J675" s="163">
        <f t="shared" si="53"/>
        <v>0</v>
      </c>
      <c r="K675" s="155">
        <f t="shared" si="54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5"/>
        <v>0</v>
      </c>
      <c r="O675" s="155">
        <f t="shared" si="52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8"/>
        <v>39800</v>
      </c>
      <c r="J676" s="163">
        <f t="shared" si="53"/>
        <v>0</v>
      </c>
      <c r="K676" s="155">
        <f t="shared" si="54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5"/>
        <v>0</v>
      </c>
      <c r="O676" s="155">
        <f t="shared" si="52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8"/>
        <v>29400</v>
      </c>
      <c r="J677" s="163">
        <f t="shared" si="53"/>
        <v>0</v>
      </c>
      <c r="K677" s="155">
        <f t="shared" si="54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5"/>
        <v>0</v>
      </c>
      <c r="O677" s="155">
        <f t="shared" si="52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8"/>
        <v>35700</v>
      </c>
      <c r="J678" s="163">
        <f t="shared" si="53"/>
        <v>0</v>
      </c>
      <c r="K678" s="155">
        <f t="shared" si="54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5"/>
        <v>0</v>
      </c>
      <c r="O678" s="155">
        <f t="shared" si="52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8"/>
        <v>30700</v>
      </c>
      <c r="J679" s="163">
        <f t="shared" si="53"/>
        <v>0</v>
      </c>
      <c r="K679" s="155">
        <f t="shared" si="54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5"/>
        <v>0</v>
      </c>
      <c r="O679" s="155">
        <f t="shared" si="52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8"/>
        <v>22700</v>
      </c>
      <c r="J680" s="163">
        <f t="shared" si="53"/>
        <v>0</v>
      </c>
      <c r="K680" s="155">
        <f t="shared" si="54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5"/>
        <v>0</v>
      </c>
      <c r="O680" s="155">
        <f t="shared" si="52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8"/>
        <v>19800</v>
      </c>
      <c r="J681" s="163">
        <f t="shared" si="53"/>
        <v>0</v>
      </c>
      <c r="K681" s="155">
        <f t="shared" si="54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5"/>
        <v>0</v>
      </c>
      <c r="O681" s="155">
        <f t="shared" si="52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8"/>
        <v>19800</v>
      </c>
      <c r="J682" s="163">
        <f t="shared" si="53"/>
        <v>0</v>
      </c>
      <c r="K682" s="155">
        <f t="shared" si="54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5"/>
        <v>0</v>
      </c>
      <c r="O682" s="155">
        <f t="shared" si="52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8"/>
        <v>20500</v>
      </c>
      <c r="J683" s="163">
        <f t="shared" si="53"/>
        <v>0</v>
      </c>
      <c r="K683" s="155">
        <f t="shared" si="54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5"/>
        <v>0</v>
      </c>
      <c r="O683" s="155">
        <f t="shared" si="52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8"/>
        <v>20500</v>
      </c>
      <c r="J684" s="163">
        <f t="shared" si="53"/>
        <v>0</v>
      </c>
      <c r="K684" s="155">
        <f t="shared" si="54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5"/>
        <v>0</v>
      </c>
      <c r="O684" s="155">
        <f t="shared" si="52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8"/>
        <v>27500</v>
      </c>
      <c r="J685" s="163">
        <f t="shared" si="53"/>
        <v>0</v>
      </c>
      <c r="K685" s="155">
        <f t="shared" si="54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5"/>
        <v>0</v>
      </c>
      <c r="O685" s="155">
        <f t="shared" si="52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8"/>
        <v>27500</v>
      </c>
      <c r="J686" s="163">
        <f t="shared" si="53"/>
        <v>0</v>
      </c>
      <c r="K686" s="155">
        <f t="shared" si="54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5"/>
        <v>0</v>
      </c>
      <c r="O686" s="155">
        <f t="shared" si="52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8"/>
        <v>22100</v>
      </c>
      <c r="J687" s="163">
        <f t="shared" si="53"/>
        <v>0</v>
      </c>
      <c r="K687" s="155">
        <f t="shared" si="54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5"/>
        <v>0</v>
      </c>
      <c r="O687" s="155">
        <f t="shared" si="52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8"/>
        <v>0</v>
      </c>
      <c r="J688" s="163">
        <f t="shared" si="53"/>
        <v>0</v>
      </c>
      <c r="K688" s="155">
        <f t="shared" si="54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5"/>
        <v>0</v>
      </c>
      <c r="O688" s="155">
        <f t="shared" si="52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8"/>
        <v>0</v>
      </c>
      <c r="J689" s="163">
        <f t="shared" si="53"/>
        <v>0</v>
      </c>
      <c r="K689" s="155">
        <f t="shared" si="54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5"/>
        <v>0</v>
      </c>
      <c r="O689" s="155">
        <f t="shared" si="52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8"/>
        <v>53200</v>
      </c>
      <c r="J690" s="163">
        <f t="shared" si="53"/>
        <v>0</v>
      </c>
      <c r="K690" s="155">
        <f t="shared" si="54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5"/>
        <v>0</v>
      </c>
      <c r="O690" s="155">
        <f t="shared" si="52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8"/>
        <v>61300</v>
      </c>
      <c r="J691" s="163">
        <f t="shared" si="53"/>
        <v>0</v>
      </c>
      <c r="K691" s="155">
        <f t="shared" si="54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5"/>
        <v>0</v>
      </c>
      <c r="O691" s="155">
        <f t="shared" si="52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3"/>
        <v>0</v>
      </c>
      <c r="K692" s="155">
        <f t="shared" si="54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5"/>
        <v>0</v>
      </c>
      <c r="O692" s="155">
        <f t="shared" si="52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3"/>
        <v>0</v>
      </c>
      <c r="K693" s="155">
        <f t="shared" si="54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5"/>
        <v>0</v>
      </c>
      <c r="O693" s="155">
        <f t="shared" si="52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3"/>
        <v>0</v>
      </c>
      <c r="K694" s="155">
        <f t="shared" si="54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5"/>
        <v>0</v>
      </c>
      <c r="O694" s="155">
        <f t="shared" si="52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3"/>
        <v>0</v>
      </c>
      <c r="K695" s="155">
        <f t="shared" si="54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5"/>
        <v>0</v>
      </c>
      <c r="O695" s="155">
        <f t="shared" si="52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3"/>
        <v>0</v>
      </c>
      <c r="K696" s="155">
        <f t="shared" si="54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5"/>
        <v>0</v>
      </c>
      <c r="O696" s="155">
        <f t="shared" si="52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3"/>
        <v>0</v>
      </c>
      <c r="K697" s="155">
        <f t="shared" si="54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5"/>
        <v>0</v>
      </c>
      <c r="O697" s="155">
        <f t="shared" si="52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3"/>
        <v>0</v>
      </c>
      <c r="K698" s="155">
        <f t="shared" si="54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5"/>
        <v>0</v>
      </c>
      <c r="O698" s="155">
        <f t="shared" si="52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3"/>
        <v>0</v>
      </c>
      <c r="K699" s="155">
        <f t="shared" si="54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5"/>
        <v>0</v>
      </c>
      <c r="O699" s="155">
        <f t="shared" si="52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3"/>
        <v>0</v>
      </c>
      <c r="K700" s="155">
        <f t="shared" si="54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5"/>
        <v>0</v>
      </c>
      <c r="O700" s="155">
        <f t="shared" si="52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3"/>
        <v>0</v>
      </c>
      <c r="K701" s="155">
        <f t="shared" si="54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5"/>
        <v>0</v>
      </c>
      <c r="O701" s="155">
        <f t="shared" si="52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3"/>
        <v>0</v>
      </c>
      <c r="K702" s="155">
        <f t="shared" si="54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5"/>
        <v>0</v>
      </c>
      <c r="O702" s="155">
        <f t="shared" si="52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3"/>
        <v>0</v>
      </c>
      <c r="K703" s="155">
        <f t="shared" si="54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5"/>
        <v>0</v>
      </c>
      <c r="O703" s="155">
        <f t="shared" si="52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3"/>
        <v>0</v>
      </c>
      <c r="K704" s="155">
        <f t="shared" si="54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5"/>
        <v>0</v>
      </c>
      <c r="O704" s="155">
        <f t="shared" si="52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3"/>
        <v>0</v>
      </c>
      <c r="K705" s="155">
        <f t="shared" si="54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5"/>
        <v>0</v>
      </c>
      <c r="O705" s="155">
        <f t="shared" si="52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3"/>
        <v>0</v>
      </c>
      <c r="K706" s="155">
        <f t="shared" si="54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5"/>
        <v>0</v>
      </c>
      <c r="O706" s="155">
        <f t="shared" si="52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3"/>
        <v>0</v>
      </c>
      <c r="K707" s="155">
        <f t="shared" si="54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5"/>
        <v>0</v>
      </c>
      <c r="O707" s="155">
        <f t="shared" si="52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3"/>
        <v>0</v>
      </c>
      <c r="K708" s="155">
        <f t="shared" si="54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5"/>
        <v>0</v>
      </c>
      <c r="O708" s="155">
        <f t="shared" si="52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3"/>
        <v>0</v>
      </c>
      <c r="K709" s="155">
        <f t="shared" si="54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5"/>
        <v>0</v>
      </c>
      <c r="O709" s="155">
        <f t="shared" si="52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3"/>
        <v>0</v>
      </c>
      <c r="K710" s="155">
        <f t="shared" si="54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5"/>
        <v>0</v>
      </c>
      <c r="O710" s="155">
        <f t="shared" si="52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3"/>
        <v>0</v>
      </c>
      <c r="K711" s="155">
        <f t="shared" si="54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5"/>
        <v>0</v>
      </c>
      <c r="O711" s="155">
        <f t="shared" ref="O711:O774" si="57">IF(E711=0,0,IF(LEFT(C711,11)="Tiang Beton",1,0))</f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3"/>
        <v>0</v>
      </c>
      <c r="K712" s="155">
        <f t="shared" si="54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5"/>
        <v>0</v>
      </c>
      <c r="O712" s="155">
        <f t="shared" si="57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3"/>
        <v>0</v>
      </c>
      <c r="K713" s="155">
        <f t="shared" si="54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5"/>
        <v>0</v>
      </c>
      <c r="O713" s="155">
        <f t="shared" si="57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3"/>
        <v>0</v>
      </c>
      <c r="K714" s="155">
        <f t="shared" si="54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5"/>
        <v>0</v>
      </c>
      <c r="O714" s="155">
        <f t="shared" si="57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3"/>
        <v>0</v>
      </c>
      <c r="K715" s="155">
        <f t="shared" si="54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5"/>
        <v>0</v>
      </c>
      <c r="O715" s="155">
        <f t="shared" si="57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3"/>
        <v>0</v>
      </c>
      <c r="K716" s="155">
        <f t="shared" si="54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5"/>
        <v>0</v>
      </c>
      <c r="O716" s="155">
        <f t="shared" si="57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3"/>
        <v>0</v>
      </c>
      <c r="K717" s="155">
        <f t="shared" si="54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5"/>
        <v>0</v>
      </c>
      <c r="O717" s="155">
        <f t="shared" si="57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3"/>
        <v>0</v>
      </c>
      <c r="K718" s="155">
        <f t="shared" si="54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5"/>
        <v>0</v>
      </c>
      <c r="O718" s="155">
        <f t="shared" si="57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3"/>
        <v>0</v>
      </c>
      <c r="K719" s="155">
        <f t="shared" si="54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5"/>
        <v>0</v>
      </c>
      <c r="O719" s="155">
        <f t="shared" si="57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3"/>
        <v>0</v>
      </c>
      <c r="K720" s="155">
        <f t="shared" si="54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5"/>
        <v>0</v>
      </c>
      <c r="O720" s="155">
        <f t="shared" si="57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3"/>
        <v>0</v>
      </c>
      <c r="K721" s="155">
        <f t="shared" si="54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5"/>
        <v>0</v>
      </c>
      <c r="O721" s="155">
        <f t="shared" si="57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3"/>
        <v>0</v>
      </c>
      <c r="K722" s="155">
        <f t="shared" si="54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5"/>
        <v>0</v>
      </c>
      <c r="O722" s="155">
        <f t="shared" si="57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8">IF(D723="MDU-KD",1,0)</f>
        <v>0</v>
      </c>
      <c r="K723" s="155">
        <f t="shared" ref="K723:K786" si="59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60">IF(L723=0,M723,L723)</f>
        <v>0</v>
      </c>
      <c r="O723" s="155">
        <f t="shared" si="57"/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8"/>
        <v>0</v>
      </c>
      <c r="K724" s="155">
        <f t="shared" si="59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60"/>
        <v>0</v>
      </c>
      <c r="O724" s="155">
        <f t="shared" si="57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8"/>
        <v>0</v>
      </c>
      <c r="K725" s="155">
        <f t="shared" si="59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60"/>
        <v>0</v>
      </c>
      <c r="O725" s="155">
        <f t="shared" si="57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8"/>
        <v>0</v>
      </c>
      <c r="K726" s="155">
        <f t="shared" si="59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60"/>
        <v>0</v>
      </c>
      <c r="O726" s="155">
        <f t="shared" si="57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8"/>
        <v>0</v>
      </c>
      <c r="K727" s="155">
        <f t="shared" si="59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60"/>
        <v>0</v>
      </c>
      <c r="O727" s="155">
        <f t="shared" si="57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8"/>
        <v>0</v>
      </c>
      <c r="K728" s="155">
        <f t="shared" si="59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60"/>
        <v>0</v>
      </c>
      <c r="O728" s="155">
        <f t="shared" si="57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8"/>
        <v>0</v>
      </c>
      <c r="K729" s="155">
        <f t="shared" si="59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60"/>
        <v>0</v>
      </c>
      <c r="O729" s="155">
        <f t="shared" si="57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8"/>
        <v>0</v>
      </c>
      <c r="K730" s="155">
        <f t="shared" si="59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60"/>
        <v>0</v>
      </c>
      <c r="O730" s="155">
        <f t="shared" si="57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8"/>
        <v>0</v>
      </c>
      <c r="K731" s="155">
        <f t="shared" si="59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60"/>
        <v>0</v>
      </c>
      <c r="O731" s="155">
        <f t="shared" si="57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8"/>
        <v>0</v>
      </c>
      <c r="K732" s="155">
        <f t="shared" si="59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60"/>
        <v>0</v>
      </c>
      <c r="O732" s="155">
        <f t="shared" si="57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8"/>
        <v>0</v>
      </c>
      <c r="K733" s="155">
        <f t="shared" si="59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60"/>
        <v>0</v>
      </c>
      <c r="O733" s="155">
        <f t="shared" si="57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8"/>
        <v>0</v>
      </c>
      <c r="K734" s="155">
        <f t="shared" si="59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60"/>
        <v>0</v>
      </c>
      <c r="O734" s="155">
        <f t="shared" si="57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8"/>
        <v>0</v>
      </c>
      <c r="K735" s="155">
        <f t="shared" si="59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60"/>
        <v>0</v>
      </c>
      <c r="O735" s="155">
        <f t="shared" si="57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8"/>
        <v>0</v>
      </c>
      <c r="K736" s="155">
        <f t="shared" si="59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60"/>
        <v>0</v>
      </c>
      <c r="O736" s="155">
        <f t="shared" si="57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8"/>
        <v>0</v>
      </c>
      <c r="K737" s="155">
        <f t="shared" si="59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60"/>
        <v>0</v>
      </c>
      <c r="O737" s="155">
        <f t="shared" si="57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8"/>
        <v>0</v>
      </c>
      <c r="K738" s="155">
        <f t="shared" si="59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60"/>
        <v>0</v>
      </c>
      <c r="O738" s="155">
        <f t="shared" si="57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8"/>
        <v>0</v>
      </c>
      <c r="K739" s="155">
        <f t="shared" si="59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60"/>
        <v>0</v>
      </c>
      <c r="O739" s="155">
        <f t="shared" si="57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8"/>
        <v>0</v>
      </c>
      <c r="K740" s="155">
        <f t="shared" si="59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60"/>
        <v>0</v>
      </c>
      <c r="O740" s="155">
        <f t="shared" si="57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8"/>
        <v>0</v>
      </c>
      <c r="K741" s="155">
        <f t="shared" si="59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60"/>
        <v>0</v>
      </c>
      <c r="O741" s="155">
        <f t="shared" si="57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8"/>
        <v>0</v>
      </c>
      <c r="K742" s="155">
        <f t="shared" si="59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60"/>
        <v>0</v>
      </c>
      <c r="O742" s="155">
        <f t="shared" si="57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8"/>
        <v>0</v>
      </c>
      <c r="K743" s="155">
        <f t="shared" si="59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60"/>
        <v>0</v>
      </c>
      <c r="O743" s="155">
        <f t="shared" si="57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8"/>
        <v>0</v>
      </c>
      <c r="K744" s="155">
        <f t="shared" si="59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60"/>
        <v>0</v>
      </c>
      <c r="O744" s="155">
        <f t="shared" si="57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8"/>
        <v>0</v>
      </c>
      <c r="K745" s="155">
        <f t="shared" si="59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60"/>
        <v>0</v>
      </c>
      <c r="O745" s="155">
        <f t="shared" si="57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8"/>
        <v>0</v>
      </c>
      <c r="K746" s="155">
        <f t="shared" si="59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60"/>
        <v>0</v>
      </c>
      <c r="O746" s="155">
        <f t="shared" si="57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8"/>
        <v>0</v>
      </c>
      <c r="K747" s="155">
        <f t="shared" si="59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60"/>
        <v>0</v>
      </c>
      <c r="O747" s="155">
        <f t="shared" si="57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8"/>
        <v>0</v>
      </c>
      <c r="K748" s="155">
        <f t="shared" si="59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60"/>
        <v>0</v>
      </c>
      <c r="O748" s="155">
        <f t="shared" si="57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8"/>
        <v>0</v>
      </c>
      <c r="K749" s="155">
        <f t="shared" si="59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60"/>
        <v>0</v>
      </c>
      <c r="O749" s="155">
        <f t="shared" si="57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8"/>
        <v>0</v>
      </c>
      <c r="K750" s="155">
        <f t="shared" si="59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60"/>
        <v>0</v>
      </c>
      <c r="O750" s="155">
        <f t="shared" si="57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8"/>
        <v>0</v>
      </c>
      <c r="K751" s="155">
        <f t="shared" si="59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60"/>
        <v>0</v>
      </c>
      <c r="O751" s="155">
        <f t="shared" si="57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8"/>
        <v>0</v>
      </c>
      <c r="K752" s="155">
        <f t="shared" si="59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60"/>
        <v>0</v>
      </c>
      <c r="O752" s="155">
        <f t="shared" si="57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8"/>
        <v>0</v>
      </c>
      <c r="K753" s="155">
        <f t="shared" si="59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60"/>
        <v>0</v>
      </c>
      <c r="O753" s="155">
        <f t="shared" si="57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8"/>
        <v>0</v>
      </c>
      <c r="K754" s="155">
        <f t="shared" si="59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60"/>
        <v>0</v>
      </c>
      <c r="O754" s="155">
        <f t="shared" si="57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8"/>
        <v>0</v>
      </c>
      <c r="K755" s="155">
        <f t="shared" si="59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60"/>
        <v>0</v>
      </c>
      <c r="O755" s="155">
        <f t="shared" si="57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8"/>
        <v>0</v>
      </c>
      <c r="K756" s="155">
        <f t="shared" si="59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60"/>
        <v>0</v>
      </c>
      <c r="O756" s="155">
        <f t="shared" si="57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8"/>
        <v>0</v>
      </c>
      <c r="K757" s="155">
        <f t="shared" si="59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60"/>
        <v>0</v>
      </c>
      <c r="O757" s="155">
        <f t="shared" si="57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8"/>
        <v>0</v>
      </c>
      <c r="K758" s="155">
        <f t="shared" si="59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60"/>
        <v>0</v>
      </c>
      <c r="O758" s="155">
        <f t="shared" si="57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8"/>
        <v>0</v>
      </c>
      <c r="K759" s="155">
        <f t="shared" si="59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60"/>
        <v>0</v>
      </c>
      <c r="O759" s="155">
        <f t="shared" si="57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8"/>
        <v>0</v>
      </c>
      <c r="K760" s="155">
        <f t="shared" si="59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60"/>
        <v>0</v>
      </c>
      <c r="O760" s="155">
        <f t="shared" si="57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8"/>
        <v>0</v>
      </c>
      <c r="K761" s="155">
        <f t="shared" si="59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60"/>
        <v>0</v>
      </c>
      <c r="O761" s="155">
        <f t="shared" si="57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8"/>
        <v>0</v>
      </c>
      <c r="K762" s="155">
        <f t="shared" si="59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60"/>
        <v>0</v>
      </c>
      <c r="O762" s="155">
        <f t="shared" si="57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8"/>
        <v>0</v>
      </c>
      <c r="K763" s="155">
        <f t="shared" si="59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60"/>
        <v>0</v>
      </c>
      <c r="O763" s="155">
        <f t="shared" si="57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8"/>
        <v>0</v>
      </c>
      <c r="K764" s="155">
        <f t="shared" si="59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60"/>
        <v>0</v>
      </c>
      <c r="O764" s="155">
        <f t="shared" si="57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8"/>
        <v>0</v>
      </c>
      <c r="K765" s="155">
        <f t="shared" si="59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60"/>
        <v>0</v>
      </c>
      <c r="O765" s="155">
        <f t="shared" si="57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8"/>
        <v>0</v>
      </c>
      <c r="K766" s="155">
        <f t="shared" si="59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60"/>
        <v>0</v>
      </c>
      <c r="O766" s="155">
        <f t="shared" si="57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8"/>
        <v>0</v>
      </c>
      <c r="K767" s="155">
        <f t="shared" si="59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60"/>
        <v>0</v>
      </c>
      <c r="O767" s="155">
        <f t="shared" si="57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8"/>
        <v>0</v>
      </c>
      <c r="K768" s="155">
        <f t="shared" si="59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60"/>
        <v>0</v>
      </c>
      <c r="O768" s="155">
        <f t="shared" si="57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8"/>
        <v>0</v>
      </c>
      <c r="K769" s="155">
        <f t="shared" si="59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60"/>
        <v>0</v>
      </c>
      <c r="O769" s="155">
        <f t="shared" si="57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8"/>
        <v>0</v>
      </c>
      <c r="K770" s="155">
        <f t="shared" si="59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60"/>
        <v>0</v>
      </c>
      <c r="O770" s="155">
        <f t="shared" si="57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8"/>
        <v>0</v>
      </c>
      <c r="K771" s="155">
        <f t="shared" si="59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60"/>
        <v>0</v>
      </c>
      <c r="O771" s="155">
        <f t="shared" si="57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8"/>
        <v>0</v>
      </c>
      <c r="K772" s="155">
        <f t="shared" si="59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60"/>
        <v>0</v>
      </c>
      <c r="O772" s="155">
        <f t="shared" si="57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8"/>
        <v>0</v>
      </c>
      <c r="K773" s="155">
        <f t="shared" si="59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60"/>
        <v>0</v>
      </c>
      <c r="O773" s="155">
        <f t="shared" si="57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8"/>
        <v>0</v>
      </c>
      <c r="K774" s="155">
        <f t="shared" si="59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60"/>
        <v>0</v>
      </c>
      <c r="O774" s="155">
        <f t="shared" si="57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8"/>
        <v>0</v>
      </c>
      <c r="K775" s="155">
        <f t="shared" si="59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60"/>
        <v>0</v>
      </c>
      <c r="O775" s="155">
        <f t="shared" ref="O775:O838" si="62">IF(E775=0,0,IF(LEFT(C775,11)="Tiang Beton",1,0))</f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8"/>
        <v>0</v>
      </c>
      <c r="K776" s="155">
        <f t="shared" si="59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60"/>
        <v>0</v>
      </c>
      <c r="O776" s="155">
        <f t="shared" si="62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8"/>
        <v>0</v>
      </c>
      <c r="K777" s="155">
        <f t="shared" si="59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60"/>
        <v>0</v>
      </c>
      <c r="O777" s="155">
        <f t="shared" si="62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8"/>
        <v>0</v>
      </c>
      <c r="K778" s="155">
        <f t="shared" si="59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0"/>
        <v>0</v>
      </c>
      <c r="O778" s="155">
        <f t="shared" si="62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8"/>
        <v>0</v>
      </c>
      <c r="K779" s="155">
        <f t="shared" si="59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0"/>
        <v>0</v>
      </c>
      <c r="O779" s="155">
        <f t="shared" si="62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8"/>
        <v>0</v>
      </c>
      <c r="K780" s="155">
        <f t="shared" si="59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0"/>
        <v>0</v>
      </c>
      <c r="O780" s="155">
        <f t="shared" si="62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8"/>
        <v>0</v>
      </c>
      <c r="K781" s="155">
        <f t="shared" si="59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0"/>
        <v>0</v>
      </c>
      <c r="O781" s="155">
        <f t="shared" si="62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8"/>
        <v>0</v>
      </c>
      <c r="K782" s="155">
        <f t="shared" si="59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0"/>
        <v>0</v>
      </c>
      <c r="O782" s="155">
        <f t="shared" si="62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8"/>
        <v>0</v>
      </c>
      <c r="K783" s="155">
        <f t="shared" si="59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0"/>
        <v>0</v>
      </c>
      <c r="O783" s="155">
        <f t="shared" si="62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8"/>
        <v>0</v>
      </c>
      <c r="K784" s="155">
        <f t="shared" si="59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0"/>
        <v>0</v>
      </c>
      <c r="O784" s="155">
        <f t="shared" si="62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8"/>
        <v>0</v>
      </c>
      <c r="K785" s="155">
        <f t="shared" si="59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0"/>
        <v>0</v>
      </c>
      <c r="O785" s="155">
        <f t="shared" si="62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8"/>
        <v>0</v>
      </c>
      <c r="K786" s="155">
        <f t="shared" si="59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0"/>
        <v>0</v>
      </c>
      <c r="O786" s="155">
        <f t="shared" si="62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3">IF(D787="MDU-KD",1,0)</f>
        <v>0</v>
      </c>
      <c r="K787" s="155">
        <f t="shared" ref="K787:K850" si="64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5">IF(L787=0,M787,L787)</f>
        <v>0</v>
      </c>
      <c r="O787" s="155">
        <f t="shared" si="62"/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3"/>
        <v>0</v>
      </c>
      <c r="K788" s="155">
        <f t="shared" si="64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5"/>
        <v>0</v>
      </c>
      <c r="O788" s="155">
        <f t="shared" si="62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3"/>
        <v>0</v>
      </c>
      <c r="K789" s="155">
        <f t="shared" si="64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5"/>
        <v>0</v>
      </c>
      <c r="O789" s="155">
        <f t="shared" si="62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3"/>
        <v>0</v>
      </c>
      <c r="K790" s="155">
        <f t="shared" si="64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5"/>
        <v>0</v>
      </c>
      <c r="O790" s="155">
        <f t="shared" si="62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3"/>
        <v>0</v>
      </c>
      <c r="K791" s="155">
        <f t="shared" si="64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5"/>
        <v>0</v>
      </c>
      <c r="O791" s="155">
        <f t="shared" si="62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3"/>
        <v>0</v>
      </c>
      <c r="K792" s="155">
        <f t="shared" si="64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5"/>
        <v>0</v>
      </c>
      <c r="O792" s="155">
        <f t="shared" si="62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3"/>
        <v>0</v>
      </c>
      <c r="K793" s="155">
        <f t="shared" si="64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5"/>
        <v>0</v>
      </c>
      <c r="O793" s="155">
        <f t="shared" si="62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3"/>
        <v>0</v>
      </c>
      <c r="K794" s="155">
        <f t="shared" si="64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5"/>
        <v>0</v>
      </c>
      <c r="O794" s="155">
        <f t="shared" si="62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3"/>
        <v>0</v>
      </c>
      <c r="K795" s="155">
        <f t="shared" si="64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5"/>
        <v>0</v>
      </c>
      <c r="O795" s="155">
        <f t="shared" si="62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3"/>
        <v>0</v>
      </c>
      <c r="K796" s="155">
        <f t="shared" si="64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5"/>
        <v>0</v>
      </c>
      <c r="O796" s="155">
        <f t="shared" si="62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3"/>
        <v>0</v>
      </c>
      <c r="K797" s="155">
        <f t="shared" si="64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5"/>
        <v>0</v>
      </c>
      <c r="O797" s="155">
        <f t="shared" si="62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3"/>
        <v>0</v>
      </c>
      <c r="K798" s="155">
        <f t="shared" si="64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5"/>
        <v>0</v>
      </c>
      <c r="O798" s="155">
        <f t="shared" si="62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3"/>
        <v>0</v>
      </c>
      <c r="K799" s="155">
        <f t="shared" si="64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5"/>
        <v>0</v>
      </c>
      <c r="O799" s="155">
        <f t="shared" si="62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3"/>
        <v>0</v>
      </c>
      <c r="K800" s="155">
        <f t="shared" si="64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5"/>
        <v>0</v>
      </c>
      <c r="O800" s="155">
        <f t="shared" si="62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3"/>
        <v>0</v>
      </c>
      <c r="K801" s="155">
        <f t="shared" si="64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5"/>
        <v>0</v>
      </c>
      <c r="O801" s="155">
        <f t="shared" si="62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3"/>
        <v>0</v>
      </c>
      <c r="K802" s="155">
        <f t="shared" si="64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5"/>
        <v>0</v>
      </c>
      <c r="O802" s="155">
        <f t="shared" si="62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3"/>
        <v>0</v>
      </c>
      <c r="K803" s="155">
        <f t="shared" si="64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5"/>
        <v>0</v>
      </c>
      <c r="O803" s="155">
        <f t="shared" si="62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3"/>
        <v>0</v>
      </c>
      <c r="K804" s="155">
        <f t="shared" si="64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5"/>
        <v>0</v>
      </c>
      <c r="O804" s="155">
        <f t="shared" si="62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3"/>
        <v>0</v>
      </c>
      <c r="K805" s="155">
        <f t="shared" si="64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5"/>
        <v>0</v>
      </c>
      <c r="O805" s="155">
        <f t="shared" si="62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3"/>
        <v>0</v>
      </c>
      <c r="K806" s="155">
        <f t="shared" si="64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5"/>
        <v>0</v>
      </c>
      <c r="O806" s="155">
        <f t="shared" si="62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3"/>
        <v>0</v>
      </c>
      <c r="K807" s="155">
        <f t="shared" si="64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5"/>
        <v>0</v>
      </c>
      <c r="O807" s="155">
        <f t="shared" si="62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3"/>
        <v>0</v>
      </c>
      <c r="K808" s="155">
        <f t="shared" si="64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5"/>
        <v>0</v>
      </c>
      <c r="O808" s="155">
        <f t="shared" si="62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3"/>
        <v>0</v>
      </c>
      <c r="K809" s="155">
        <f t="shared" si="64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5"/>
        <v>0</v>
      </c>
      <c r="O809" s="155">
        <f t="shared" si="62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3"/>
        <v>0</v>
      </c>
      <c r="K810" s="155">
        <f t="shared" si="64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5"/>
        <v>0</v>
      </c>
      <c r="O810" s="155">
        <f t="shared" si="62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3"/>
        <v>0</v>
      </c>
      <c r="K811" s="155">
        <f t="shared" si="64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5"/>
        <v>0</v>
      </c>
      <c r="O811" s="155">
        <f t="shared" si="62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3"/>
        <v>0</v>
      </c>
      <c r="K812" s="155">
        <f t="shared" si="64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5"/>
        <v>0</v>
      </c>
      <c r="O812" s="155">
        <f t="shared" si="62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3"/>
        <v>0</v>
      </c>
      <c r="K813" s="155">
        <f t="shared" si="64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5"/>
        <v>0</v>
      </c>
      <c r="O813" s="155">
        <f t="shared" si="62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3"/>
        <v>0</v>
      </c>
      <c r="K814" s="155">
        <f t="shared" si="64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5"/>
        <v>0</v>
      </c>
      <c r="O814" s="155">
        <f t="shared" si="62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3"/>
        <v>0</v>
      </c>
      <c r="K815" s="155">
        <f t="shared" si="64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5"/>
        <v>0</v>
      </c>
      <c r="O815" s="155">
        <f t="shared" si="62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3"/>
        <v>0</v>
      </c>
      <c r="K816" s="155">
        <f t="shared" si="64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5"/>
        <v>0</v>
      </c>
      <c r="O816" s="155">
        <f t="shared" si="62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3"/>
        <v>0</v>
      </c>
      <c r="K817" s="155">
        <f t="shared" si="64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5"/>
        <v>0</v>
      </c>
      <c r="O817" s="155">
        <f t="shared" si="62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3"/>
        <v>0</v>
      </c>
      <c r="K818" s="155">
        <f t="shared" si="64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5"/>
        <v>0</v>
      </c>
      <c r="O818" s="155">
        <f t="shared" si="62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3"/>
        <v>0</v>
      </c>
      <c r="K819" s="155">
        <f t="shared" si="64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5"/>
        <v>0</v>
      </c>
      <c r="O819" s="155">
        <f t="shared" si="62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3"/>
        <v>0</v>
      </c>
      <c r="K820" s="155">
        <f t="shared" si="64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5"/>
        <v>0</v>
      </c>
      <c r="O820" s="155">
        <f t="shared" si="62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3"/>
        <v>0</v>
      </c>
      <c r="K821" s="155">
        <f t="shared" si="64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5"/>
        <v>0</v>
      </c>
      <c r="O821" s="155">
        <f t="shared" si="62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3"/>
        <v>0</v>
      </c>
      <c r="K822" s="155">
        <f t="shared" si="64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5"/>
        <v>0</v>
      </c>
      <c r="O822" s="155">
        <f t="shared" si="62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3"/>
        <v>0</v>
      </c>
      <c r="K823" s="155">
        <f t="shared" si="64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5"/>
        <v>0</v>
      </c>
      <c r="O823" s="155">
        <f t="shared" si="62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3"/>
        <v>0</v>
      </c>
      <c r="K824" s="155">
        <f t="shared" si="64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5"/>
        <v>0</v>
      </c>
      <c r="O824" s="155">
        <f t="shared" si="62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3"/>
        <v>0</v>
      </c>
      <c r="K825" s="155">
        <f t="shared" si="64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5"/>
        <v>0</v>
      </c>
      <c r="O825" s="155">
        <f t="shared" si="62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3"/>
        <v>0</v>
      </c>
      <c r="K826" s="155">
        <f t="shared" si="64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5"/>
        <v>0</v>
      </c>
      <c r="O826" s="155">
        <f t="shared" si="62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3"/>
        <v>0</v>
      </c>
      <c r="K827" s="155">
        <f t="shared" si="64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5"/>
        <v>0</v>
      </c>
      <c r="O827" s="155">
        <f t="shared" si="62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3"/>
        <v>0</v>
      </c>
      <c r="K828" s="155">
        <f t="shared" si="64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5"/>
        <v>0</v>
      </c>
      <c r="O828" s="155">
        <f t="shared" si="62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3"/>
        <v>0</v>
      </c>
      <c r="K829" s="155">
        <f t="shared" si="64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5"/>
        <v>0</v>
      </c>
      <c r="O829" s="155">
        <f t="shared" si="62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3"/>
        <v>0</v>
      </c>
      <c r="K830" s="155">
        <f t="shared" si="64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5"/>
        <v>0</v>
      </c>
      <c r="O830" s="155">
        <f t="shared" si="62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3"/>
        <v>0</v>
      </c>
      <c r="K831" s="155">
        <f t="shared" si="64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5"/>
        <v>0</v>
      </c>
      <c r="O831" s="155">
        <f t="shared" si="62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3"/>
        <v>0</v>
      </c>
      <c r="K832" s="155">
        <f t="shared" si="64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5"/>
        <v>0</v>
      </c>
      <c r="O832" s="155">
        <f t="shared" si="62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3"/>
        <v>0</v>
      </c>
      <c r="K833" s="155">
        <f t="shared" si="64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5"/>
        <v>0</v>
      </c>
      <c r="O833" s="155">
        <f t="shared" si="62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3"/>
        <v>0</v>
      </c>
      <c r="K834" s="155">
        <f t="shared" si="64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5"/>
        <v>0</v>
      </c>
      <c r="O834" s="155">
        <f t="shared" si="62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3"/>
        <v>0</v>
      </c>
      <c r="K835" s="155">
        <f t="shared" si="64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5"/>
        <v>0</v>
      </c>
      <c r="O835" s="155">
        <f t="shared" si="62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3"/>
        <v>0</v>
      </c>
      <c r="K836" s="155">
        <f t="shared" si="64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5"/>
        <v>0</v>
      </c>
      <c r="O836" s="155">
        <f t="shared" si="62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3"/>
        <v>0</v>
      </c>
      <c r="K837" s="155">
        <f t="shared" si="64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5"/>
        <v>0</v>
      </c>
      <c r="O837" s="155">
        <f t="shared" si="62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3"/>
        <v>0</v>
      </c>
      <c r="K838" s="155">
        <f t="shared" si="64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5"/>
        <v>0</v>
      </c>
      <c r="O838" s="155">
        <f t="shared" si="62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3"/>
        <v>0</v>
      </c>
      <c r="K839" s="155">
        <f t="shared" si="64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5"/>
        <v>0</v>
      </c>
      <c r="O839" s="155">
        <f t="shared" ref="O839:O902" si="68">IF(E839=0,0,IF(LEFT(C839,11)="Tiang Beton",1,0))</f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3"/>
        <v>0</v>
      </c>
      <c r="K840" s="155">
        <f t="shared" si="64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5"/>
        <v>0</v>
      </c>
      <c r="O840" s="155">
        <f t="shared" si="68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3"/>
        <v>0</v>
      </c>
      <c r="K841" s="155">
        <f t="shared" si="64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5"/>
        <v>0</v>
      </c>
      <c r="O841" s="155">
        <f t="shared" si="68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3"/>
        <v>0</v>
      </c>
      <c r="K842" s="155">
        <f t="shared" si="64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5"/>
        <v>0</v>
      </c>
      <c r="O842" s="155">
        <f t="shared" si="68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3"/>
        <v>0</v>
      </c>
      <c r="K843" s="155">
        <f t="shared" si="64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5"/>
        <v>0</v>
      </c>
      <c r="O843" s="155">
        <f t="shared" si="68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3"/>
        <v>0</v>
      </c>
      <c r="K844" s="155">
        <f t="shared" si="64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5"/>
        <v>0</v>
      </c>
      <c r="O844" s="155">
        <f t="shared" si="68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3"/>
        <v>0</v>
      </c>
      <c r="K845" s="155">
        <f t="shared" si="6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5"/>
        <v>0</v>
      </c>
      <c r="O845" s="155">
        <f t="shared" si="68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3"/>
        <v>0</v>
      </c>
      <c r="K846" s="155">
        <f t="shared" si="6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5"/>
        <v>0</v>
      </c>
      <c r="O846" s="155">
        <f t="shared" si="68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3"/>
        <v>0</v>
      </c>
      <c r="K847" s="155">
        <f t="shared" si="6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5"/>
        <v>0</v>
      </c>
      <c r="O847" s="155">
        <f t="shared" si="68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3"/>
        <v>0</v>
      </c>
      <c r="K848" s="155">
        <f t="shared" si="6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5"/>
        <v>0</v>
      </c>
      <c r="O848" s="155">
        <f t="shared" si="68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3"/>
        <v>0</v>
      </c>
      <c r="K849" s="155">
        <f t="shared" si="6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5"/>
        <v>0</v>
      </c>
      <c r="O849" s="155">
        <f t="shared" si="68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3"/>
        <v>0</v>
      </c>
      <c r="K850" s="155">
        <f t="shared" si="6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5"/>
        <v>0</v>
      </c>
      <c r="O850" s="155">
        <f t="shared" si="68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9">IF(D851="MDU-KD",1,0)</f>
        <v>0</v>
      </c>
      <c r="K851" s="155">
        <f t="shared" ref="K851:K914" si="70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1">IF(L851=0,M851,L851)</f>
        <v>0</v>
      </c>
      <c r="O851" s="155">
        <f t="shared" si="68"/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9"/>
        <v>0</v>
      </c>
      <c r="K852" s="155">
        <f t="shared" si="70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1"/>
        <v>0</v>
      </c>
      <c r="O852" s="155">
        <f t="shared" si="68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9"/>
        <v>0</v>
      </c>
      <c r="K853" s="155">
        <f t="shared" si="70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1"/>
        <v>0</v>
      </c>
      <c r="O853" s="155">
        <f t="shared" si="68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9"/>
        <v>0</v>
      </c>
      <c r="K854" s="155">
        <f t="shared" si="70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1"/>
        <v>0</v>
      </c>
      <c r="O854" s="155">
        <f t="shared" si="68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9"/>
        <v>0</v>
      </c>
      <c r="K855" s="155">
        <f t="shared" si="70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1"/>
        <v>0</v>
      </c>
      <c r="O855" s="155">
        <f t="shared" si="68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9"/>
        <v>0</v>
      </c>
      <c r="K856" s="155">
        <f t="shared" si="70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1"/>
        <v>0</v>
      </c>
      <c r="O856" s="155">
        <f t="shared" si="68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9"/>
        <v>0</v>
      </c>
      <c r="K857" s="155">
        <f t="shared" si="70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1"/>
        <v>0</v>
      </c>
      <c r="O857" s="155">
        <f t="shared" si="68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9"/>
        <v>0</v>
      </c>
      <c r="K858" s="155">
        <f t="shared" si="70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1"/>
        <v>0</v>
      </c>
      <c r="O858" s="155">
        <f t="shared" si="68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9"/>
        <v>0</v>
      </c>
      <c r="K859" s="155">
        <f t="shared" si="70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1"/>
        <v>0</v>
      </c>
      <c r="O859" s="155">
        <f t="shared" si="68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9"/>
        <v>0</v>
      </c>
      <c r="K860" s="155">
        <f t="shared" si="70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1"/>
        <v>0</v>
      </c>
      <c r="O860" s="155">
        <f t="shared" si="68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9"/>
        <v>0</v>
      </c>
      <c r="K861" s="155">
        <f t="shared" si="70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1"/>
        <v>0</v>
      </c>
      <c r="O861" s="155">
        <f t="shared" si="68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9"/>
        <v>0</v>
      </c>
      <c r="K862" s="155">
        <f t="shared" si="70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1"/>
        <v>0</v>
      </c>
      <c r="O862" s="155">
        <f t="shared" si="68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9"/>
        <v>0</v>
      </c>
      <c r="K863" s="155">
        <f t="shared" si="70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1"/>
        <v>0</v>
      </c>
      <c r="O863" s="155">
        <f t="shared" si="68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9"/>
        <v>0</v>
      </c>
      <c r="K864" s="155">
        <f t="shared" si="70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1"/>
        <v>0</v>
      </c>
      <c r="O864" s="155">
        <f t="shared" si="68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9"/>
        <v>0</v>
      </c>
      <c r="K865" s="155">
        <f t="shared" si="70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1"/>
        <v>0</v>
      </c>
      <c r="O865" s="155">
        <f t="shared" si="68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9"/>
        <v>0</v>
      </c>
      <c r="K866" s="155">
        <f t="shared" si="70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1"/>
        <v>0</v>
      </c>
      <c r="O866" s="155">
        <f t="shared" si="68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9"/>
        <v>0</v>
      </c>
      <c r="K867" s="155">
        <f t="shared" si="70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1"/>
        <v>0</v>
      </c>
      <c r="O867" s="155">
        <f t="shared" si="68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9"/>
        <v>0</v>
      </c>
      <c r="K868" s="155">
        <f t="shared" si="70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1"/>
        <v>0</v>
      </c>
      <c r="O868" s="155">
        <f t="shared" si="68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9"/>
        <v>0</v>
      </c>
      <c r="K869" s="155">
        <f t="shared" si="70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1"/>
        <v>0</v>
      </c>
      <c r="O869" s="155">
        <f t="shared" si="68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9"/>
        <v>0</v>
      </c>
      <c r="K870" s="155">
        <f t="shared" si="70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1"/>
        <v>0</v>
      </c>
      <c r="O870" s="155">
        <f t="shared" si="68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9"/>
        <v>0</v>
      </c>
      <c r="K871" s="155">
        <f t="shared" si="70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1"/>
        <v>0</v>
      </c>
      <c r="O871" s="155">
        <f t="shared" si="68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9"/>
        <v>0</v>
      </c>
      <c r="K872" s="155">
        <f t="shared" si="70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1"/>
        <v>0</v>
      </c>
      <c r="O872" s="155">
        <f t="shared" si="68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9"/>
        <v>0</v>
      </c>
      <c r="K873" s="155">
        <f t="shared" si="70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1"/>
        <v>0</v>
      </c>
      <c r="O873" s="155">
        <f t="shared" si="68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9"/>
        <v>0</v>
      </c>
      <c r="K874" s="155">
        <f t="shared" si="70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1"/>
        <v>0</v>
      </c>
      <c r="O874" s="155">
        <f t="shared" si="68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9"/>
        <v>0</v>
      </c>
      <c r="K875" s="155">
        <f t="shared" si="70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1"/>
        <v>0</v>
      </c>
      <c r="O875" s="155">
        <f t="shared" si="68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9"/>
        <v>0</v>
      </c>
      <c r="K876" s="155">
        <f t="shared" si="70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1"/>
        <v>0</v>
      </c>
      <c r="O876" s="155">
        <f t="shared" si="68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9"/>
        <v>0</v>
      </c>
      <c r="K877" s="155">
        <f t="shared" si="70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1"/>
        <v>0</v>
      </c>
      <c r="O877" s="155">
        <f t="shared" si="68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9"/>
        <v>0</v>
      </c>
      <c r="K878" s="155">
        <f t="shared" si="70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1"/>
        <v>0</v>
      </c>
      <c r="O878" s="155">
        <f t="shared" si="68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9"/>
        <v>0</v>
      </c>
      <c r="K879" s="155">
        <f t="shared" si="70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1"/>
        <v>0</v>
      </c>
      <c r="O879" s="155">
        <f t="shared" si="68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9"/>
        <v>0</v>
      </c>
      <c r="K880" s="155">
        <f t="shared" si="70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1"/>
        <v>0</v>
      </c>
      <c r="O880" s="155">
        <f t="shared" si="68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9"/>
        <v>0</v>
      </c>
      <c r="K881" s="155">
        <f t="shared" si="70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1"/>
        <v>0</v>
      </c>
      <c r="O881" s="155">
        <f t="shared" si="68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9"/>
        <v>0</v>
      </c>
      <c r="K882" s="155">
        <f t="shared" si="70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1"/>
        <v>0</v>
      </c>
      <c r="O882" s="155">
        <f t="shared" si="68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9"/>
        <v>0</v>
      </c>
      <c r="K883" s="155">
        <f t="shared" si="70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1"/>
        <v>0</v>
      </c>
      <c r="O883" s="155">
        <f t="shared" si="68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9"/>
        <v>0</v>
      </c>
      <c r="K884" s="155">
        <f t="shared" si="70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1"/>
        <v>0</v>
      </c>
      <c r="O884" s="155">
        <f t="shared" si="68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9"/>
        <v>0</v>
      </c>
      <c r="K885" s="155">
        <f t="shared" si="70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1"/>
        <v>0</v>
      </c>
      <c r="O885" s="155">
        <f t="shared" si="68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9"/>
        <v>0</v>
      </c>
      <c r="K886" s="155">
        <f t="shared" si="70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1"/>
        <v>0</v>
      </c>
      <c r="O886" s="155">
        <f t="shared" si="68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9"/>
        <v>0</v>
      </c>
      <c r="K887" s="155">
        <f t="shared" si="70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1"/>
        <v>0</v>
      </c>
      <c r="O887" s="155">
        <f t="shared" si="68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9"/>
        <v>0</v>
      </c>
      <c r="K888" s="155">
        <f t="shared" si="70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1"/>
        <v>0</v>
      </c>
      <c r="O888" s="155">
        <f t="shared" si="68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9"/>
        <v>0</v>
      </c>
      <c r="K889" s="155">
        <f t="shared" si="70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1"/>
        <v>0</v>
      </c>
      <c r="O889" s="155">
        <f t="shared" si="68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9"/>
        <v>0</v>
      </c>
      <c r="K890" s="155">
        <f t="shared" si="70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1"/>
        <v>0</v>
      </c>
      <c r="O890" s="155">
        <f t="shared" si="68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9"/>
        <v>0</v>
      </c>
      <c r="K891" s="155">
        <f t="shared" si="70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1"/>
        <v>0</v>
      </c>
      <c r="O891" s="155">
        <f t="shared" si="68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9"/>
        <v>0</v>
      </c>
      <c r="K892" s="155">
        <f t="shared" si="70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1"/>
        <v>0</v>
      </c>
      <c r="O892" s="155">
        <f t="shared" si="68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9"/>
        <v>0</v>
      </c>
      <c r="K893" s="155">
        <f t="shared" si="70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1"/>
        <v>0</v>
      </c>
      <c r="O893" s="155">
        <f t="shared" si="68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9"/>
        <v>0</v>
      </c>
      <c r="K894" s="155">
        <f t="shared" si="70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1"/>
        <v>0</v>
      </c>
      <c r="O894" s="155">
        <f t="shared" si="68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9"/>
        <v>0</v>
      </c>
      <c r="K895" s="155">
        <f t="shared" si="70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1"/>
        <v>0</v>
      </c>
      <c r="O895" s="155">
        <f t="shared" si="68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9"/>
        <v>0</v>
      </c>
      <c r="K896" s="155">
        <f t="shared" si="70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1"/>
        <v>0</v>
      </c>
      <c r="O896" s="155">
        <f t="shared" si="68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9"/>
        <v>0</v>
      </c>
      <c r="K897" s="155">
        <f t="shared" si="70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1"/>
        <v>0</v>
      </c>
      <c r="O897" s="155">
        <f t="shared" si="68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9"/>
        <v>0</v>
      </c>
      <c r="K898" s="155">
        <f t="shared" si="70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1"/>
        <v>0</v>
      </c>
      <c r="O898" s="155">
        <f t="shared" si="68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9"/>
        <v>0</v>
      </c>
      <c r="K899" s="155">
        <f t="shared" si="70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1"/>
        <v>0</v>
      </c>
      <c r="O899" s="155">
        <f t="shared" si="68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9"/>
        <v>0</v>
      </c>
      <c r="K900" s="155">
        <f t="shared" si="70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1"/>
        <v>0</v>
      </c>
      <c r="O900" s="155">
        <f t="shared" si="68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9"/>
        <v>0</v>
      </c>
      <c r="K901" s="155">
        <f t="shared" si="70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1"/>
        <v>0</v>
      </c>
      <c r="O901" s="155">
        <f t="shared" si="68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9"/>
        <v>0</v>
      </c>
      <c r="K902" s="155">
        <f t="shared" si="70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1"/>
        <v>0</v>
      </c>
      <c r="O902" s="155">
        <f t="shared" si="68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9"/>
        <v>0</v>
      </c>
      <c r="K903" s="155">
        <f t="shared" si="70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1"/>
        <v>0</v>
      </c>
      <c r="O903" s="155">
        <f t="shared" ref="O903:O914" si="73">IF(E903=0,0,IF(LEFT(C903,11)="Tiang Beton",1,0))</f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9"/>
        <v>0</v>
      </c>
      <c r="K904" s="155">
        <f t="shared" si="70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1"/>
        <v>0</v>
      </c>
      <c r="O904" s="155">
        <f t="shared" si="73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9"/>
        <v>0</v>
      </c>
      <c r="K905" s="155">
        <f t="shared" si="70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1"/>
        <v>0</v>
      </c>
      <c r="O905" s="155">
        <f t="shared" si="73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9"/>
        <v>0</v>
      </c>
      <c r="K906" s="155">
        <f t="shared" si="70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1"/>
        <v>0</v>
      </c>
      <c r="O906" s="155">
        <f t="shared" si="73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9"/>
        <v>0</v>
      </c>
      <c r="K907" s="155">
        <f t="shared" si="70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1"/>
        <v>0</v>
      </c>
      <c r="O907" s="155">
        <f t="shared" si="73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9"/>
        <v>0</v>
      </c>
      <c r="K908" s="155">
        <f t="shared" si="70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1"/>
        <v>0</v>
      </c>
      <c r="O908" s="155">
        <f t="shared" si="73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9"/>
        <v>0</v>
      </c>
      <c r="K909" s="155">
        <f t="shared" si="70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1"/>
        <v>0</v>
      </c>
      <c r="O909" s="155">
        <f t="shared" si="73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9"/>
        <v>0</v>
      </c>
      <c r="K910" s="155">
        <f t="shared" si="70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1"/>
        <v>0</v>
      </c>
      <c r="O910" s="155">
        <f t="shared" si="73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9"/>
        <v>0</v>
      </c>
      <c r="K911" s="155">
        <f t="shared" si="70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1"/>
        <v>0</v>
      </c>
      <c r="O911" s="155">
        <f t="shared" si="73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9"/>
        <v>0</v>
      </c>
      <c r="K912" s="155">
        <f t="shared" si="70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1"/>
        <v>0</v>
      </c>
      <c r="O912" s="155">
        <f t="shared" si="73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9"/>
        <v>0</v>
      </c>
      <c r="K913" s="155">
        <f t="shared" si="70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1"/>
        <v>0</v>
      </c>
      <c r="O913" s="155">
        <f t="shared" si="73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9"/>
        <v>0</v>
      </c>
      <c r="K914" s="155">
        <f t="shared" si="70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1"/>
        <v>0</v>
      </c>
      <c r="O914" s="155">
        <f t="shared" si="73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4">IF(D915="MDU-KD",1,0)</f>
        <v>0</v>
      </c>
      <c r="K915" s="155">
        <f t="shared" ref="K915:K978" si="75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6">IF(L915=0,M915,L915)</f>
        <v>0</v>
      </c>
      <c r="O915" s="155">
        <f t="shared" ref="O915:O978" si="77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4"/>
        <v>0</v>
      </c>
      <c r="K916" s="155">
        <f t="shared" si="75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6"/>
        <v>0</v>
      </c>
      <c r="O916" s="155">
        <f t="shared" si="77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4"/>
        <v>0</v>
      </c>
      <c r="K917" s="155">
        <f t="shared" si="75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6"/>
        <v>0</v>
      </c>
      <c r="O917" s="155">
        <f t="shared" si="77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4"/>
        <v>0</v>
      </c>
      <c r="K918" s="155">
        <f t="shared" si="75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6"/>
        <v>0</v>
      </c>
      <c r="O918" s="155">
        <f t="shared" si="77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4"/>
        <v>0</v>
      </c>
      <c r="K919" s="155">
        <f t="shared" si="75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6"/>
        <v>0</v>
      </c>
      <c r="O919" s="155">
        <f t="shared" si="77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4"/>
        <v>0</v>
      </c>
      <c r="K920" s="155">
        <f t="shared" si="75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6"/>
        <v>0</v>
      </c>
      <c r="O920" s="155">
        <f t="shared" si="77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4"/>
        <v>0</v>
      </c>
      <c r="K921" s="155">
        <f t="shared" si="75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6"/>
        <v>0</v>
      </c>
      <c r="O921" s="155">
        <f t="shared" si="77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4"/>
        <v>0</v>
      </c>
      <c r="K922" s="155">
        <f t="shared" si="75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6"/>
        <v>0</v>
      </c>
      <c r="O922" s="155">
        <f t="shared" si="77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4"/>
        <v>0</v>
      </c>
      <c r="K923" s="155">
        <f t="shared" si="75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6"/>
        <v>0</v>
      </c>
      <c r="O923" s="155">
        <f t="shared" si="77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4"/>
        <v>0</v>
      </c>
      <c r="K924" s="155">
        <f t="shared" si="75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6"/>
        <v>0</v>
      </c>
      <c r="O924" s="155">
        <f t="shared" si="77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4"/>
        <v>0</v>
      </c>
      <c r="K925" s="155">
        <f t="shared" si="75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6"/>
        <v>0</v>
      </c>
      <c r="O925" s="155">
        <f t="shared" si="77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4"/>
        <v>0</v>
      </c>
      <c r="K926" s="155">
        <f t="shared" si="75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6"/>
        <v>0</v>
      </c>
      <c r="O926" s="155">
        <f t="shared" si="77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4"/>
        <v>0</v>
      </c>
      <c r="K927" s="155">
        <f t="shared" si="75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6"/>
        <v>0</v>
      </c>
      <c r="O927" s="155">
        <f t="shared" si="77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4"/>
        <v>0</v>
      </c>
      <c r="K928" s="155">
        <f t="shared" si="75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6"/>
        <v>0</v>
      </c>
      <c r="O928" s="155">
        <f t="shared" si="77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4"/>
        <v>0</v>
      </c>
      <c r="K929" s="155">
        <f t="shared" si="75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6"/>
        <v>0</v>
      </c>
      <c r="O929" s="155">
        <f t="shared" si="77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4"/>
        <v>0</v>
      </c>
      <c r="K930" s="155">
        <f t="shared" si="75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6"/>
        <v>0</v>
      </c>
      <c r="O930" s="155">
        <f t="shared" si="77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4"/>
        <v>0</v>
      </c>
      <c r="K931" s="155">
        <f t="shared" si="75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6"/>
        <v>0</v>
      </c>
      <c r="O931" s="155">
        <f t="shared" si="77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4"/>
        <v>0</v>
      </c>
      <c r="K932" s="155">
        <f t="shared" si="75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6"/>
        <v>0</v>
      </c>
      <c r="O932" s="155">
        <f t="shared" si="77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4"/>
        <v>0</v>
      </c>
      <c r="K933" s="155">
        <f t="shared" si="75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6"/>
        <v>0</v>
      </c>
      <c r="O933" s="155">
        <f t="shared" si="77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4"/>
        <v>0</v>
      </c>
      <c r="K934" s="155">
        <f t="shared" si="75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6"/>
        <v>0</v>
      </c>
      <c r="O934" s="155">
        <f t="shared" si="77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4"/>
        <v>0</v>
      </c>
      <c r="K935" s="155">
        <f t="shared" si="75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6"/>
        <v>0</v>
      </c>
      <c r="O935" s="155">
        <f t="shared" si="77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4"/>
        <v>0</v>
      </c>
      <c r="K936" s="155">
        <f t="shared" si="75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6"/>
        <v>0</v>
      </c>
      <c r="O936" s="155">
        <f t="shared" si="77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4"/>
        <v>0</v>
      </c>
      <c r="K937" s="155">
        <f t="shared" si="75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6"/>
        <v>0</v>
      </c>
      <c r="O937" s="155">
        <f t="shared" si="77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4"/>
        <v>0</v>
      </c>
      <c r="K938" s="155">
        <f t="shared" si="75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6"/>
        <v>0</v>
      </c>
      <c r="O938" s="155">
        <f t="shared" si="77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4"/>
        <v>0</v>
      </c>
      <c r="K939" s="155">
        <f t="shared" si="75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6"/>
        <v>0</v>
      </c>
      <c r="O939" s="155">
        <f t="shared" si="77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4"/>
        <v>0</v>
      </c>
      <c r="K940" s="155">
        <f t="shared" si="75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6"/>
        <v>0</v>
      </c>
      <c r="O940" s="155">
        <f t="shared" si="77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4"/>
        <v>0</v>
      </c>
      <c r="K941" s="155">
        <f t="shared" si="75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6"/>
        <v>0</v>
      </c>
      <c r="O941" s="155">
        <f t="shared" si="77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4"/>
        <v>0</v>
      </c>
      <c r="K942" s="155">
        <f t="shared" si="75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6"/>
        <v>0</v>
      </c>
      <c r="O942" s="155">
        <f t="shared" si="77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4"/>
        <v>0</v>
      </c>
      <c r="K943" s="155">
        <f t="shared" si="75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6"/>
        <v>0</v>
      </c>
      <c r="O943" s="155">
        <f t="shared" si="77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4"/>
        <v>0</v>
      </c>
      <c r="K944" s="155">
        <f t="shared" si="75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6"/>
        <v>0</v>
      </c>
      <c r="O944" s="155">
        <f t="shared" si="77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4"/>
        <v>0</v>
      </c>
      <c r="K945" s="155">
        <f t="shared" si="75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6"/>
        <v>0</v>
      </c>
      <c r="O945" s="155">
        <f t="shared" si="77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4"/>
        <v>0</v>
      </c>
      <c r="K946" s="155">
        <f t="shared" si="75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6"/>
        <v>0</v>
      </c>
      <c r="O946" s="155">
        <f t="shared" si="77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4"/>
        <v>0</v>
      </c>
      <c r="K947" s="155">
        <f t="shared" si="75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6"/>
        <v>0</v>
      </c>
      <c r="O947" s="155">
        <f t="shared" si="77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4"/>
        <v>0</v>
      </c>
      <c r="K948" s="155">
        <f t="shared" si="75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6"/>
        <v>0</v>
      </c>
      <c r="O948" s="155">
        <f t="shared" si="77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4"/>
        <v>0</v>
      </c>
      <c r="K949" s="155">
        <f t="shared" si="75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6"/>
        <v>0</v>
      </c>
      <c r="O949" s="155">
        <f t="shared" si="77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4"/>
        <v>0</v>
      </c>
      <c r="K950" s="155">
        <f t="shared" si="75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6"/>
        <v>0</v>
      </c>
      <c r="O950" s="155">
        <f t="shared" si="77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4"/>
        <v>0</v>
      </c>
      <c r="K951" s="155">
        <f t="shared" si="75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6"/>
        <v>0</v>
      </c>
      <c r="O951" s="155">
        <f t="shared" si="77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8">IF($I$5=$G$4,G952,(IF($I$5=$F$4,F952,0)))</f>
        <v>6152000</v>
      </c>
      <c r="J952" s="163">
        <f t="shared" si="74"/>
        <v>0</v>
      </c>
      <c r="K952" s="155">
        <f t="shared" si="75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6"/>
        <v>0</v>
      </c>
      <c r="O952" s="155">
        <f t="shared" si="77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8"/>
        <v>5232000</v>
      </c>
      <c r="J953" s="163">
        <f t="shared" si="74"/>
        <v>0</v>
      </c>
      <c r="K953" s="155">
        <f t="shared" si="75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6"/>
        <v>0</v>
      </c>
      <c r="O953" s="155">
        <f t="shared" si="77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8"/>
        <v>3974000</v>
      </c>
      <c r="J954" s="163">
        <f t="shared" si="74"/>
        <v>0</v>
      </c>
      <c r="K954" s="155">
        <f t="shared" si="75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6"/>
        <v>0</v>
      </c>
      <c r="O954" s="155">
        <f t="shared" si="77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8"/>
        <v>5452000</v>
      </c>
      <c r="J955" s="163">
        <f t="shared" si="74"/>
        <v>0</v>
      </c>
      <c r="K955" s="155">
        <f t="shared" si="75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6"/>
        <v>0</v>
      </c>
      <c r="O955" s="155">
        <f t="shared" si="77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8"/>
        <v>4868000</v>
      </c>
      <c r="J956" s="163">
        <f t="shared" si="74"/>
        <v>0</v>
      </c>
      <c r="K956" s="155">
        <f t="shared" si="75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6"/>
        <v>0</v>
      </c>
      <c r="O956" s="155">
        <f t="shared" si="77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8"/>
        <v>3586000</v>
      </c>
      <c r="J957" s="163">
        <f t="shared" si="74"/>
        <v>0</v>
      </c>
      <c r="K957" s="155">
        <f t="shared" si="75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6"/>
        <v>0</v>
      </c>
      <c r="O957" s="155">
        <f t="shared" si="77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8"/>
        <v>3038000</v>
      </c>
      <c r="J958" s="163">
        <f t="shared" si="74"/>
        <v>0</v>
      </c>
      <c r="K958" s="155">
        <f t="shared" si="75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6"/>
        <v>0</v>
      </c>
      <c r="O958" s="155">
        <f t="shared" si="77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8"/>
        <v>2729702.1956122965</v>
      </c>
      <c r="J959" s="163">
        <f t="shared" si="74"/>
        <v>0</v>
      </c>
      <c r="K959" s="155">
        <f t="shared" si="75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6"/>
        <v>0</v>
      </c>
      <c r="O959" s="155">
        <f t="shared" si="77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8"/>
        <v>2509623.3260061787</v>
      </c>
      <c r="J960" s="163">
        <f t="shared" si="74"/>
        <v>0</v>
      </c>
      <c r="K960" s="155">
        <f t="shared" si="75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6"/>
        <v>0</v>
      </c>
      <c r="O960" s="155">
        <f t="shared" si="77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8"/>
        <v>2304000</v>
      </c>
      <c r="J961" s="163">
        <f t="shared" si="74"/>
        <v>0</v>
      </c>
      <c r="K961" s="155">
        <f t="shared" si="75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6"/>
        <v>0</v>
      </c>
      <c r="O961" s="155">
        <f t="shared" si="77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8"/>
        <v>2300000</v>
      </c>
      <c r="J962" s="163">
        <f t="shared" si="74"/>
        <v>0</v>
      </c>
      <c r="K962" s="155">
        <f t="shared" si="75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6"/>
        <v>0</v>
      </c>
      <c r="O962" s="155">
        <f t="shared" si="77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8"/>
        <v>2036000</v>
      </c>
      <c r="J963" s="163">
        <f t="shared" si="74"/>
        <v>0</v>
      </c>
      <c r="K963" s="155">
        <f t="shared" si="75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6"/>
        <v>0</v>
      </c>
      <c r="O963" s="155">
        <f t="shared" si="77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8"/>
        <v>10465400.000000002</v>
      </c>
      <c r="J964" s="163">
        <f t="shared" si="74"/>
        <v>0</v>
      </c>
      <c r="K964" s="155">
        <f t="shared" si="75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6"/>
        <v>0</v>
      </c>
      <c r="O964" s="155">
        <f t="shared" si="77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8"/>
        <v>10465400.000000002</v>
      </c>
      <c r="J965" s="163">
        <f t="shared" si="74"/>
        <v>0</v>
      </c>
      <c r="K965" s="155">
        <f t="shared" si="75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6"/>
        <v>0</v>
      </c>
      <c r="O965" s="155">
        <f t="shared" si="77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8"/>
        <v>8168600.0000000009</v>
      </c>
      <c r="J966" s="163">
        <f t="shared" si="74"/>
        <v>0</v>
      </c>
      <c r="K966" s="155">
        <f t="shared" si="75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6"/>
        <v>0</v>
      </c>
      <c r="O966" s="155">
        <f t="shared" si="77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8"/>
        <v>7737400.0000000009</v>
      </c>
      <c r="J967" s="163">
        <f t="shared" si="74"/>
        <v>0</v>
      </c>
      <c r="K967" s="155">
        <f t="shared" si="75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6"/>
        <v>0</v>
      </c>
      <c r="O967" s="155">
        <f t="shared" si="77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8"/>
        <v>6602200</v>
      </c>
      <c r="J968" s="163">
        <f t="shared" si="74"/>
        <v>0</v>
      </c>
      <c r="K968" s="155">
        <f t="shared" si="75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6"/>
        <v>0</v>
      </c>
      <c r="O968" s="155">
        <f t="shared" si="77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8"/>
        <v>6399800</v>
      </c>
      <c r="J969" s="163">
        <f t="shared" si="74"/>
        <v>0</v>
      </c>
      <c r="K969" s="155">
        <f t="shared" si="75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6"/>
        <v>0</v>
      </c>
      <c r="O969" s="155">
        <f t="shared" si="77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8"/>
        <v>6393200</v>
      </c>
      <c r="J970" s="163">
        <f t="shared" si="74"/>
        <v>0</v>
      </c>
      <c r="K970" s="155">
        <f t="shared" si="75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6"/>
        <v>0</v>
      </c>
      <c r="O970" s="155">
        <f t="shared" si="77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8"/>
        <v>5434000</v>
      </c>
      <c r="J971" s="163">
        <f t="shared" si="74"/>
        <v>0</v>
      </c>
      <c r="K971" s="155">
        <f t="shared" si="75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6"/>
        <v>0</v>
      </c>
      <c r="O971" s="155">
        <f t="shared" si="77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4"/>
        <v>0</v>
      </c>
      <c r="K972" s="155">
        <f t="shared" si="75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6"/>
        <v>0</v>
      </c>
      <c r="O972" s="155">
        <f t="shared" si="77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4"/>
        <v>0</v>
      </c>
      <c r="K973" s="155">
        <f t="shared" si="75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6"/>
        <v>0</v>
      </c>
      <c r="O973" s="155">
        <f t="shared" si="77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8"/>
        <v>4892800.0000000009</v>
      </c>
      <c r="J974" s="163">
        <f t="shared" si="74"/>
        <v>0</v>
      </c>
      <c r="K974" s="155">
        <f t="shared" si="75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6"/>
        <v>0</v>
      </c>
      <c r="O974" s="155">
        <f t="shared" si="77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8"/>
        <v>4892800.0000000009</v>
      </c>
      <c r="J975" s="163">
        <f t="shared" si="74"/>
        <v>0</v>
      </c>
      <c r="K975" s="155">
        <f t="shared" si="75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6"/>
        <v>0</v>
      </c>
      <c r="O975" s="155">
        <f t="shared" si="77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8"/>
        <v>4340600.0000000009</v>
      </c>
      <c r="J976" s="163">
        <f t="shared" si="74"/>
        <v>0</v>
      </c>
      <c r="K976" s="155">
        <f t="shared" si="75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6"/>
        <v>0</v>
      </c>
      <c r="O976" s="155">
        <f t="shared" si="77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8"/>
        <v>3282400</v>
      </c>
      <c r="J977" s="163">
        <f t="shared" si="74"/>
        <v>0</v>
      </c>
      <c r="K977" s="155">
        <f t="shared" si="75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6"/>
        <v>0</v>
      </c>
      <c r="O977" s="155">
        <f t="shared" si="77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8"/>
        <v>8584400.0000000019</v>
      </c>
      <c r="J978" s="163">
        <f t="shared" si="74"/>
        <v>0</v>
      </c>
      <c r="K978" s="155">
        <f t="shared" si="75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6"/>
        <v>0</v>
      </c>
      <c r="O978" s="155">
        <f t="shared" si="77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8"/>
        <v>6767200</v>
      </c>
      <c r="J979" s="163">
        <f t="shared" ref="J979:J1042" si="79">IF(D979="MDU-KD",1,0)</f>
        <v>0</v>
      </c>
      <c r="K979" s="155">
        <f t="shared" ref="K979:K1042" si="80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1">IF(L979=0,M979,L979)</f>
        <v>0</v>
      </c>
      <c r="O979" s="155">
        <f t="shared" ref="O979:O1042" si="82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8"/>
        <v>5755200</v>
      </c>
      <c r="J980" s="163">
        <f t="shared" si="79"/>
        <v>0</v>
      </c>
      <c r="K980" s="155">
        <f t="shared" si="80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1"/>
        <v>0</v>
      </c>
      <c r="O980" s="155">
        <f t="shared" si="82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8"/>
        <v>4371400.0000000009</v>
      </c>
      <c r="J981" s="163">
        <f t="shared" si="79"/>
        <v>0</v>
      </c>
      <c r="K981" s="155">
        <f t="shared" si="80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1"/>
        <v>0</v>
      </c>
      <c r="O981" s="155">
        <f t="shared" si="82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8"/>
        <v>5997200</v>
      </c>
      <c r="J982" s="163">
        <f t="shared" si="79"/>
        <v>0</v>
      </c>
      <c r="K982" s="155">
        <f t="shared" si="80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1"/>
        <v>0</v>
      </c>
      <c r="O982" s="155">
        <f t="shared" si="82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8"/>
        <v>5354800</v>
      </c>
      <c r="J983" s="163">
        <f t="shared" si="79"/>
        <v>0</v>
      </c>
      <c r="K983" s="155">
        <f t="shared" si="80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1"/>
        <v>0</v>
      </c>
      <c r="O983" s="155">
        <f t="shared" si="82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8"/>
        <v>3944600.0000000005</v>
      </c>
      <c r="J984" s="163">
        <f t="shared" si="79"/>
        <v>0</v>
      </c>
      <c r="K984" s="155">
        <f t="shared" si="80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1"/>
        <v>0</v>
      </c>
      <c r="O984" s="155">
        <f t="shared" si="82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8"/>
        <v>3341800</v>
      </c>
      <c r="J985" s="163">
        <f t="shared" si="79"/>
        <v>0</v>
      </c>
      <c r="K985" s="155">
        <f t="shared" si="80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1"/>
        <v>0</v>
      </c>
      <c r="O985" s="155">
        <f t="shared" si="82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8"/>
        <v>3002672.4151735264</v>
      </c>
      <c r="J986" s="163">
        <f t="shared" si="79"/>
        <v>0</v>
      </c>
      <c r="K986" s="155">
        <f t="shared" si="80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1"/>
        <v>0</v>
      </c>
      <c r="O986" s="155">
        <f t="shared" si="82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8"/>
        <v>2760585.6586067965</v>
      </c>
      <c r="J987" s="163">
        <f t="shared" si="79"/>
        <v>0</v>
      </c>
      <c r="K987" s="155">
        <f t="shared" si="80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1"/>
        <v>0</v>
      </c>
      <c r="O987" s="155">
        <f t="shared" si="82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8"/>
        <v>2534400.0000000005</v>
      </c>
      <c r="J988" s="163">
        <f t="shared" si="79"/>
        <v>0</v>
      </c>
      <c r="K988" s="155">
        <f t="shared" si="80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1"/>
        <v>0</v>
      </c>
      <c r="O988" s="155">
        <f t="shared" si="82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8"/>
        <v>2530000.0000000005</v>
      </c>
      <c r="J989" s="163">
        <f t="shared" si="79"/>
        <v>0</v>
      </c>
      <c r="K989" s="155">
        <f t="shared" si="80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1"/>
        <v>0</v>
      </c>
      <c r="O989" s="155">
        <f t="shared" si="82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8"/>
        <v>2239600.0000000005</v>
      </c>
      <c r="J990" s="163">
        <f t="shared" si="79"/>
        <v>0</v>
      </c>
      <c r="K990" s="155">
        <f t="shared" si="80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1"/>
        <v>0</v>
      </c>
      <c r="O990" s="155">
        <f t="shared" si="82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8"/>
        <v>13242832.628818881</v>
      </c>
      <c r="J991" s="163">
        <f t="shared" si="79"/>
        <v>0</v>
      </c>
      <c r="K991" s="155">
        <f t="shared" si="80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1"/>
        <v>0</v>
      </c>
      <c r="O991" s="155">
        <f t="shared" si="82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8"/>
        <v>0</v>
      </c>
      <c r="J992" s="163">
        <f t="shared" si="79"/>
        <v>0</v>
      </c>
      <c r="K992" s="155">
        <f t="shared" si="80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1"/>
        <v>0</v>
      </c>
      <c r="O992" s="155">
        <f t="shared" si="82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8"/>
        <v>0</v>
      </c>
      <c r="J993" s="163">
        <f t="shared" si="79"/>
        <v>0</v>
      </c>
      <c r="K993" s="155">
        <f t="shared" si="80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1"/>
        <v>0</v>
      </c>
      <c r="O993" s="155">
        <f t="shared" si="82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8"/>
        <v>5710000</v>
      </c>
      <c r="J994" s="163">
        <f t="shared" si="79"/>
        <v>0</v>
      </c>
      <c r="K994" s="155">
        <f t="shared" si="80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1"/>
        <v>0</v>
      </c>
      <c r="O994" s="155">
        <f t="shared" si="82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8"/>
        <v>4800000</v>
      </c>
      <c r="J995" s="163">
        <f t="shared" si="79"/>
        <v>0</v>
      </c>
      <c r="K995" s="155">
        <f t="shared" si="80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1"/>
        <v>0</v>
      </c>
      <c r="O995" s="155">
        <f t="shared" si="82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8"/>
        <v>4416000</v>
      </c>
      <c r="J996" s="163">
        <f t="shared" si="79"/>
        <v>0</v>
      </c>
      <c r="K996" s="155">
        <f t="shared" si="80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1"/>
        <v>0</v>
      </c>
      <c r="O996" s="155">
        <f t="shared" si="82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8"/>
        <v>3286000</v>
      </c>
      <c r="J997" s="163">
        <f t="shared" si="79"/>
        <v>0</v>
      </c>
      <c r="K997" s="155">
        <f t="shared" si="80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1"/>
        <v>0</v>
      </c>
      <c r="O997" s="155">
        <f t="shared" si="82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8"/>
        <v>2234000</v>
      </c>
      <c r="J998" s="163">
        <f t="shared" si="79"/>
        <v>0</v>
      </c>
      <c r="K998" s="155">
        <f t="shared" si="80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1"/>
        <v>0</v>
      </c>
      <c r="O998" s="155">
        <f t="shared" si="82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8"/>
        <v>4470000</v>
      </c>
      <c r="J999" s="163">
        <f t="shared" si="79"/>
        <v>0</v>
      </c>
      <c r="K999" s="155">
        <f t="shared" si="80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1"/>
        <v>0</v>
      </c>
      <c r="O999" s="155">
        <f t="shared" si="82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8"/>
        <v>3580000</v>
      </c>
      <c r="J1000" s="163">
        <f t="shared" si="79"/>
        <v>0</v>
      </c>
      <c r="K1000" s="155">
        <f t="shared" si="80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1"/>
        <v>0</v>
      </c>
      <c r="O1000" s="155">
        <f t="shared" si="82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8"/>
        <v>0</v>
      </c>
      <c r="J1001" s="163">
        <f t="shared" si="79"/>
        <v>0</v>
      </c>
      <c r="K1001" s="155">
        <f t="shared" si="80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1"/>
        <v>0</v>
      </c>
      <c r="O1001" s="155">
        <f t="shared" si="82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8"/>
        <v>0</v>
      </c>
      <c r="J1002" s="163">
        <f t="shared" si="79"/>
        <v>0</v>
      </c>
      <c r="K1002" s="155">
        <f t="shared" si="80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1"/>
        <v>0</v>
      </c>
      <c r="O1002" s="155">
        <f t="shared" si="82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8"/>
        <v>355700</v>
      </c>
      <c r="J1003" s="163">
        <f t="shared" si="79"/>
        <v>0</v>
      </c>
      <c r="K1003" s="155">
        <f t="shared" si="80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1"/>
        <v>0</v>
      </c>
      <c r="O1003" s="155">
        <f t="shared" si="82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8"/>
        <v>346400</v>
      </c>
      <c r="J1004" s="163">
        <f t="shared" si="79"/>
        <v>0</v>
      </c>
      <c r="K1004" s="155">
        <f t="shared" si="80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1"/>
        <v>0</v>
      </c>
      <c r="O1004" s="155">
        <f t="shared" si="82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8"/>
        <v>571650</v>
      </c>
      <c r="J1005" s="163">
        <f t="shared" si="79"/>
        <v>0</v>
      </c>
      <c r="K1005" s="155">
        <f t="shared" si="80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1"/>
        <v>0</v>
      </c>
      <c r="O1005" s="155">
        <f t="shared" si="82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3">IF($I$5=$G$4,G1006,(IF($I$5=$F$4,F1006,0)))</f>
        <v>1182800</v>
      </c>
      <c r="J1006" s="163">
        <f t="shared" si="79"/>
        <v>0</v>
      </c>
      <c r="K1006" s="155">
        <f t="shared" si="80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1"/>
        <v>0</v>
      </c>
      <c r="O1006" s="155">
        <f t="shared" si="82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3"/>
        <v>2953300</v>
      </c>
      <c r="J1007" s="163">
        <f t="shared" si="79"/>
        <v>0</v>
      </c>
      <c r="K1007" s="155">
        <f t="shared" si="80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1"/>
        <v>0</v>
      </c>
      <c r="O1007" s="155">
        <f t="shared" si="82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3"/>
        <v>1627400</v>
      </c>
      <c r="J1008" s="163">
        <f t="shared" si="79"/>
        <v>0</v>
      </c>
      <c r="K1008" s="155">
        <f t="shared" si="80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1"/>
        <v>0</v>
      </c>
      <c r="O1008" s="155">
        <f t="shared" si="82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3"/>
        <v>3686500</v>
      </c>
      <c r="J1009" s="163">
        <f t="shared" si="79"/>
        <v>0</v>
      </c>
      <c r="K1009" s="155">
        <f t="shared" si="80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1"/>
        <v>0</v>
      </c>
      <c r="O1009" s="155">
        <f t="shared" si="82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3"/>
        <v>3784400</v>
      </c>
      <c r="J1010" s="163">
        <f t="shared" si="79"/>
        <v>0</v>
      </c>
      <c r="K1010" s="155">
        <f t="shared" si="80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1"/>
        <v>0</v>
      </c>
      <c r="O1010" s="155">
        <f t="shared" si="82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3"/>
        <v>4127900</v>
      </c>
      <c r="J1011" s="163">
        <f t="shared" si="79"/>
        <v>0</v>
      </c>
      <c r="K1011" s="155">
        <f t="shared" si="80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1"/>
        <v>0</v>
      </c>
      <c r="O1011" s="155">
        <f t="shared" si="82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3"/>
        <v>4540700</v>
      </c>
      <c r="J1012" s="163">
        <f t="shared" si="79"/>
        <v>0</v>
      </c>
      <c r="K1012" s="155">
        <f t="shared" si="80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1"/>
        <v>0</v>
      </c>
      <c r="O1012" s="155">
        <f t="shared" si="82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3"/>
        <v>614700</v>
      </c>
      <c r="J1013" s="163">
        <f t="shared" si="79"/>
        <v>0</v>
      </c>
      <c r="K1013" s="155">
        <f t="shared" si="80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1"/>
        <v>0</v>
      </c>
      <c r="O1013" s="155">
        <f t="shared" si="82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3"/>
        <v>829000</v>
      </c>
      <c r="J1014" s="163">
        <f t="shared" si="79"/>
        <v>0</v>
      </c>
      <c r="K1014" s="155">
        <f t="shared" si="80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1"/>
        <v>0</v>
      </c>
      <c r="O1014" s="155">
        <f t="shared" si="82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3"/>
        <v>0</v>
      </c>
      <c r="J1015" s="163">
        <f t="shared" si="79"/>
        <v>0</v>
      </c>
      <c r="K1015" s="155">
        <f t="shared" si="80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1"/>
        <v>0</v>
      </c>
      <c r="O1015" s="155">
        <f t="shared" si="82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3"/>
        <v>0</v>
      </c>
      <c r="J1016" s="163">
        <f t="shared" si="79"/>
        <v>0</v>
      </c>
      <c r="K1016" s="155">
        <f t="shared" si="80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1"/>
        <v>0</v>
      </c>
      <c r="O1016" s="155">
        <f t="shared" si="82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3"/>
        <v>367100.81715813151</v>
      </c>
      <c r="J1017" s="163">
        <f t="shared" si="79"/>
        <v>0</v>
      </c>
      <c r="K1017" s="155">
        <f t="shared" si="80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1"/>
        <v>0</v>
      </c>
      <c r="O1017" s="155">
        <f t="shared" si="82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3"/>
        <v>367100.81715813151</v>
      </c>
      <c r="J1018" s="163">
        <f t="shared" si="79"/>
        <v>0</v>
      </c>
      <c r="K1018" s="155">
        <f t="shared" si="80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1"/>
        <v>0</v>
      </c>
      <c r="O1018" s="155">
        <f t="shared" si="82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3"/>
        <v>483136</v>
      </c>
      <c r="J1019" s="163">
        <f t="shared" si="79"/>
        <v>0</v>
      </c>
      <c r="K1019" s="155">
        <f t="shared" si="80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1"/>
        <v>0</v>
      </c>
      <c r="O1019" s="155">
        <f t="shared" si="82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3"/>
        <v>483136</v>
      </c>
      <c r="J1020" s="163">
        <f t="shared" si="79"/>
        <v>0</v>
      </c>
      <c r="K1020" s="155">
        <f t="shared" si="80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1"/>
        <v>0</v>
      </c>
      <c r="O1020" s="155">
        <f t="shared" si="82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3"/>
        <v>542850</v>
      </c>
      <c r="J1021" s="163">
        <f t="shared" si="79"/>
        <v>0</v>
      </c>
      <c r="K1021" s="155">
        <f t="shared" si="80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1"/>
        <v>0</v>
      </c>
      <c r="O1021" s="155">
        <f t="shared" si="82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3"/>
        <v>542850</v>
      </c>
      <c r="J1022" s="163">
        <f t="shared" si="79"/>
        <v>0</v>
      </c>
      <c r="K1022" s="155">
        <f t="shared" si="80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1"/>
        <v>0</v>
      </c>
      <c r="O1022" s="155">
        <f t="shared" si="82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3"/>
        <v>580849</v>
      </c>
      <c r="J1023" s="163">
        <f t="shared" si="79"/>
        <v>0</v>
      </c>
      <c r="K1023" s="155">
        <f t="shared" si="80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1"/>
        <v>0</v>
      </c>
      <c r="O1023" s="155">
        <f t="shared" si="82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3"/>
        <v>580849</v>
      </c>
      <c r="J1024" s="163">
        <f t="shared" si="79"/>
        <v>0</v>
      </c>
      <c r="K1024" s="155">
        <f t="shared" si="80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1"/>
        <v>0</v>
      </c>
      <c r="O1024" s="155">
        <f t="shared" si="82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3"/>
        <v>640563</v>
      </c>
      <c r="J1025" s="163">
        <f t="shared" si="79"/>
        <v>0</v>
      </c>
      <c r="K1025" s="155">
        <f t="shared" si="80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1"/>
        <v>0</v>
      </c>
      <c r="O1025" s="155">
        <f t="shared" si="82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3"/>
        <v>640563</v>
      </c>
      <c r="J1026" s="163">
        <f t="shared" si="79"/>
        <v>0</v>
      </c>
      <c r="K1026" s="155">
        <f t="shared" si="80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1"/>
        <v>0</v>
      </c>
      <c r="O1026" s="155">
        <f t="shared" si="82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3"/>
        <v>777904.11254937388</v>
      </c>
      <c r="J1027" s="163">
        <f t="shared" si="79"/>
        <v>0</v>
      </c>
      <c r="K1027" s="155">
        <f t="shared" si="80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1"/>
        <v>0</v>
      </c>
      <c r="O1027" s="155">
        <f t="shared" si="82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3"/>
        <v>777904.11254937388</v>
      </c>
      <c r="J1028" s="163">
        <f t="shared" si="79"/>
        <v>0</v>
      </c>
      <c r="K1028" s="155">
        <f t="shared" si="80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1"/>
        <v>0</v>
      </c>
      <c r="O1028" s="155">
        <f t="shared" si="82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3"/>
        <v>776275</v>
      </c>
      <c r="J1029" s="163">
        <f t="shared" si="79"/>
        <v>0</v>
      </c>
      <c r="K1029" s="155">
        <f t="shared" si="80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1"/>
        <v>0</v>
      </c>
      <c r="O1029" s="155">
        <f t="shared" si="82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3"/>
        <v>776275</v>
      </c>
      <c r="J1030" s="163">
        <f t="shared" si="79"/>
        <v>0</v>
      </c>
      <c r="K1030" s="155">
        <f t="shared" si="80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1"/>
        <v>0</v>
      </c>
      <c r="O1030" s="155">
        <f t="shared" si="82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3"/>
        <v>852274</v>
      </c>
      <c r="J1031" s="163">
        <f t="shared" si="79"/>
        <v>0</v>
      </c>
      <c r="K1031" s="155">
        <f t="shared" si="80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1"/>
        <v>0</v>
      </c>
      <c r="O1031" s="155">
        <f t="shared" si="82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3"/>
        <v>852274</v>
      </c>
      <c r="J1032" s="163">
        <f t="shared" si="79"/>
        <v>0</v>
      </c>
      <c r="K1032" s="155">
        <f t="shared" si="80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1"/>
        <v>0</v>
      </c>
      <c r="O1032" s="155">
        <f t="shared" si="82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3"/>
        <v>1280085.3169734846</v>
      </c>
      <c r="J1033" s="163">
        <f t="shared" si="79"/>
        <v>0</v>
      </c>
      <c r="K1033" s="155">
        <f t="shared" si="80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1"/>
        <v>0</v>
      </c>
      <c r="O1033" s="155">
        <f t="shared" si="82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3"/>
        <v>1280085.3169734846</v>
      </c>
      <c r="J1034" s="163">
        <f t="shared" si="79"/>
        <v>0</v>
      </c>
      <c r="K1034" s="155">
        <f t="shared" si="80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1"/>
        <v>0</v>
      </c>
      <c r="O1034" s="155">
        <f t="shared" si="82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3"/>
        <v>901131</v>
      </c>
      <c r="J1035" s="163">
        <f t="shared" si="79"/>
        <v>0</v>
      </c>
      <c r="K1035" s="155">
        <f t="shared" si="80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1"/>
        <v>0</v>
      </c>
      <c r="O1035" s="155">
        <f t="shared" si="82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3"/>
        <v>901131</v>
      </c>
      <c r="J1036" s="163">
        <f t="shared" si="79"/>
        <v>0</v>
      </c>
      <c r="K1036" s="155">
        <f t="shared" si="80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1"/>
        <v>0</v>
      </c>
      <c r="O1036" s="155">
        <f t="shared" si="82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3"/>
        <v>928273</v>
      </c>
      <c r="J1037" s="163">
        <f t="shared" si="79"/>
        <v>0</v>
      </c>
      <c r="K1037" s="155">
        <f t="shared" si="80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1"/>
        <v>0</v>
      </c>
      <c r="O1037" s="155">
        <f t="shared" si="82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3"/>
        <v>928273</v>
      </c>
      <c r="J1038" s="163">
        <f t="shared" si="79"/>
        <v>0</v>
      </c>
      <c r="K1038" s="155">
        <f t="shared" si="80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1"/>
        <v>0</v>
      </c>
      <c r="O1038" s="155">
        <f t="shared" si="82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3"/>
        <v>1063986</v>
      </c>
      <c r="J1039" s="163">
        <f t="shared" si="79"/>
        <v>0</v>
      </c>
      <c r="K1039" s="155">
        <f t="shared" si="80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1"/>
        <v>0</v>
      </c>
      <c r="O1039" s="155">
        <f t="shared" si="82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3"/>
        <v>1063986</v>
      </c>
      <c r="J1040" s="163">
        <f t="shared" si="79"/>
        <v>0</v>
      </c>
      <c r="K1040" s="155">
        <f t="shared" si="80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1"/>
        <v>0</v>
      </c>
      <c r="O1040" s="155">
        <f t="shared" si="82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3"/>
        <v>1503365.2512190146</v>
      </c>
      <c r="J1041" s="163">
        <f t="shared" si="79"/>
        <v>0</v>
      </c>
      <c r="K1041" s="155">
        <f t="shared" si="80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1"/>
        <v>0</v>
      </c>
      <c r="O1041" s="155">
        <f t="shared" si="82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3"/>
        <v>1503365.2512190146</v>
      </c>
      <c r="J1042" s="163">
        <f t="shared" si="79"/>
        <v>0</v>
      </c>
      <c r="K1042" s="155">
        <f t="shared" si="80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1"/>
        <v>0</v>
      </c>
      <c r="O1042" s="155">
        <f t="shared" si="82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3"/>
        <v>0</v>
      </c>
      <c r="J1043" s="163">
        <f t="shared" ref="J1043:J1111" si="84">IF(D1043="MDU-KD",1,0)</f>
        <v>0</v>
      </c>
      <c r="K1043" s="155">
        <f t="shared" ref="K1043:K1111" si="85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6">IF(L1043=0,M1043,L1043)</f>
        <v>0</v>
      </c>
      <c r="O1043" s="155">
        <f t="shared" ref="O1043:O1111" si="87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3"/>
        <v>0</v>
      </c>
      <c r="J1044" s="163">
        <f t="shared" si="84"/>
        <v>0</v>
      </c>
      <c r="K1044" s="155">
        <f t="shared" si="85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6"/>
        <v>0</v>
      </c>
      <c r="O1044" s="155">
        <f t="shared" si="87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3"/>
        <v>13800</v>
      </c>
      <c r="J1049" s="163">
        <f t="shared" si="84"/>
        <v>0</v>
      </c>
      <c r="K1049" s="155">
        <f t="shared" si="85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6"/>
        <v>0</v>
      </c>
      <c r="O1049" s="155">
        <f t="shared" si="87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3"/>
        <v>12700</v>
      </c>
      <c r="J1050" s="163">
        <f t="shared" si="84"/>
        <v>0</v>
      </c>
      <c r="K1050" s="155">
        <f t="shared" si="85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6"/>
        <v>0</v>
      </c>
      <c r="O1050" s="155">
        <f t="shared" si="87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3"/>
        <v>1570000</v>
      </c>
      <c r="J1051" s="163">
        <f t="shared" si="84"/>
        <v>0</v>
      </c>
      <c r="K1051" s="155">
        <f t="shared" si="85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6"/>
        <v>0</v>
      </c>
      <c r="O1051" s="155">
        <f t="shared" si="87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3"/>
        <v>1255000</v>
      </c>
      <c r="J1053" s="163">
        <f t="shared" si="84"/>
        <v>0</v>
      </c>
      <c r="K1053" s="155">
        <f t="shared" si="85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6"/>
        <v>0</v>
      </c>
      <c r="O1053" s="155">
        <f t="shared" si="87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3"/>
        <v>700</v>
      </c>
      <c r="J1054" s="163">
        <f t="shared" si="84"/>
        <v>0</v>
      </c>
      <c r="K1054" s="155">
        <f t="shared" si="85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6"/>
        <v>0</v>
      </c>
      <c r="O1054" s="155">
        <f t="shared" si="87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3"/>
        <v>1700</v>
      </c>
      <c r="J1055" s="163">
        <f t="shared" si="84"/>
        <v>0</v>
      </c>
      <c r="K1055" s="155">
        <f t="shared" si="85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6"/>
        <v>0</v>
      </c>
      <c r="O1055" s="155">
        <f t="shared" si="87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3"/>
        <v>33700</v>
      </c>
      <c r="J1056" s="163">
        <f t="shared" si="84"/>
        <v>0</v>
      </c>
      <c r="K1056" s="155">
        <f t="shared" si="85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6"/>
        <v>0</v>
      </c>
      <c r="O1056" s="155">
        <f t="shared" si="87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3"/>
        <v>20100</v>
      </c>
      <c r="J1057" s="163">
        <f t="shared" si="84"/>
        <v>0</v>
      </c>
      <c r="K1057" s="155">
        <f t="shared" si="85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6"/>
        <v>0</v>
      </c>
      <c r="O1057" s="155">
        <f t="shared" si="87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3"/>
        <v>4566.666666666667</v>
      </c>
      <c r="J1058" s="163">
        <f t="shared" si="84"/>
        <v>0</v>
      </c>
      <c r="K1058" s="155">
        <f t="shared" si="85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6"/>
        <v>0</v>
      </c>
      <c r="O1058" s="155">
        <f t="shared" si="87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3"/>
        <v>1300</v>
      </c>
      <c r="J1059" s="163">
        <f t="shared" si="84"/>
        <v>0</v>
      </c>
      <c r="K1059" s="155">
        <f t="shared" si="85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6"/>
        <v>0</v>
      </c>
      <c r="O1059" s="155">
        <f t="shared" si="87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3"/>
        <v>2600</v>
      </c>
      <c r="J1060" s="163">
        <f t="shared" si="84"/>
        <v>0</v>
      </c>
      <c r="K1060" s="155">
        <f t="shared" si="85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6"/>
        <v>0</v>
      </c>
      <c r="O1060" s="155">
        <f t="shared" si="87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3"/>
        <v>6300</v>
      </c>
      <c r="J1061" s="163">
        <f t="shared" si="84"/>
        <v>0</v>
      </c>
      <c r="K1061" s="155">
        <f t="shared" si="85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6"/>
        <v>0</v>
      </c>
      <c r="O1061" s="155">
        <f t="shared" si="87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3"/>
        <v>6900</v>
      </c>
      <c r="J1062" s="163">
        <f t="shared" si="84"/>
        <v>0</v>
      </c>
      <c r="K1062" s="155">
        <f t="shared" si="85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6"/>
        <v>0</v>
      </c>
      <c r="O1062" s="155">
        <f t="shared" si="87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3"/>
        <v>8600</v>
      </c>
      <c r="J1063" s="163">
        <f t="shared" si="84"/>
        <v>0</v>
      </c>
      <c r="K1063" s="155">
        <f t="shared" si="85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6"/>
        <v>0</v>
      </c>
      <c r="O1063" s="155">
        <f t="shared" si="87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3"/>
        <v>162200</v>
      </c>
      <c r="J1064" s="163">
        <f t="shared" si="84"/>
        <v>0</v>
      </c>
      <c r="K1064" s="155">
        <f t="shared" si="85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6"/>
        <v>0</v>
      </c>
      <c r="O1064" s="155">
        <f t="shared" si="87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3"/>
        <v>0</v>
      </c>
      <c r="J1065" s="163">
        <f t="shared" si="84"/>
        <v>0</v>
      </c>
      <c r="K1065" s="155">
        <f t="shared" si="85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6"/>
        <v>0</v>
      </c>
      <c r="O1065" s="155">
        <f t="shared" si="87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3"/>
        <v>0</v>
      </c>
      <c r="J1066" s="163">
        <f t="shared" si="84"/>
        <v>0</v>
      </c>
      <c r="K1066" s="155">
        <f t="shared" si="85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6"/>
        <v>0</v>
      </c>
      <c r="O1066" s="155">
        <f t="shared" si="87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3"/>
        <v>25000</v>
      </c>
      <c r="J1067" s="163">
        <f t="shared" si="84"/>
        <v>0</v>
      </c>
      <c r="K1067" s="155">
        <f t="shared" si="85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6"/>
        <v>0</v>
      </c>
      <c r="O1067" s="155">
        <f t="shared" si="87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3"/>
        <v>60300</v>
      </c>
      <c r="J1068" s="163">
        <f t="shared" si="84"/>
        <v>0</v>
      </c>
      <c r="K1068" s="155">
        <f t="shared" si="85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6"/>
        <v>0</v>
      </c>
      <c r="O1068" s="155">
        <f t="shared" si="87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3"/>
        <v>54400</v>
      </c>
      <c r="J1069" s="163">
        <f t="shared" si="84"/>
        <v>0</v>
      </c>
      <c r="K1069" s="155">
        <f t="shared" si="85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6"/>
        <v>0</v>
      </c>
      <c r="O1069" s="155">
        <f t="shared" si="87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3"/>
        <v>106400</v>
      </c>
      <c r="J1070" s="163">
        <f t="shared" si="84"/>
        <v>0</v>
      </c>
      <c r="K1070" s="155">
        <f t="shared" si="85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6"/>
        <v>0</v>
      </c>
      <c r="O1070" s="155">
        <f t="shared" si="87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3"/>
        <v>798700</v>
      </c>
      <c r="J1071" s="163">
        <f t="shared" si="84"/>
        <v>0</v>
      </c>
      <c r="K1071" s="155">
        <f t="shared" si="85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6"/>
        <v>0</v>
      </c>
      <c r="O1071" s="155">
        <f t="shared" si="87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8">IF($I$5=$G$4,G1072,(IF($I$5=$F$4,F1072,0)))</f>
        <v>1641700</v>
      </c>
      <c r="J1072" s="163">
        <f t="shared" si="84"/>
        <v>0</v>
      </c>
      <c r="K1072" s="155">
        <f t="shared" si="85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6"/>
        <v>0</v>
      </c>
      <c r="O1072" s="155">
        <f t="shared" si="87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8"/>
        <v>39800</v>
      </c>
      <c r="J1073" s="163">
        <f t="shared" si="84"/>
        <v>0</v>
      </c>
      <c r="K1073" s="155">
        <f t="shared" si="85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6"/>
        <v>0</v>
      </c>
      <c r="O1073" s="155">
        <f t="shared" si="87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8"/>
        <v>78000</v>
      </c>
      <c r="J1074" s="163">
        <f t="shared" si="84"/>
        <v>0</v>
      </c>
      <c r="K1074" s="155">
        <f t="shared" si="85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6"/>
        <v>0</v>
      </c>
      <c r="O1074" s="155">
        <f t="shared" si="87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8"/>
        <v>0</v>
      </c>
      <c r="J1075" s="163">
        <f t="shared" si="84"/>
        <v>0</v>
      </c>
      <c r="K1075" s="155">
        <f t="shared" si="85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6"/>
        <v>0</v>
      </c>
      <c r="O1075" s="155">
        <f t="shared" si="87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8"/>
        <v>0</v>
      </c>
      <c r="J1076" s="163">
        <f t="shared" si="84"/>
        <v>0</v>
      </c>
      <c r="K1076" s="155">
        <f t="shared" si="85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6"/>
        <v>0</v>
      </c>
      <c r="O1076" s="155">
        <f t="shared" si="87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8"/>
        <v>0</v>
      </c>
      <c r="J1077" s="163">
        <f t="shared" si="84"/>
        <v>0</v>
      </c>
      <c r="K1077" s="155">
        <f t="shared" si="85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6"/>
        <v>0</v>
      </c>
      <c r="O1077" s="155">
        <f t="shared" si="87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8"/>
        <v>11880</v>
      </c>
      <c r="J1078" s="163">
        <f t="shared" si="84"/>
        <v>0</v>
      </c>
      <c r="K1078" s="155">
        <f t="shared" si="85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6"/>
        <v>0</v>
      </c>
      <c r="O1078" s="155">
        <f t="shared" si="87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8"/>
        <v>12300</v>
      </c>
      <c r="J1079" s="163">
        <f t="shared" si="84"/>
        <v>0</v>
      </c>
      <c r="K1079" s="155">
        <f t="shared" si="85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6"/>
        <v>0</v>
      </c>
      <c r="O1079" s="155">
        <f t="shared" si="87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8"/>
        <v>16500</v>
      </c>
      <c r="J1080" s="163">
        <f t="shared" si="84"/>
        <v>0</v>
      </c>
      <c r="K1080" s="155">
        <f t="shared" si="85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6"/>
        <v>0</v>
      </c>
      <c r="O1080" s="155">
        <f t="shared" si="87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8"/>
        <v>8940</v>
      </c>
      <c r="J1081" s="163">
        <f t="shared" si="84"/>
        <v>0</v>
      </c>
      <c r="K1081" s="155">
        <f t="shared" si="85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6"/>
        <v>0</v>
      </c>
      <c r="O1081" s="155">
        <f t="shared" si="87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8"/>
        <v>15060</v>
      </c>
      <c r="J1082" s="163">
        <f t="shared" si="84"/>
        <v>0</v>
      </c>
      <c r="K1082" s="155">
        <f t="shared" si="85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6"/>
        <v>0</v>
      </c>
      <c r="O1082" s="155">
        <f t="shared" si="87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8"/>
        <v>17820</v>
      </c>
      <c r="J1083" s="163">
        <f t="shared" si="84"/>
        <v>0</v>
      </c>
      <c r="K1083" s="155">
        <f t="shared" si="85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6"/>
        <v>0</v>
      </c>
      <c r="O1083" s="155">
        <f t="shared" si="87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8"/>
        <v>15060</v>
      </c>
      <c r="J1084" s="163">
        <f t="shared" si="84"/>
        <v>0</v>
      </c>
      <c r="K1084" s="155">
        <f t="shared" si="85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6"/>
        <v>0</v>
      </c>
      <c r="O1084" s="155">
        <f t="shared" si="87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8"/>
        <v>22560</v>
      </c>
      <c r="J1085" s="163">
        <f t="shared" si="84"/>
        <v>0</v>
      </c>
      <c r="K1085" s="155">
        <f t="shared" si="85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6"/>
        <v>0</v>
      </c>
      <c r="O1085" s="155">
        <f t="shared" si="87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8"/>
        <v>15060</v>
      </c>
      <c r="J1086" s="163">
        <f t="shared" si="84"/>
        <v>0</v>
      </c>
      <c r="K1086" s="155">
        <f t="shared" si="85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6"/>
        <v>0</v>
      </c>
      <c r="O1086" s="155">
        <f t="shared" si="87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8"/>
        <v>23880</v>
      </c>
      <c r="J1087" s="163">
        <f t="shared" si="84"/>
        <v>0</v>
      </c>
      <c r="K1087" s="155">
        <f t="shared" si="85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6"/>
        <v>0</v>
      </c>
      <c r="O1087" s="155">
        <f t="shared" si="87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8"/>
        <v>13320</v>
      </c>
      <c r="J1088" s="163">
        <f t="shared" si="84"/>
        <v>0</v>
      </c>
      <c r="K1088" s="155">
        <f t="shared" si="85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6"/>
        <v>0</v>
      </c>
      <c r="O1088" s="155">
        <f t="shared" si="87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8"/>
        <v>18180</v>
      </c>
      <c r="J1089" s="163">
        <f t="shared" si="84"/>
        <v>0</v>
      </c>
      <c r="K1089" s="155">
        <f t="shared" si="85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6"/>
        <v>0</v>
      </c>
      <c r="O1089" s="155">
        <f t="shared" si="87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8"/>
        <v>13920</v>
      </c>
      <c r="J1090" s="163">
        <f t="shared" si="84"/>
        <v>0</v>
      </c>
      <c r="K1090" s="155">
        <f t="shared" si="85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6"/>
        <v>0</v>
      </c>
      <c r="O1090" s="155">
        <f t="shared" si="87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8"/>
        <v>10320</v>
      </c>
      <c r="J1091" s="163">
        <f t="shared" si="84"/>
        <v>0</v>
      </c>
      <c r="K1091" s="155">
        <f t="shared" si="85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6"/>
        <v>0</v>
      </c>
      <c r="O1091" s="155">
        <f t="shared" si="87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8"/>
        <v>11880</v>
      </c>
      <c r="J1092" s="163">
        <f t="shared" si="84"/>
        <v>0</v>
      </c>
      <c r="K1092" s="155">
        <f t="shared" si="85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6"/>
        <v>0</v>
      </c>
      <c r="O1092" s="155">
        <f t="shared" si="87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8"/>
        <v>11880</v>
      </c>
      <c r="J1093" s="163">
        <f t="shared" si="84"/>
        <v>0</v>
      </c>
      <c r="K1093" s="155">
        <f t="shared" si="85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6"/>
        <v>0</v>
      </c>
      <c r="O1093" s="155">
        <f t="shared" si="87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8"/>
        <v>12300</v>
      </c>
      <c r="J1094" s="163">
        <f t="shared" si="84"/>
        <v>0</v>
      </c>
      <c r="K1094" s="155">
        <f t="shared" si="85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6"/>
        <v>0</v>
      </c>
      <c r="O1094" s="155">
        <f t="shared" si="87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8"/>
        <v>12300</v>
      </c>
      <c r="J1095" s="163">
        <f t="shared" si="84"/>
        <v>0</v>
      </c>
      <c r="K1095" s="155">
        <f t="shared" si="85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6"/>
        <v>0</v>
      </c>
      <c r="O1095" s="155">
        <f t="shared" si="87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8"/>
        <v>16500</v>
      </c>
      <c r="J1096" s="163">
        <f t="shared" si="84"/>
        <v>0</v>
      </c>
      <c r="K1096" s="155">
        <f t="shared" si="85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6"/>
        <v>0</v>
      </c>
      <c r="O1096" s="155">
        <f t="shared" si="87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8"/>
        <v>16500</v>
      </c>
      <c r="J1097" s="163">
        <f t="shared" si="84"/>
        <v>0</v>
      </c>
      <c r="K1097" s="155">
        <f t="shared" si="85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6"/>
        <v>0</v>
      </c>
      <c r="O1097" s="155">
        <f t="shared" si="87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8"/>
        <v>13260</v>
      </c>
      <c r="J1098" s="163">
        <f t="shared" si="84"/>
        <v>0</v>
      </c>
      <c r="K1098" s="155">
        <f t="shared" si="85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6"/>
        <v>0</v>
      </c>
      <c r="O1098" s="155">
        <f t="shared" si="87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8"/>
        <v>0</v>
      </c>
      <c r="J1099" s="163">
        <f t="shared" si="84"/>
        <v>0</v>
      </c>
      <c r="K1099" s="155">
        <f t="shared" si="85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6"/>
        <v>0</v>
      </c>
      <c r="O1099" s="155">
        <f t="shared" si="87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8"/>
        <v>0</v>
      </c>
      <c r="J1100" s="163">
        <f t="shared" si="84"/>
        <v>0</v>
      </c>
      <c r="K1100" s="155">
        <f t="shared" si="85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6"/>
        <v>0</v>
      </c>
      <c r="O1100" s="155">
        <f t="shared" si="87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8"/>
        <v>31920</v>
      </c>
      <c r="J1101" s="163">
        <f t="shared" si="84"/>
        <v>0</v>
      </c>
      <c r="K1101" s="155">
        <f t="shared" si="85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6"/>
        <v>0</v>
      </c>
      <c r="O1101" s="155">
        <f t="shared" si="87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8"/>
        <v>31920</v>
      </c>
      <c r="J1102" s="163">
        <f t="shared" si="84"/>
        <v>0</v>
      </c>
      <c r="K1102" s="155">
        <f t="shared" si="85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6"/>
        <v>0</v>
      </c>
      <c r="O1102" s="155">
        <f t="shared" si="87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8"/>
        <v>31920</v>
      </c>
      <c r="J1103" s="163">
        <f t="shared" si="84"/>
        <v>0</v>
      </c>
      <c r="K1103" s="155">
        <f t="shared" si="85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6"/>
        <v>0</v>
      </c>
      <c r="O1103" s="155">
        <f t="shared" si="87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8"/>
        <v>48060</v>
      </c>
      <c r="J1104" s="163">
        <f t="shared" si="84"/>
        <v>0</v>
      </c>
      <c r="K1104" s="155">
        <f t="shared" si="85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6"/>
        <v>0</v>
      </c>
      <c r="O1104" s="155">
        <f t="shared" si="87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8"/>
        <v>16200</v>
      </c>
      <c r="J1105" s="163">
        <f t="shared" si="84"/>
        <v>0</v>
      </c>
      <c r="K1105" s="155">
        <f t="shared" si="85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6"/>
        <v>0</v>
      </c>
      <c r="O1105" s="155">
        <f t="shared" si="87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8"/>
        <v>48060</v>
      </c>
      <c r="J1106" s="163">
        <f t="shared" si="84"/>
        <v>0</v>
      </c>
      <c r="K1106" s="155">
        <f t="shared" si="85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6"/>
        <v>0</v>
      </c>
      <c r="O1106" s="155">
        <f t="shared" si="87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8"/>
        <v>50400</v>
      </c>
      <c r="J1107" s="163">
        <f t="shared" si="84"/>
        <v>0</v>
      </c>
      <c r="K1107" s="155">
        <f t="shared" si="85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6"/>
        <v>0</v>
      </c>
      <c r="O1107" s="155">
        <f t="shared" si="87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8"/>
        <v>26400</v>
      </c>
      <c r="J1108" s="163">
        <f t="shared" si="84"/>
        <v>0</v>
      </c>
      <c r="K1108" s="155">
        <f t="shared" si="85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6"/>
        <v>0</v>
      </c>
      <c r="O1108" s="155">
        <f t="shared" si="87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8"/>
        <v>42180</v>
      </c>
      <c r="J1109" s="163">
        <f t="shared" si="84"/>
        <v>0</v>
      </c>
      <c r="K1109" s="155">
        <f t="shared" si="85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6"/>
        <v>0</v>
      </c>
      <c r="O1109" s="155">
        <f t="shared" si="87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8"/>
        <v>42180</v>
      </c>
      <c r="J1110" s="163">
        <f t="shared" si="84"/>
        <v>0</v>
      </c>
      <c r="K1110" s="155">
        <f t="shared" si="85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6"/>
        <v>0</v>
      </c>
      <c r="O1110" s="155">
        <f t="shared" si="87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8"/>
        <v>27120</v>
      </c>
      <c r="J1111" s="163">
        <f t="shared" si="84"/>
        <v>0</v>
      </c>
      <c r="K1111" s="155">
        <f t="shared" si="85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6"/>
        <v>0</v>
      </c>
      <c r="O1111" s="155">
        <f t="shared" si="87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8"/>
        <v>46800</v>
      </c>
      <c r="J1112" s="163">
        <f t="shared" ref="J1112:J1175" si="89">IF(D1112="MDU-KD",1,0)</f>
        <v>0</v>
      </c>
      <c r="K1112" s="155">
        <f t="shared" ref="K1112:K1175" si="90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1">IF(L1112=0,M1112,L1112)</f>
        <v>0</v>
      </c>
      <c r="O1112" s="155">
        <f t="shared" ref="O1112:O1175" si="92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8"/>
        <v>46800</v>
      </c>
      <c r="J1113" s="163">
        <f t="shared" si="89"/>
        <v>0</v>
      </c>
      <c r="K1113" s="155">
        <f t="shared" si="90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1"/>
        <v>0</v>
      </c>
      <c r="O1113" s="155">
        <f t="shared" si="92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8"/>
        <v>45240</v>
      </c>
      <c r="J1114" s="163">
        <f t="shared" si="89"/>
        <v>0</v>
      </c>
      <c r="K1114" s="155">
        <f t="shared" si="90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1"/>
        <v>0</v>
      </c>
      <c r="O1114" s="155">
        <f t="shared" si="92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8"/>
        <v>22740</v>
      </c>
      <c r="J1115" s="163">
        <f t="shared" si="89"/>
        <v>0</v>
      </c>
      <c r="K1115" s="155">
        <f t="shared" si="90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1"/>
        <v>0</v>
      </c>
      <c r="O1115" s="155">
        <f t="shared" si="92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8"/>
        <v>22740</v>
      </c>
      <c r="J1116" s="163">
        <f t="shared" si="89"/>
        <v>0</v>
      </c>
      <c r="K1116" s="155">
        <f t="shared" si="90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1"/>
        <v>0</v>
      </c>
      <c r="O1116" s="155">
        <f t="shared" si="92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8"/>
        <v>24420</v>
      </c>
      <c r="J1117" s="163">
        <f t="shared" si="89"/>
        <v>0</v>
      </c>
      <c r="K1117" s="155">
        <f t="shared" si="90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1"/>
        <v>0</v>
      </c>
      <c r="O1117" s="155">
        <f t="shared" si="92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8"/>
        <v>24420</v>
      </c>
      <c r="J1118" s="163">
        <f t="shared" si="89"/>
        <v>0</v>
      </c>
      <c r="K1118" s="155">
        <f t="shared" si="90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1"/>
        <v>0</v>
      </c>
      <c r="O1118" s="155">
        <f t="shared" si="92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8"/>
        <v>24420</v>
      </c>
      <c r="J1119" s="163">
        <f t="shared" si="89"/>
        <v>0</v>
      </c>
      <c r="K1119" s="155">
        <f t="shared" si="90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1"/>
        <v>0</v>
      </c>
      <c r="O1119" s="155">
        <f t="shared" si="92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8"/>
        <v>24420</v>
      </c>
      <c r="J1120" s="163">
        <f t="shared" si="89"/>
        <v>0</v>
      </c>
      <c r="K1120" s="155">
        <f t="shared" si="90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1"/>
        <v>0</v>
      </c>
      <c r="O1120" s="155">
        <f t="shared" si="92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8"/>
        <v>21720</v>
      </c>
      <c r="J1121" s="163">
        <f t="shared" si="89"/>
        <v>0</v>
      </c>
      <c r="K1121" s="155">
        <f t="shared" si="90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1"/>
        <v>0</v>
      </c>
      <c r="O1121" s="155">
        <f t="shared" si="92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8"/>
        <v>20100</v>
      </c>
      <c r="J1122" s="163">
        <f t="shared" si="89"/>
        <v>0</v>
      </c>
      <c r="K1122" s="155">
        <f t="shared" si="90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1"/>
        <v>0</v>
      </c>
      <c r="O1122" s="155">
        <f t="shared" si="92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8"/>
        <v>20100</v>
      </c>
      <c r="J1123" s="163">
        <f t="shared" si="89"/>
        <v>0</v>
      </c>
      <c r="K1123" s="155">
        <f t="shared" si="90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1"/>
        <v>0</v>
      </c>
      <c r="O1123" s="155">
        <f t="shared" si="92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8"/>
        <v>20100</v>
      </c>
      <c r="J1124" s="163">
        <f t="shared" si="89"/>
        <v>0</v>
      </c>
      <c r="K1124" s="155">
        <f t="shared" si="90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1"/>
        <v>0</v>
      </c>
      <c r="O1124" s="155">
        <f t="shared" si="92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8"/>
        <v>20100</v>
      </c>
      <c r="J1125" s="163">
        <f t="shared" si="89"/>
        <v>0</v>
      </c>
      <c r="K1125" s="155">
        <f t="shared" si="90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1"/>
        <v>0</v>
      </c>
      <c r="O1125" s="155">
        <f t="shared" si="92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8"/>
        <v>42240</v>
      </c>
      <c r="J1126" s="163">
        <f t="shared" si="89"/>
        <v>0</v>
      </c>
      <c r="K1126" s="155">
        <f t="shared" si="90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1"/>
        <v>0</v>
      </c>
      <c r="O1126" s="155">
        <f t="shared" si="92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8"/>
        <v>42240</v>
      </c>
      <c r="J1127" s="163">
        <f t="shared" si="89"/>
        <v>0</v>
      </c>
      <c r="K1127" s="155">
        <f t="shared" si="90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1"/>
        <v>0</v>
      </c>
      <c r="O1127" s="155">
        <f t="shared" si="92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8"/>
        <v>40260</v>
      </c>
      <c r="J1128" s="163">
        <f t="shared" si="89"/>
        <v>0</v>
      </c>
      <c r="K1128" s="155">
        <f t="shared" si="90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1"/>
        <v>0</v>
      </c>
      <c r="O1128" s="155">
        <f t="shared" si="92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8"/>
        <v>28020</v>
      </c>
      <c r="J1129" s="163">
        <f t="shared" si="89"/>
        <v>0</v>
      </c>
      <c r="K1129" s="155">
        <f t="shared" si="90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1"/>
        <v>0</v>
      </c>
      <c r="O1129" s="155">
        <f t="shared" si="92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8"/>
        <v>28020</v>
      </c>
      <c r="J1130" s="163">
        <f t="shared" si="89"/>
        <v>0</v>
      </c>
      <c r="K1130" s="155">
        <f t="shared" si="90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1"/>
        <v>0</v>
      </c>
      <c r="O1130" s="155">
        <f t="shared" si="92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8"/>
        <v>45360</v>
      </c>
      <c r="J1131" s="163">
        <f t="shared" si="89"/>
        <v>0</v>
      </c>
      <c r="K1131" s="155">
        <f t="shared" si="90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1"/>
        <v>0</v>
      </c>
      <c r="O1131" s="155">
        <f t="shared" si="92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8"/>
        <v>45360</v>
      </c>
      <c r="J1132" s="163">
        <f t="shared" si="89"/>
        <v>0</v>
      </c>
      <c r="K1132" s="155">
        <f t="shared" si="90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1"/>
        <v>0</v>
      </c>
      <c r="O1132" s="155">
        <f t="shared" si="92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8"/>
        <v>36060</v>
      </c>
      <c r="J1133" s="163">
        <f t="shared" si="89"/>
        <v>0</v>
      </c>
      <c r="K1133" s="155">
        <f t="shared" si="90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1"/>
        <v>0</v>
      </c>
      <c r="O1133" s="155">
        <f t="shared" si="92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8"/>
        <v>33660</v>
      </c>
      <c r="J1134" s="163">
        <f t="shared" si="89"/>
        <v>0</v>
      </c>
      <c r="K1134" s="155">
        <f t="shared" si="90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1"/>
        <v>0</v>
      </c>
      <c r="O1134" s="155">
        <f t="shared" si="92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8"/>
        <v>0</v>
      </c>
      <c r="J1135" s="163">
        <f t="shared" si="89"/>
        <v>0</v>
      </c>
      <c r="K1135" s="155">
        <f t="shared" si="90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1"/>
        <v>0</v>
      </c>
      <c r="O1135" s="155">
        <f t="shared" si="92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3">IF($I$5=$G$4,G1136,(IF($I$5=$F$4,F1136,0)))</f>
        <v>0</v>
      </c>
      <c r="J1136" s="163">
        <f t="shared" si="89"/>
        <v>0</v>
      </c>
      <c r="K1136" s="155">
        <f t="shared" si="90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1"/>
        <v>0</v>
      </c>
      <c r="O1136" s="155">
        <f t="shared" si="92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3"/>
        <v>38820</v>
      </c>
      <c r="J1137" s="163">
        <f t="shared" si="89"/>
        <v>0</v>
      </c>
      <c r="K1137" s="155">
        <f t="shared" si="90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1"/>
        <v>0</v>
      </c>
      <c r="O1137" s="155">
        <f t="shared" si="92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3"/>
        <v>38820</v>
      </c>
      <c r="J1138" s="163">
        <f t="shared" si="89"/>
        <v>0</v>
      </c>
      <c r="K1138" s="155">
        <f t="shared" si="90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1"/>
        <v>0</v>
      </c>
      <c r="O1138" s="155">
        <f t="shared" si="92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3"/>
        <v>47880</v>
      </c>
      <c r="J1139" s="163">
        <f t="shared" si="89"/>
        <v>0</v>
      </c>
      <c r="K1139" s="155">
        <f t="shared" si="90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1"/>
        <v>0</v>
      </c>
      <c r="O1139" s="155">
        <f t="shared" si="92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3"/>
        <v>49920</v>
      </c>
      <c r="J1140" s="163">
        <f t="shared" si="89"/>
        <v>0</v>
      </c>
      <c r="K1140" s="155">
        <f t="shared" si="90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1"/>
        <v>0</v>
      </c>
      <c r="O1140" s="155">
        <f t="shared" si="92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3"/>
        <v>64260</v>
      </c>
      <c r="J1141" s="163">
        <f t="shared" si="89"/>
        <v>0</v>
      </c>
      <c r="K1141" s="155">
        <f t="shared" si="90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1"/>
        <v>0</v>
      </c>
      <c r="O1141" s="155">
        <f t="shared" si="92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3"/>
        <v>110640</v>
      </c>
      <c r="J1142" s="163">
        <f t="shared" si="89"/>
        <v>0</v>
      </c>
      <c r="K1142" s="155">
        <f t="shared" si="90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1"/>
        <v>0</v>
      </c>
      <c r="O1142" s="155">
        <f t="shared" si="92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3"/>
        <v>0</v>
      </c>
      <c r="J1143" s="163">
        <f t="shared" si="89"/>
        <v>0</v>
      </c>
      <c r="K1143" s="155">
        <f t="shared" si="90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1"/>
        <v>0</v>
      </c>
      <c r="O1143" s="155">
        <f t="shared" si="92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3"/>
        <v>0</v>
      </c>
      <c r="J1144" s="163">
        <f t="shared" si="89"/>
        <v>0</v>
      </c>
      <c r="K1144" s="155">
        <f t="shared" si="90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1"/>
        <v>0</v>
      </c>
      <c r="O1144" s="155">
        <f t="shared" si="92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3"/>
        <v>45120</v>
      </c>
      <c r="J1145" s="163">
        <f t="shared" si="89"/>
        <v>0</v>
      </c>
      <c r="K1145" s="155">
        <f t="shared" si="90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1"/>
        <v>0</v>
      </c>
      <c r="O1145" s="155">
        <f t="shared" si="92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3"/>
        <v>45120</v>
      </c>
      <c r="J1146" s="163">
        <f t="shared" si="89"/>
        <v>0</v>
      </c>
      <c r="K1146" s="155">
        <f t="shared" si="90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1"/>
        <v>0</v>
      </c>
      <c r="O1146" s="155">
        <f t="shared" si="92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3"/>
        <v>44940</v>
      </c>
      <c r="J1147" s="163">
        <f t="shared" si="89"/>
        <v>0</v>
      </c>
      <c r="K1147" s="155">
        <f t="shared" si="90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1"/>
        <v>0</v>
      </c>
      <c r="O1147" s="155">
        <f t="shared" si="92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3"/>
        <v>47640</v>
      </c>
      <c r="J1148" s="163">
        <f t="shared" si="89"/>
        <v>0</v>
      </c>
      <c r="K1148" s="155">
        <f t="shared" si="90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1"/>
        <v>0</v>
      </c>
      <c r="O1148" s="155">
        <f t="shared" si="92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3"/>
        <v>50340</v>
      </c>
      <c r="J1149" s="163">
        <f t="shared" si="89"/>
        <v>0</v>
      </c>
      <c r="K1149" s="155">
        <f t="shared" si="90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1"/>
        <v>0</v>
      </c>
      <c r="O1149" s="155">
        <f t="shared" si="92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3"/>
        <v>43860</v>
      </c>
      <c r="J1150" s="163">
        <f t="shared" si="89"/>
        <v>0</v>
      </c>
      <c r="K1150" s="155">
        <f t="shared" si="90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1"/>
        <v>0</v>
      </c>
      <c r="O1150" s="155">
        <f t="shared" si="92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3"/>
        <v>50940</v>
      </c>
      <c r="J1151" s="163">
        <f t="shared" si="89"/>
        <v>0</v>
      </c>
      <c r="K1151" s="155">
        <f t="shared" si="90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1"/>
        <v>0</v>
      </c>
      <c r="O1151" s="155">
        <f t="shared" si="92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3"/>
        <v>50940</v>
      </c>
      <c r="J1152" s="163">
        <f t="shared" si="89"/>
        <v>0</v>
      </c>
      <c r="K1152" s="155">
        <f t="shared" si="90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1"/>
        <v>0</v>
      </c>
      <c r="O1152" s="155">
        <f t="shared" si="92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3"/>
        <v>48240</v>
      </c>
      <c r="J1153" s="163">
        <f t="shared" si="89"/>
        <v>0</v>
      </c>
      <c r="K1153" s="155">
        <f t="shared" si="90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1"/>
        <v>0</v>
      </c>
      <c r="O1153" s="155">
        <f t="shared" si="92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3"/>
        <v>47280</v>
      </c>
      <c r="J1154" s="163">
        <f t="shared" si="89"/>
        <v>0</v>
      </c>
      <c r="K1154" s="155">
        <f t="shared" si="90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1"/>
        <v>0</v>
      </c>
      <c r="O1154" s="155">
        <f t="shared" si="92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3"/>
        <v>59940</v>
      </c>
      <c r="J1155" s="163">
        <f t="shared" si="89"/>
        <v>0</v>
      </c>
      <c r="K1155" s="155">
        <f t="shared" si="90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1"/>
        <v>0</v>
      </c>
      <c r="O1155" s="155">
        <f t="shared" si="92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3"/>
        <v>55080</v>
      </c>
      <c r="J1156" s="163">
        <f t="shared" si="89"/>
        <v>0</v>
      </c>
      <c r="K1156" s="155">
        <f t="shared" si="90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1"/>
        <v>0</v>
      </c>
      <c r="O1156" s="155">
        <f t="shared" si="92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3"/>
        <v>44640</v>
      </c>
      <c r="J1157" s="163">
        <f t="shared" si="89"/>
        <v>0</v>
      </c>
      <c r="K1157" s="155">
        <f t="shared" si="90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1"/>
        <v>0</v>
      </c>
      <c r="O1157" s="155">
        <f t="shared" si="92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3"/>
        <v>58920</v>
      </c>
      <c r="J1158" s="163">
        <f t="shared" si="89"/>
        <v>0</v>
      </c>
      <c r="K1158" s="155">
        <f t="shared" si="90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1"/>
        <v>0</v>
      </c>
      <c r="O1158" s="155">
        <f t="shared" si="92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3"/>
        <v>58920</v>
      </c>
      <c r="J1159" s="163">
        <f t="shared" si="89"/>
        <v>0</v>
      </c>
      <c r="K1159" s="155">
        <f t="shared" si="90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1"/>
        <v>0</v>
      </c>
      <c r="O1159" s="155">
        <f t="shared" si="92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3"/>
        <v>58140</v>
      </c>
      <c r="J1160" s="163">
        <f t="shared" si="89"/>
        <v>0</v>
      </c>
      <c r="K1160" s="155">
        <f t="shared" si="90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1"/>
        <v>0</v>
      </c>
      <c r="O1160" s="155">
        <f t="shared" si="92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3"/>
        <v>58140</v>
      </c>
      <c r="J1161" s="163">
        <f t="shared" si="89"/>
        <v>0</v>
      </c>
      <c r="K1161" s="155">
        <f t="shared" si="90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1"/>
        <v>0</v>
      </c>
      <c r="O1161" s="155">
        <f t="shared" si="92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3"/>
        <v>56340</v>
      </c>
      <c r="J1162" s="163">
        <f t="shared" si="89"/>
        <v>0</v>
      </c>
      <c r="K1162" s="155">
        <f t="shared" si="90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1"/>
        <v>0</v>
      </c>
      <c r="O1162" s="155">
        <f t="shared" si="92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3"/>
        <v>105060</v>
      </c>
      <c r="J1163" s="163">
        <f t="shared" si="89"/>
        <v>0</v>
      </c>
      <c r="K1163" s="155">
        <f t="shared" si="90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1"/>
        <v>0</v>
      </c>
      <c r="O1163" s="155">
        <f t="shared" si="92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3"/>
        <v>57540</v>
      </c>
      <c r="J1164" s="163">
        <f t="shared" si="89"/>
        <v>0</v>
      </c>
      <c r="K1164" s="155">
        <f t="shared" si="90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1"/>
        <v>0</v>
      </c>
      <c r="O1164" s="155">
        <f t="shared" si="92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3"/>
        <v>61080</v>
      </c>
      <c r="J1165" s="163">
        <f t="shared" si="89"/>
        <v>0</v>
      </c>
      <c r="K1165" s="155">
        <f t="shared" si="90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1"/>
        <v>0</v>
      </c>
      <c r="O1165" s="155">
        <f t="shared" si="92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3"/>
        <v>71880</v>
      </c>
      <c r="J1166" s="163">
        <f t="shared" si="89"/>
        <v>0</v>
      </c>
      <c r="K1166" s="155">
        <f t="shared" si="90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1"/>
        <v>0</v>
      </c>
      <c r="O1166" s="155">
        <f t="shared" si="92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3"/>
        <v>61080</v>
      </c>
      <c r="J1167" s="163">
        <f t="shared" si="89"/>
        <v>0</v>
      </c>
      <c r="K1167" s="155">
        <f t="shared" si="90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1"/>
        <v>0</v>
      </c>
      <c r="O1167" s="155">
        <f t="shared" si="92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3"/>
        <v>55860</v>
      </c>
      <c r="J1168" s="163">
        <f t="shared" si="89"/>
        <v>0</v>
      </c>
      <c r="K1168" s="155">
        <f t="shared" si="90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1"/>
        <v>0</v>
      </c>
      <c r="O1168" s="155">
        <f t="shared" si="92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3"/>
        <v>58680</v>
      </c>
      <c r="J1169" s="163">
        <f t="shared" si="89"/>
        <v>0</v>
      </c>
      <c r="K1169" s="155">
        <f t="shared" si="90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1"/>
        <v>0</v>
      </c>
      <c r="O1169" s="155">
        <f t="shared" si="92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3"/>
        <v>115680</v>
      </c>
      <c r="J1170" s="163">
        <f t="shared" si="89"/>
        <v>0</v>
      </c>
      <c r="K1170" s="155">
        <f t="shared" si="90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1"/>
        <v>0</v>
      </c>
      <c r="O1170" s="155">
        <f t="shared" si="92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3"/>
        <v>118500</v>
      </c>
      <c r="J1171" s="163">
        <f t="shared" si="89"/>
        <v>0</v>
      </c>
      <c r="K1171" s="155">
        <f t="shared" si="90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1"/>
        <v>0</v>
      </c>
      <c r="O1171" s="155">
        <f t="shared" si="92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3"/>
        <v>118500</v>
      </c>
      <c r="J1172" s="163">
        <f t="shared" si="89"/>
        <v>0</v>
      </c>
      <c r="K1172" s="155">
        <f t="shared" si="90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1"/>
        <v>0</v>
      </c>
      <c r="O1172" s="155">
        <f t="shared" si="92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3"/>
        <v>117900</v>
      </c>
      <c r="J1173" s="163">
        <f t="shared" si="89"/>
        <v>0</v>
      </c>
      <c r="K1173" s="155">
        <f t="shared" si="90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1"/>
        <v>0</v>
      </c>
      <c r="O1173" s="155">
        <f t="shared" si="92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3"/>
        <v>120120</v>
      </c>
      <c r="J1174" s="163">
        <f t="shared" si="89"/>
        <v>0</v>
      </c>
      <c r="K1174" s="155">
        <f t="shared" si="90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1"/>
        <v>0</v>
      </c>
      <c r="O1174" s="155">
        <f t="shared" si="92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3"/>
        <v>50460</v>
      </c>
      <c r="J1175" s="163">
        <f t="shared" si="89"/>
        <v>0</v>
      </c>
      <c r="K1175" s="155">
        <f t="shared" si="90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1"/>
        <v>0</v>
      </c>
      <c r="O1175" s="155">
        <f t="shared" si="92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3"/>
        <v>50460</v>
      </c>
      <c r="J1176" s="163">
        <f t="shared" ref="J1176:J1239" si="94">IF(D1176="MDU-KD",1,0)</f>
        <v>0</v>
      </c>
      <c r="K1176" s="155">
        <f t="shared" ref="K1176:K1239" si="95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6">IF(L1176=0,M1176,L1176)</f>
        <v>0</v>
      </c>
      <c r="O1176" s="155">
        <f t="shared" ref="O1176:O1239" si="97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3"/>
        <v>41400</v>
      </c>
      <c r="J1177" s="163">
        <f t="shared" si="94"/>
        <v>0</v>
      </c>
      <c r="K1177" s="155">
        <f t="shared" si="95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6"/>
        <v>0</v>
      </c>
      <c r="O1177" s="155">
        <f t="shared" si="97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3"/>
        <v>61140</v>
      </c>
      <c r="J1178" s="163">
        <f t="shared" si="94"/>
        <v>0</v>
      </c>
      <c r="K1178" s="155">
        <f t="shared" si="95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6"/>
        <v>0</v>
      </c>
      <c r="O1178" s="155">
        <f t="shared" si="97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3"/>
        <v>61140</v>
      </c>
      <c r="J1179" s="163">
        <f t="shared" si="94"/>
        <v>0</v>
      </c>
      <c r="K1179" s="155">
        <f t="shared" si="95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6"/>
        <v>0</v>
      </c>
      <c r="O1179" s="155">
        <f t="shared" si="97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3"/>
        <v>55380</v>
      </c>
      <c r="J1180" s="163">
        <f t="shared" si="94"/>
        <v>0</v>
      </c>
      <c r="K1180" s="155">
        <f t="shared" si="95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6"/>
        <v>0</v>
      </c>
      <c r="O1180" s="155">
        <f t="shared" si="97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3"/>
        <v>61860</v>
      </c>
      <c r="J1181" s="163">
        <f t="shared" si="94"/>
        <v>0</v>
      </c>
      <c r="K1181" s="155">
        <f t="shared" si="95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6"/>
        <v>0</v>
      </c>
      <c r="O1181" s="155">
        <f t="shared" si="97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3"/>
        <v>63900</v>
      </c>
      <c r="J1182" s="163">
        <f t="shared" si="94"/>
        <v>0</v>
      </c>
      <c r="K1182" s="155">
        <f t="shared" si="95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6"/>
        <v>0</v>
      </c>
      <c r="O1182" s="155">
        <f t="shared" si="97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3"/>
        <v>59220</v>
      </c>
      <c r="J1183" s="163">
        <f t="shared" si="94"/>
        <v>0</v>
      </c>
      <c r="K1183" s="155">
        <f t="shared" si="95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6"/>
        <v>0</v>
      </c>
      <c r="O1183" s="155">
        <f t="shared" si="97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3"/>
        <v>0</v>
      </c>
      <c r="J1184" s="163">
        <f t="shared" si="94"/>
        <v>0</v>
      </c>
      <c r="K1184" s="155">
        <f t="shared" si="95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6"/>
        <v>0</v>
      </c>
      <c r="O1184" s="155">
        <f t="shared" si="97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3"/>
        <v>0</v>
      </c>
      <c r="J1185" s="163">
        <f t="shared" si="94"/>
        <v>0</v>
      </c>
      <c r="K1185" s="155">
        <f t="shared" si="95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6"/>
        <v>0</v>
      </c>
      <c r="O1185" s="155">
        <f t="shared" si="97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3"/>
        <v>89700</v>
      </c>
      <c r="J1186" s="163">
        <f t="shared" si="94"/>
        <v>0</v>
      </c>
      <c r="K1186" s="155">
        <f t="shared" si="95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6"/>
        <v>0</v>
      </c>
      <c r="O1186" s="155">
        <f t="shared" si="97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3"/>
        <v>91200</v>
      </c>
      <c r="J1187" s="163">
        <f t="shared" si="94"/>
        <v>0</v>
      </c>
      <c r="K1187" s="155">
        <f t="shared" si="95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6"/>
        <v>0</v>
      </c>
      <c r="O1187" s="155">
        <f t="shared" si="97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3"/>
        <v>95640</v>
      </c>
      <c r="J1188" s="163">
        <f t="shared" si="94"/>
        <v>0</v>
      </c>
      <c r="K1188" s="155">
        <f t="shared" si="95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6"/>
        <v>0</v>
      </c>
      <c r="O1188" s="155">
        <f t="shared" si="97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3"/>
        <v>95640</v>
      </c>
      <c r="J1189" s="163">
        <f t="shared" si="94"/>
        <v>0</v>
      </c>
      <c r="K1189" s="155">
        <f t="shared" si="95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6"/>
        <v>0</v>
      </c>
      <c r="O1189" s="155">
        <f t="shared" si="97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3"/>
        <v>116340</v>
      </c>
      <c r="J1190" s="163">
        <f t="shared" si="94"/>
        <v>0</v>
      </c>
      <c r="K1190" s="155">
        <f t="shared" si="95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6"/>
        <v>0</v>
      </c>
      <c r="O1190" s="155">
        <f t="shared" si="97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3"/>
        <v>115020</v>
      </c>
      <c r="J1191" s="163">
        <f t="shared" si="94"/>
        <v>0</v>
      </c>
      <c r="K1191" s="155">
        <f t="shared" si="95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6"/>
        <v>0</v>
      </c>
      <c r="O1191" s="155">
        <f t="shared" si="97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3"/>
        <v>115020</v>
      </c>
      <c r="J1192" s="163">
        <f t="shared" si="94"/>
        <v>0</v>
      </c>
      <c r="K1192" s="155">
        <f t="shared" si="95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6"/>
        <v>0</v>
      </c>
      <c r="O1192" s="155">
        <f t="shared" si="97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3"/>
        <v>115020</v>
      </c>
      <c r="J1193" s="163">
        <f t="shared" si="94"/>
        <v>0</v>
      </c>
      <c r="K1193" s="155">
        <f t="shared" si="95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6"/>
        <v>0</v>
      </c>
      <c r="O1193" s="155">
        <f t="shared" si="97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3"/>
        <v>117900</v>
      </c>
      <c r="J1194" s="163">
        <f t="shared" si="94"/>
        <v>0</v>
      </c>
      <c r="K1194" s="155">
        <f t="shared" si="95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6"/>
        <v>0</v>
      </c>
      <c r="O1194" s="155">
        <f t="shared" si="97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3"/>
        <v>136860</v>
      </c>
      <c r="J1195" s="163">
        <f t="shared" si="94"/>
        <v>0</v>
      </c>
      <c r="K1195" s="155">
        <f t="shared" si="95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6"/>
        <v>0</v>
      </c>
      <c r="O1195" s="155">
        <f t="shared" si="97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3"/>
        <v>220920</v>
      </c>
      <c r="J1196" s="163">
        <f t="shared" si="94"/>
        <v>0</v>
      </c>
      <c r="K1196" s="155">
        <f t="shared" si="95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6"/>
        <v>0</v>
      </c>
      <c r="O1196" s="155">
        <f t="shared" si="97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3"/>
        <v>220920</v>
      </c>
      <c r="J1197" s="163">
        <f t="shared" si="94"/>
        <v>0</v>
      </c>
      <c r="K1197" s="155">
        <f t="shared" si="95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6"/>
        <v>0</v>
      </c>
      <c r="O1197" s="155">
        <f t="shared" si="97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3"/>
        <v>0</v>
      </c>
      <c r="J1198" s="163">
        <f t="shared" si="94"/>
        <v>0</v>
      </c>
      <c r="K1198" s="155">
        <f t="shared" si="95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6"/>
        <v>0</v>
      </c>
      <c r="O1198" s="155">
        <f t="shared" si="97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3"/>
        <v>0</v>
      </c>
      <c r="J1199" s="163">
        <f t="shared" si="94"/>
        <v>0</v>
      </c>
      <c r="K1199" s="155">
        <f t="shared" si="95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6"/>
        <v>0</v>
      </c>
      <c r="O1199" s="155">
        <f t="shared" si="97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8">IF($I$5=$G$4,G1200,(IF($I$5=$F$4,F1200,0)))</f>
        <v>19440</v>
      </c>
      <c r="J1200" s="163">
        <f t="shared" si="94"/>
        <v>0</v>
      </c>
      <c r="K1200" s="155">
        <f t="shared" si="95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6"/>
        <v>0</v>
      </c>
      <c r="O1200" s="155">
        <f t="shared" si="97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8"/>
        <v>28860</v>
      </c>
      <c r="J1201" s="163">
        <f t="shared" si="94"/>
        <v>0</v>
      </c>
      <c r="K1201" s="155">
        <f t="shared" si="95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6"/>
        <v>0</v>
      </c>
      <c r="O1201" s="155">
        <f t="shared" si="97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8"/>
        <v>33180</v>
      </c>
      <c r="J1202" s="163">
        <f t="shared" si="94"/>
        <v>0</v>
      </c>
      <c r="K1202" s="155">
        <f t="shared" si="95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6"/>
        <v>0</v>
      </c>
      <c r="O1202" s="155">
        <f t="shared" si="97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8"/>
        <v>30900</v>
      </c>
      <c r="J1203" s="163">
        <f t="shared" si="94"/>
        <v>0</v>
      </c>
      <c r="K1203" s="155">
        <f t="shared" si="95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6"/>
        <v>0</v>
      </c>
      <c r="O1203" s="155">
        <f t="shared" si="97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8"/>
        <v>40740</v>
      </c>
      <c r="J1204" s="163">
        <f t="shared" si="94"/>
        <v>0</v>
      </c>
      <c r="K1204" s="155">
        <f t="shared" si="95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6"/>
        <v>0</v>
      </c>
      <c r="O1204" s="155">
        <f t="shared" si="97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8"/>
        <v>34020</v>
      </c>
      <c r="J1205" s="163">
        <f t="shared" si="94"/>
        <v>0</v>
      </c>
      <c r="K1205" s="155">
        <f t="shared" si="95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6"/>
        <v>0</v>
      </c>
      <c r="O1205" s="155">
        <f t="shared" si="97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8"/>
        <v>358140</v>
      </c>
      <c r="J1206" s="163">
        <f t="shared" si="94"/>
        <v>0</v>
      </c>
      <c r="K1206" s="155">
        <f t="shared" si="95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6"/>
        <v>0</v>
      </c>
      <c r="O1206" s="155">
        <f t="shared" si="97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8"/>
        <v>240900</v>
      </c>
      <c r="J1207" s="163">
        <f t="shared" si="94"/>
        <v>0</v>
      </c>
      <c r="K1207" s="155">
        <f t="shared" si="95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6"/>
        <v>0</v>
      </c>
      <c r="O1207" s="155">
        <f t="shared" si="97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8"/>
        <v>0</v>
      </c>
      <c r="J1208" s="163">
        <f t="shared" si="94"/>
        <v>0</v>
      </c>
      <c r="K1208" s="155">
        <f t="shared" si="95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6"/>
        <v>0</v>
      </c>
      <c r="O1208" s="155">
        <f t="shared" si="97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8"/>
        <v>0</v>
      </c>
      <c r="J1209" s="163">
        <f t="shared" si="94"/>
        <v>0</v>
      </c>
      <c r="K1209" s="155">
        <f t="shared" si="95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6"/>
        <v>0</v>
      </c>
      <c r="O1209" s="155">
        <f t="shared" si="97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8"/>
        <v>33840</v>
      </c>
      <c r="J1210" s="163">
        <f t="shared" si="94"/>
        <v>0</v>
      </c>
      <c r="K1210" s="155">
        <f t="shared" si="95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6"/>
        <v>0</v>
      </c>
      <c r="O1210" s="155">
        <f t="shared" si="97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8"/>
        <v>39240</v>
      </c>
      <c r="J1211" s="163">
        <f t="shared" si="94"/>
        <v>0</v>
      </c>
      <c r="K1211" s="155">
        <f t="shared" si="95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6"/>
        <v>0</v>
      </c>
      <c r="O1211" s="155">
        <f t="shared" si="97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8"/>
        <v>7320</v>
      </c>
      <c r="J1212" s="163">
        <f t="shared" si="94"/>
        <v>0</v>
      </c>
      <c r="K1212" s="155">
        <f t="shared" si="95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6"/>
        <v>0</v>
      </c>
      <c r="O1212" s="155">
        <f t="shared" si="97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8"/>
        <v>9600</v>
      </c>
      <c r="J1213" s="163">
        <f t="shared" si="94"/>
        <v>0</v>
      </c>
      <c r="K1213" s="155">
        <f t="shared" si="95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6"/>
        <v>0</v>
      </c>
      <c r="O1213" s="155">
        <f t="shared" si="97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8"/>
        <v>103860</v>
      </c>
      <c r="J1214" s="163">
        <f t="shared" si="94"/>
        <v>0</v>
      </c>
      <c r="K1214" s="155">
        <f t="shared" si="95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6"/>
        <v>0</v>
      </c>
      <c r="O1214" s="155">
        <f t="shared" si="97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8"/>
        <v>923940</v>
      </c>
      <c r="J1215" s="163">
        <f t="shared" si="94"/>
        <v>0</v>
      </c>
      <c r="K1215" s="155">
        <f t="shared" si="95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6"/>
        <v>0</v>
      </c>
      <c r="O1215" s="155">
        <f t="shared" si="97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8"/>
        <v>14160</v>
      </c>
      <c r="J1216" s="163">
        <f t="shared" si="94"/>
        <v>0</v>
      </c>
      <c r="K1216" s="155">
        <f t="shared" si="95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6"/>
        <v>0</v>
      </c>
      <c r="O1216" s="155">
        <f t="shared" si="97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8"/>
        <v>12060</v>
      </c>
      <c r="J1217" s="163">
        <f t="shared" si="94"/>
        <v>0</v>
      </c>
      <c r="K1217" s="155">
        <f t="shared" si="95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6"/>
        <v>0</v>
      </c>
      <c r="O1217" s="155">
        <f t="shared" si="97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8"/>
        <v>14160</v>
      </c>
      <c r="J1218" s="163">
        <f t="shared" si="94"/>
        <v>0</v>
      </c>
      <c r="K1218" s="155">
        <f t="shared" si="95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6"/>
        <v>0</v>
      </c>
      <c r="O1218" s="155">
        <f t="shared" si="97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8"/>
        <v>14160</v>
      </c>
      <c r="J1219" s="163">
        <f t="shared" si="94"/>
        <v>0</v>
      </c>
      <c r="K1219" s="155">
        <f t="shared" si="95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6"/>
        <v>0</v>
      </c>
      <c r="O1219" s="155">
        <f t="shared" si="97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8"/>
        <v>35040</v>
      </c>
      <c r="J1220" s="163">
        <f t="shared" si="94"/>
        <v>0</v>
      </c>
      <c r="K1220" s="155">
        <f t="shared" si="95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6"/>
        <v>0</v>
      </c>
      <c r="O1220" s="155">
        <f t="shared" si="97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8"/>
        <v>25860</v>
      </c>
      <c r="J1221" s="163">
        <f t="shared" si="94"/>
        <v>0</v>
      </c>
      <c r="K1221" s="155">
        <f t="shared" si="95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6"/>
        <v>0</v>
      </c>
      <c r="O1221" s="155">
        <f t="shared" si="97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8"/>
        <v>35040</v>
      </c>
      <c r="J1222" s="163">
        <f t="shared" si="94"/>
        <v>0</v>
      </c>
      <c r="K1222" s="155">
        <f t="shared" si="95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6"/>
        <v>0</v>
      </c>
      <c r="O1222" s="155">
        <f t="shared" si="97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8"/>
        <v>35040</v>
      </c>
      <c r="J1223" s="163">
        <f t="shared" si="94"/>
        <v>0</v>
      </c>
      <c r="K1223" s="155">
        <f t="shared" si="95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6"/>
        <v>0</v>
      </c>
      <c r="O1223" s="155">
        <f t="shared" si="97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8"/>
        <v>25860</v>
      </c>
      <c r="J1224" s="163">
        <f t="shared" si="94"/>
        <v>0</v>
      </c>
      <c r="K1224" s="155">
        <f t="shared" si="95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6"/>
        <v>0</v>
      </c>
      <c r="O1224" s="155">
        <f t="shared" si="97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8"/>
        <v>25860</v>
      </c>
      <c r="J1225" s="163">
        <f t="shared" si="94"/>
        <v>0</v>
      </c>
      <c r="K1225" s="155">
        <f t="shared" si="95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6"/>
        <v>0</v>
      </c>
      <c r="O1225" s="155">
        <f t="shared" si="97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8"/>
        <v>30960</v>
      </c>
      <c r="J1226" s="163">
        <f t="shared" si="94"/>
        <v>0</v>
      </c>
      <c r="K1226" s="155">
        <f t="shared" si="95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6"/>
        <v>0</v>
      </c>
      <c r="O1226" s="155">
        <f t="shared" si="97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8"/>
        <v>25860</v>
      </c>
      <c r="J1227" s="163">
        <f t="shared" si="94"/>
        <v>0</v>
      </c>
      <c r="K1227" s="155">
        <f t="shared" si="95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6"/>
        <v>0</v>
      </c>
      <c r="O1227" s="155">
        <f t="shared" si="97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8"/>
        <v>2305860</v>
      </c>
      <c r="J1228" s="163">
        <f t="shared" si="94"/>
        <v>0</v>
      </c>
      <c r="K1228" s="155">
        <f t="shared" si="95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6"/>
        <v>0</v>
      </c>
      <c r="O1228" s="155">
        <f t="shared" si="97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8"/>
        <v>18780</v>
      </c>
      <c r="J1229" s="163">
        <f t="shared" si="94"/>
        <v>0</v>
      </c>
      <c r="K1229" s="155">
        <f t="shared" si="95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6"/>
        <v>0</v>
      </c>
      <c r="O1229" s="155">
        <f t="shared" si="97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8"/>
        <v>27360</v>
      </c>
      <c r="J1230" s="163">
        <f t="shared" si="94"/>
        <v>0</v>
      </c>
      <c r="K1230" s="155">
        <f t="shared" si="95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6"/>
        <v>0</v>
      </c>
      <c r="O1230" s="155">
        <f t="shared" si="97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8"/>
        <v>18780</v>
      </c>
      <c r="J1231" s="163">
        <f t="shared" si="94"/>
        <v>0</v>
      </c>
      <c r="K1231" s="155">
        <f t="shared" si="95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6"/>
        <v>0</v>
      </c>
      <c r="O1231" s="155">
        <f t="shared" si="97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8"/>
        <v>27360</v>
      </c>
      <c r="J1232" s="163">
        <f t="shared" si="94"/>
        <v>0</v>
      </c>
      <c r="K1232" s="155">
        <f t="shared" si="95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6"/>
        <v>0</v>
      </c>
      <c r="O1232" s="155">
        <f t="shared" si="97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8"/>
        <v>18720</v>
      </c>
      <c r="J1233" s="163">
        <f t="shared" si="94"/>
        <v>0</v>
      </c>
      <c r="K1233" s="155">
        <f t="shared" si="95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6"/>
        <v>0</v>
      </c>
      <c r="O1233" s="155">
        <f t="shared" si="97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8"/>
        <v>18720</v>
      </c>
      <c r="J1234" s="163">
        <f t="shared" si="94"/>
        <v>0</v>
      </c>
      <c r="K1234" s="155">
        <f t="shared" si="95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6"/>
        <v>0</v>
      </c>
      <c r="O1234" s="155">
        <f t="shared" si="97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8"/>
        <v>18720</v>
      </c>
      <c r="J1235" s="163">
        <f t="shared" si="94"/>
        <v>0</v>
      </c>
      <c r="K1235" s="155">
        <f t="shared" si="95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6"/>
        <v>0</v>
      </c>
      <c r="O1235" s="155">
        <f t="shared" si="97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8"/>
        <v>25260</v>
      </c>
      <c r="J1236" s="163">
        <f t="shared" si="94"/>
        <v>0</v>
      </c>
      <c r="K1236" s="155">
        <f t="shared" si="95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6"/>
        <v>0</v>
      </c>
      <c r="O1236" s="155">
        <f t="shared" si="97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8"/>
        <v>25260</v>
      </c>
      <c r="J1237" s="163">
        <f t="shared" si="94"/>
        <v>0</v>
      </c>
      <c r="K1237" s="155">
        <f t="shared" si="95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6"/>
        <v>0</v>
      </c>
      <c r="O1237" s="155">
        <f t="shared" si="97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8"/>
        <v>22860</v>
      </c>
      <c r="J1238" s="163">
        <f t="shared" si="94"/>
        <v>0</v>
      </c>
      <c r="K1238" s="155">
        <f t="shared" si="95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6"/>
        <v>0</v>
      </c>
      <c r="O1238" s="155">
        <f t="shared" si="97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8"/>
        <v>74340</v>
      </c>
      <c r="J1239" s="163">
        <f t="shared" si="94"/>
        <v>0</v>
      </c>
      <c r="K1239" s="155">
        <f t="shared" si="95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6"/>
        <v>0</v>
      </c>
      <c r="O1239" s="155">
        <f t="shared" si="97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8"/>
        <v>74340</v>
      </c>
      <c r="J1240" s="163">
        <f t="shared" ref="J1240:J1303" si="99">IF(D1240="MDU-KD",1,0)</f>
        <v>0</v>
      </c>
      <c r="K1240" s="155">
        <f t="shared" ref="K1240:K1303" si="100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1">IF(L1240=0,M1240,L1240)</f>
        <v>0</v>
      </c>
      <c r="O1240" s="155">
        <f t="shared" ref="O1240:O1303" si="102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8"/>
        <v>27540</v>
      </c>
      <c r="J1241" s="163">
        <f t="shared" si="99"/>
        <v>0</v>
      </c>
      <c r="K1241" s="155">
        <f t="shared" si="100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1"/>
        <v>0</v>
      </c>
      <c r="O1241" s="155">
        <f t="shared" si="102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8"/>
        <v>21480</v>
      </c>
      <c r="J1242" s="163">
        <f t="shared" si="99"/>
        <v>0</v>
      </c>
      <c r="K1242" s="155">
        <f t="shared" si="100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1"/>
        <v>0</v>
      </c>
      <c r="O1242" s="155">
        <f t="shared" si="102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8"/>
        <v>25560</v>
      </c>
      <c r="J1243" s="163">
        <f t="shared" si="99"/>
        <v>0</v>
      </c>
      <c r="K1243" s="155">
        <f t="shared" si="100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1"/>
        <v>0</v>
      </c>
      <c r="O1243" s="155">
        <f t="shared" si="102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8"/>
        <v>457260</v>
      </c>
      <c r="J1244" s="163">
        <f t="shared" si="99"/>
        <v>0</v>
      </c>
      <c r="K1244" s="155">
        <f t="shared" si="100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1"/>
        <v>0</v>
      </c>
      <c r="O1244" s="155">
        <f t="shared" si="102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8"/>
        <v>6360</v>
      </c>
      <c r="J1245" s="163">
        <f t="shared" si="99"/>
        <v>0</v>
      </c>
      <c r="K1245" s="155">
        <f t="shared" si="100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1"/>
        <v>0</v>
      </c>
      <c r="O1245" s="155">
        <f t="shared" si="102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8"/>
        <v>368820</v>
      </c>
      <c r="J1246" s="163">
        <f t="shared" si="99"/>
        <v>0</v>
      </c>
      <c r="K1246" s="155">
        <f t="shared" si="100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1"/>
        <v>0</v>
      </c>
      <c r="O1246" s="155">
        <f t="shared" si="102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8"/>
        <v>497400</v>
      </c>
      <c r="J1247" s="163">
        <f t="shared" si="99"/>
        <v>0</v>
      </c>
      <c r="K1247" s="155">
        <f t="shared" si="100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1"/>
        <v>0</v>
      </c>
      <c r="O1247" s="155">
        <f t="shared" si="102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8"/>
        <v>107520</v>
      </c>
      <c r="J1248" s="163">
        <f t="shared" si="99"/>
        <v>0</v>
      </c>
      <c r="K1248" s="155">
        <f t="shared" si="100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1"/>
        <v>0</v>
      </c>
      <c r="O1248" s="155">
        <f t="shared" si="102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8"/>
        <v>8622.4599999999991</v>
      </c>
      <c r="J1249" s="163">
        <f t="shared" si="99"/>
        <v>0</v>
      </c>
      <c r="K1249" s="155">
        <f t="shared" si="100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1"/>
        <v>0</v>
      </c>
      <c r="O1249" s="155">
        <f t="shared" si="102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8"/>
        <v>0</v>
      </c>
      <c r="J1250" s="163">
        <f t="shared" si="99"/>
        <v>0</v>
      </c>
      <c r="K1250" s="155">
        <f t="shared" si="100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1"/>
        <v>0</v>
      </c>
      <c r="O1250" s="155">
        <f t="shared" si="102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8"/>
        <v>0</v>
      </c>
      <c r="J1251" s="163">
        <f t="shared" si="99"/>
        <v>0</v>
      </c>
      <c r="K1251" s="155">
        <f t="shared" si="100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1"/>
        <v>0</v>
      </c>
      <c r="O1251" s="155">
        <f t="shared" si="102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8"/>
        <v>940920</v>
      </c>
      <c r="J1252" s="163">
        <f t="shared" si="99"/>
        <v>0</v>
      </c>
      <c r="K1252" s="155">
        <f t="shared" si="100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1"/>
        <v>0</v>
      </c>
      <c r="O1252" s="155">
        <f t="shared" si="102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8"/>
        <v>2080260</v>
      </c>
      <c r="J1253" s="163">
        <f t="shared" si="99"/>
        <v>0</v>
      </c>
      <c r="K1253" s="155">
        <f t="shared" si="100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1"/>
        <v>0</v>
      </c>
      <c r="O1253" s="155">
        <f t="shared" si="102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8"/>
        <v>2080260</v>
      </c>
      <c r="J1254" s="163">
        <f t="shared" si="99"/>
        <v>0</v>
      </c>
      <c r="K1254" s="155">
        <f t="shared" si="100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1"/>
        <v>0</v>
      </c>
      <c r="O1254" s="155">
        <f t="shared" si="102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8"/>
        <v>909420</v>
      </c>
      <c r="J1255" s="163">
        <f t="shared" si="99"/>
        <v>0</v>
      </c>
      <c r="K1255" s="155">
        <f t="shared" si="100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1"/>
        <v>0</v>
      </c>
      <c r="O1255" s="155">
        <f t="shared" si="102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8"/>
        <v>0</v>
      </c>
      <c r="J1256" s="163">
        <f t="shared" si="99"/>
        <v>0</v>
      </c>
      <c r="K1256" s="155">
        <f t="shared" si="100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1"/>
        <v>0</v>
      </c>
      <c r="O1256" s="155">
        <f t="shared" si="102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8"/>
        <v>0</v>
      </c>
      <c r="J1257" s="163">
        <f t="shared" si="99"/>
        <v>0</v>
      </c>
      <c r="K1257" s="155">
        <f t="shared" si="100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1"/>
        <v>0</v>
      </c>
      <c r="O1257" s="155">
        <f t="shared" si="102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8"/>
        <v>285420</v>
      </c>
      <c r="J1258" s="163">
        <f t="shared" si="99"/>
        <v>0</v>
      </c>
      <c r="K1258" s="155">
        <f t="shared" si="100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1"/>
        <v>0</v>
      </c>
      <c r="O1258" s="155">
        <f t="shared" si="102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8"/>
        <v>285420</v>
      </c>
      <c r="J1259" s="163">
        <f t="shared" si="99"/>
        <v>0</v>
      </c>
      <c r="K1259" s="155">
        <f t="shared" si="100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1"/>
        <v>0</v>
      </c>
      <c r="O1259" s="155">
        <f t="shared" si="102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8"/>
        <v>222780</v>
      </c>
      <c r="J1260" s="163">
        <f t="shared" si="99"/>
        <v>0</v>
      </c>
      <c r="K1260" s="155">
        <f t="shared" si="100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1"/>
        <v>0</v>
      </c>
      <c r="O1260" s="155">
        <f t="shared" si="102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8"/>
        <v>211020</v>
      </c>
      <c r="J1261" s="163">
        <f t="shared" si="99"/>
        <v>0</v>
      </c>
      <c r="K1261" s="155">
        <f t="shared" si="100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1"/>
        <v>0</v>
      </c>
      <c r="O1261" s="155">
        <f t="shared" si="102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8"/>
        <v>180060</v>
      </c>
      <c r="J1262" s="163">
        <f t="shared" si="99"/>
        <v>0</v>
      </c>
      <c r="K1262" s="155">
        <f t="shared" si="100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1"/>
        <v>0</v>
      </c>
      <c r="O1262" s="155">
        <f t="shared" si="102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8"/>
        <v>174540</v>
      </c>
      <c r="J1263" s="163">
        <f t="shared" si="99"/>
        <v>0</v>
      </c>
      <c r="K1263" s="155">
        <f t="shared" si="100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1"/>
        <v>0</v>
      </c>
      <c r="O1263" s="155">
        <f t="shared" si="102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8"/>
        <v>174360</v>
      </c>
      <c r="J1264" s="163">
        <f t="shared" si="99"/>
        <v>0</v>
      </c>
      <c r="K1264" s="155">
        <f t="shared" si="100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1"/>
        <v>0</v>
      </c>
      <c r="O1264" s="155">
        <f t="shared" si="102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3">IF($I$5=$G$4,G1265,(IF($I$5=$F$4,F1265,0)))</f>
        <v>148200</v>
      </c>
      <c r="J1265" s="163">
        <f t="shared" si="99"/>
        <v>0</v>
      </c>
      <c r="K1265" s="155">
        <f t="shared" si="100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1"/>
        <v>0</v>
      </c>
      <c r="O1265" s="155">
        <f t="shared" si="102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3"/>
        <v>165600</v>
      </c>
      <c r="J1266" s="163">
        <f t="shared" si="99"/>
        <v>0</v>
      </c>
      <c r="K1266" s="155">
        <f t="shared" si="100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1"/>
        <v>0</v>
      </c>
      <c r="O1266" s="155">
        <f t="shared" si="102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3"/>
        <v>160860</v>
      </c>
      <c r="J1267" s="163">
        <f t="shared" si="99"/>
        <v>0</v>
      </c>
      <c r="K1267" s="155">
        <f t="shared" si="100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1"/>
        <v>0</v>
      </c>
      <c r="O1267" s="155">
        <f t="shared" si="102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3"/>
        <v>133440</v>
      </c>
      <c r="J1268" s="163">
        <f t="shared" si="99"/>
        <v>0</v>
      </c>
      <c r="K1268" s="155">
        <f t="shared" si="100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1"/>
        <v>0</v>
      </c>
      <c r="O1268" s="155">
        <f t="shared" si="102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3"/>
        <v>133440</v>
      </c>
      <c r="J1269" s="163">
        <f t="shared" si="99"/>
        <v>0</v>
      </c>
      <c r="K1269" s="155">
        <f t="shared" si="100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1"/>
        <v>0</v>
      </c>
      <c r="O1269" s="155">
        <f t="shared" si="102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3"/>
        <v>118380</v>
      </c>
      <c r="J1270" s="163">
        <f t="shared" si="99"/>
        <v>0</v>
      </c>
      <c r="K1270" s="155">
        <f t="shared" si="100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1"/>
        <v>0</v>
      </c>
      <c r="O1270" s="155">
        <f t="shared" si="102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3"/>
        <v>89520</v>
      </c>
      <c r="J1271" s="163">
        <f t="shared" si="99"/>
        <v>0</v>
      </c>
      <c r="K1271" s="155">
        <f t="shared" si="100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1"/>
        <v>0</v>
      </c>
      <c r="O1271" s="155">
        <f t="shared" si="102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3"/>
        <v>234120</v>
      </c>
      <c r="J1272" s="163">
        <f t="shared" si="99"/>
        <v>0</v>
      </c>
      <c r="K1272" s="155">
        <f t="shared" si="100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1"/>
        <v>0</v>
      </c>
      <c r="O1272" s="155">
        <f t="shared" si="102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3"/>
        <v>184560</v>
      </c>
      <c r="J1273" s="163">
        <f t="shared" si="99"/>
        <v>0</v>
      </c>
      <c r="K1273" s="155">
        <f t="shared" si="100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1"/>
        <v>0</v>
      </c>
      <c r="O1273" s="155">
        <f t="shared" si="102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3"/>
        <v>156960</v>
      </c>
      <c r="J1274" s="163">
        <f t="shared" si="99"/>
        <v>0</v>
      </c>
      <c r="K1274" s="155">
        <f t="shared" si="100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1"/>
        <v>0</v>
      </c>
      <c r="O1274" s="155">
        <f t="shared" si="102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3"/>
        <v>119220</v>
      </c>
      <c r="J1275" s="163">
        <f t="shared" si="99"/>
        <v>0</v>
      </c>
      <c r="K1275" s="155">
        <f t="shared" si="100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1"/>
        <v>0</v>
      </c>
      <c r="O1275" s="155">
        <f t="shared" si="102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3"/>
        <v>163560</v>
      </c>
      <c r="J1276" s="163">
        <f t="shared" si="99"/>
        <v>0</v>
      </c>
      <c r="K1276" s="155">
        <f t="shared" si="100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1"/>
        <v>0</v>
      </c>
      <c r="O1276" s="155">
        <f t="shared" si="102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3"/>
        <v>146040</v>
      </c>
      <c r="J1277" s="163">
        <f t="shared" si="99"/>
        <v>0</v>
      </c>
      <c r="K1277" s="155">
        <f t="shared" si="100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1"/>
        <v>0</v>
      </c>
      <c r="O1277" s="155">
        <f t="shared" si="102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3"/>
        <v>107580</v>
      </c>
      <c r="J1278" s="163">
        <f t="shared" si="99"/>
        <v>0</v>
      </c>
      <c r="K1278" s="155">
        <f t="shared" si="100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1"/>
        <v>0</v>
      </c>
      <c r="O1278" s="155">
        <f t="shared" si="102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3"/>
        <v>91140</v>
      </c>
      <c r="J1279" s="163">
        <f t="shared" si="99"/>
        <v>0</v>
      </c>
      <c r="K1279" s="155">
        <f t="shared" si="100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1"/>
        <v>0</v>
      </c>
      <c r="O1279" s="155">
        <f t="shared" si="102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3"/>
        <v>81891.065868368882</v>
      </c>
      <c r="J1280" s="163">
        <f t="shared" si="99"/>
        <v>0</v>
      </c>
      <c r="K1280" s="155">
        <f t="shared" si="100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1"/>
        <v>0</v>
      </c>
      <c r="O1280" s="155">
        <f t="shared" si="102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3"/>
        <v>75288.699780185358</v>
      </c>
      <c r="J1281" s="163">
        <f t="shared" si="99"/>
        <v>0</v>
      </c>
      <c r="K1281" s="155">
        <f t="shared" si="100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1"/>
        <v>0</v>
      </c>
      <c r="O1281" s="155">
        <f t="shared" si="102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3"/>
        <v>69120</v>
      </c>
      <c r="J1282" s="163">
        <f t="shared" si="99"/>
        <v>0</v>
      </c>
      <c r="K1282" s="155">
        <f t="shared" si="100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1"/>
        <v>0</v>
      </c>
      <c r="O1282" s="155">
        <f t="shared" si="102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3"/>
        <v>69000</v>
      </c>
      <c r="J1283" s="163">
        <f t="shared" si="99"/>
        <v>0</v>
      </c>
      <c r="K1283" s="155">
        <f t="shared" si="100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1"/>
        <v>0</v>
      </c>
      <c r="O1283" s="155">
        <f t="shared" si="102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3"/>
        <v>61080</v>
      </c>
      <c r="J1284" s="163">
        <f t="shared" si="99"/>
        <v>0</v>
      </c>
      <c r="K1284" s="155">
        <f t="shared" si="100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1"/>
        <v>0</v>
      </c>
      <c r="O1284" s="155">
        <f t="shared" si="102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3"/>
        <v>313962</v>
      </c>
      <c r="J1285" s="163">
        <f t="shared" si="99"/>
        <v>0</v>
      </c>
      <c r="K1285" s="155">
        <f t="shared" si="100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1"/>
        <v>0</v>
      </c>
      <c r="O1285" s="155">
        <f t="shared" si="102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3"/>
        <v>313962</v>
      </c>
      <c r="J1286" s="163">
        <f t="shared" si="99"/>
        <v>0</v>
      </c>
      <c r="K1286" s="155">
        <f t="shared" si="100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1"/>
        <v>0</v>
      </c>
      <c r="O1286" s="155">
        <f t="shared" si="102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3"/>
        <v>245058.00000000003</v>
      </c>
      <c r="J1287" s="163">
        <f t="shared" si="99"/>
        <v>0</v>
      </c>
      <c r="K1287" s="155">
        <f t="shared" si="100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1"/>
        <v>0</v>
      </c>
      <c r="O1287" s="155">
        <f t="shared" si="102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3"/>
        <v>232122.00000000003</v>
      </c>
      <c r="J1288" s="163">
        <f t="shared" si="99"/>
        <v>0</v>
      </c>
      <c r="K1288" s="155">
        <f t="shared" si="100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1"/>
        <v>0</v>
      </c>
      <c r="O1288" s="155">
        <f t="shared" si="102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3"/>
        <v>198066</v>
      </c>
      <c r="J1289" s="163">
        <f t="shared" si="99"/>
        <v>0</v>
      </c>
      <c r="K1289" s="155">
        <f t="shared" si="100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1"/>
        <v>0</v>
      </c>
      <c r="O1289" s="155">
        <f t="shared" si="102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3"/>
        <v>191994</v>
      </c>
      <c r="J1290" s="163">
        <f t="shared" si="99"/>
        <v>0</v>
      </c>
      <c r="K1290" s="155">
        <f t="shared" si="100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1"/>
        <v>0</v>
      </c>
      <c r="O1290" s="155">
        <f t="shared" si="102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3"/>
        <v>191796</v>
      </c>
      <c r="J1291" s="163">
        <f t="shared" si="99"/>
        <v>0</v>
      </c>
      <c r="K1291" s="155">
        <f t="shared" si="100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1"/>
        <v>0</v>
      </c>
      <c r="O1291" s="155">
        <f t="shared" si="102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3"/>
        <v>163020</v>
      </c>
      <c r="J1292" s="163">
        <f t="shared" si="99"/>
        <v>0</v>
      </c>
      <c r="K1292" s="155">
        <f t="shared" si="100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1"/>
        <v>0</v>
      </c>
      <c r="O1292" s="155">
        <f t="shared" si="102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3"/>
        <v>182160</v>
      </c>
      <c r="J1293" s="163">
        <f t="shared" si="99"/>
        <v>0</v>
      </c>
      <c r="K1293" s="155">
        <f t="shared" si="100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1"/>
        <v>0</v>
      </c>
      <c r="O1293" s="155">
        <f t="shared" si="102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9"/>
        <v>0</v>
      </c>
      <c r="K1294" s="155">
        <f t="shared" si="100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1"/>
        <v>0</v>
      </c>
      <c r="O1294" s="155">
        <f t="shared" si="102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3"/>
        <v>146784</v>
      </c>
      <c r="J1295" s="163">
        <f t="shared" si="99"/>
        <v>0</v>
      </c>
      <c r="K1295" s="155">
        <f t="shared" si="100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1"/>
        <v>0</v>
      </c>
      <c r="O1295" s="155">
        <f t="shared" si="102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3"/>
        <v>146784</v>
      </c>
      <c r="J1296" s="163">
        <f t="shared" si="99"/>
        <v>0</v>
      </c>
      <c r="K1296" s="155">
        <f t="shared" si="100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1"/>
        <v>0</v>
      </c>
      <c r="O1296" s="155">
        <f t="shared" si="102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3"/>
        <v>130218.00000000001</v>
      </c>
      <c r="J1297" s="163">
        <f t="shared" si="99"/>
        <v>0</v>
      </c>
      <c r="K1297" s="155">
        <f t="shared" si="100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1"/>
        <v>0</v>
      </c>
      <c r="O1297" s="155">
        <f t="shared" si="102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3"/>
        <v>98472</v>
      </c>
      <c r="J1298" s="163">
        <f t="shared" si="99"/>
        <v>0</v>
      </c>
      <c r="K1298" s="155">
        <f t="shared" si="100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1"/>
        <v>0</v>
      </c>
      <c r="O1298" s="155">
        <f t="shared" si="102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3"/>
        <v>257532.00000000003</v>
      </c>
      <c r="J1299" s="163">
        <f t="shared" si="99"/>
        <v>0</v>
      </c>
      <c r="K1299" s="155">
        <f t="shared" si="100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1"/>
        <v>0</v>
      </c>
      <c r="O1299" s="155">
        <f t="shared" si="102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3"/>
        <v>203016</v>
      </c>
      <c r="J1300" s="163">
        <f t="shared" si="99"/>
        <v>0</v>
      </c>
      <c r="K1300" s="155">
        <f t="shared" si="100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1"/>
        <v>0</v>
      </c>
      <c r="O1300" s="155">
        <f t="shared" si="102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3"/>
        <v>172656</v>
      </c>
      <c r="J1301" s="163">
        <f t="shared" si="99"/>
        <v>0</v>
      </c>
      <c r="K1301" s="155">
        <f t="shared" si="100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1"/>
        <v>0</v>
      </c>
      <c r="O1301" s="155">
        <f t="shared" si="102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3"/>
        <v>131142</v>
      </c>
      <c r="J1302" s="163">
        <f t="shared" si="99"/>
        <v>0</v>
      </c>
      <c r="K1302" s="155">
        <f t="shared" si="100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1"/>
        <v>0</v>
      </c>
      <c r="O1302" s="155">
        <f t="shared" si="102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3"/>
        <v>179916</v>
      </c>
      <c r="J1303" s="163">
        <f t="shared" si="99"/>
        <v>0</v>
      </c>
      <c r="K1303" s="155">
        <f t="shared" si="100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1"/>
        <v>0</v>
      </c>
      <c r="O1303" s="155">
        <f t="shared" si="102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3"/>
        <v>160644</v>
      </c>
      <c r="J1304" s="163">
        <f t="shared" ref="J1304:J1367" si="104">IF(D1304="MDU-KD",1,0)</f>
        <v>0</v>
      </c>
      <c r="K1304" s="155">
        <f t="shared" ref="K1304:K1367" si="105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6">IF(L1304=0,M1304,L1304)</f>
        <v>0</v>
      </c>
      <c r="O1304" s="155">
        <f t="shared" ref="O1304:O1367" si="107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3"/>
        <v>118338.00000000001</v>
      </c>
      <c r="J1305" s="163">
        <f t="shared" si="104"/>
        <v>0</v>
      </c>
      <c r="K1305" s="155">
        <f t="shared" si="105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6"/>
        <v>0</v>
      </c>
      <c r="O1305" s="155">
        <f t="shared" si="107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3"/>
        <v>100254</v>
      </c>
      <c r="J1306" s="163">
        <f t="shared" si="104"/>
        <v>0</v>
      </c>
      <c r="K1306" s="155">
        <f t="shared" si="105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6"/>
        <v>0</v>
      </c>
      <c r="O1306" s="155">
        <f t="shared" si="107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3"/>
        <v>90080.172455205786</v>
      </c>
      <c r="J1307" s="163">
        <f t="shared" si="104"/>
        <v>0</v>
      </c>
      <c r="K1307" s="155">
        <f t="shared" si="105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6"/>
        <v>0</v>
      </c>
      <c r="O1307" s="155">
        <f t="shared" si="107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3"/>
        <v>82817.569758203899</v>
      </c>
      <c r="J1308" s="163">
        <f t="shared" si="104"/>
        <v>0</v>
      </c>
      <c r="K1308" s="155">
        <f t="shared" si="105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6"/>
        <v>0</v>
      </c>
      <c r="O1308" s="155">
        <f t="shared" si="107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3"/>
        <v>76032</v>
      </c>
      <c r="J1309" s="163">
        <f t="shared" si="104"/>
        <v>0</v>
      </c>
      <c r="K1309" s="155">
        <f t="shared" si="105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6"/>
        <v>0</v>
      </c>
      <c r="O1309" s="155">
        <f t="shared" si="107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3"/>
        <v>75900</v>
      </c>
      <c r="J1310" s="163">
        <f t="shared" si="104"/>
        <v>0</v>
      </c>
      <c r="K1310" s="155">
        <f t="shared" si="105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6"/>
        <v>0</v>
      </c>
      <c r="O1310" s="155">
        <f t="shared" si="107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3"/>
        <v>67188</v>
      </c>
      <c r="J1311" s="163">
        <f t="shared" si="104"/>
        <v>0</v>
      </c>
      <c r="K1311" s="155">
        <f t="shared" si="105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6"/>
        <v>0</v>
      </c>
      <c r="O1311" s="155">
        <f t="shared" si="107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3"/>
        <v>397284.97886456642</v>
      </c>
      <c r="J1312" s="163">
        <f t="shared" si="104"/>
        <v>0</v>
      </c>
      <c r="K1312" s="155">
        <f t="shared" si="105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6"/>
        <v>0</v>
      </c>
      <c r="O1312" s="155">
        <f t="shared" si="107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3"/>
        <v>0</v>
      </c>
      <c r="J1313" s="163">
        <f t="shared" si="104"/>
        <v>0</v>
      </c>
      <c r="K1313" s="155">
        <f t="shared" si="105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6"/>
        <v>0</v>
      </c>
      <c r="O1313" s="155">
        <f t="shared" si="107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3"/>
        <v>0</v>
      </c>
      <c r="J1314" s="163">
        <f t="shared" si="104"/>
        <v>0</v>
      </c>
      <c r="K1314" s="155">
        <f t="shared" si="105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6"/>
        <v>0</v>
      </c>
      <c r="O1314" s="155">
        <f t="shared" si="107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3"/>
        <v>171300</v>
      </c>
      <c r="J1315" s="163">
        <f t="shared" si="104"/>
        <v>0</v>
      </c>
      <c r="K1315" s="155">
        <f t="shared" si="105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6"/>
        <v>0</v>
      </c>
      <c r="O1315" s="155">
        <f t="shared" si="107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3"/>
        <v>144000</v>
      </c>
      <c r="J1316" s="163">
        <f t="shared" si="104"/>
        <v>0</v>
      </c>
      <c r="K1316" s="155">
        <f t="shared" si="105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6"/>
        <v>0</v>
      </c>
      <c r="O1316" s="155">
        <f t="shared" si="107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3"/>
        <v>132480</v>
      </c>
      <c r="J1317" s="163">
        <f t="shared" si="104"/>
        <v>0</v>
      </c>
      <c r="K1317" s="155">
        <f t="shared" si="105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6"/>
        <v>0</v>
      </c>
      <c r="O1317" s="155">
        <f t="shared" si="107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3"/>
        <v>98580</v>
      </c>
      <c r="J1318" s="163">
        <f t="shared" si="104"/>
        <v>0</v>
      </c>
      <c r="K1318" s="155">
        <f t="shared" si="105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6"/>
        <v>0</v>
      </c>
      <c r="O1318" s="155">
        <f t="shared" si="107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3"/>
        <v>67020</v>
      </c>
      <c r="J1319" s="163">
        <f t="shared" si="104"/>
        <v>0</v>
      </c>
      <c r="K1319" s="155">
        <f t="shared" si="105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6"/>
        <v>0</v>
      </c>
      <c r="O1319" s="155">
        <f t="shared" si="107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3"/>
        <v>134100</v>
      </c>
      <c r="J1320" s="163">
        <f t="shared" si="104"/>
        <v>0</v>
      </c>
      <c r="K1320" s="155">
        <f t="shared" si="105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6"/>
        <v>0</v>
      </c>
      <c r="O1320" s="155">
        <f t="shared" si="107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3"/>
        <v>107400</v>
      </c>
      <c r="J1321" s="163">
        <f t="shared" si="104"/>
        <v>0</v>
      </c>
      <c r="K1321" s="155">
        <f t="shared" si="105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6"/>
        <v>0</v>
      </c>
      <c r="O1321" s="155">
        <f t="shared" si="107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3"/>
        <v>0</v>
      </c>
      <c r="J1322" s="163">
        <f t="shared" si="104"/>
        <v>0</v>
      </c>
      <c r="K1322" s="155">
        <f t="shared" si="105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6"/>
        <v>0</v>
      </c>
      <c r="O1322" s="155">
        <f t="shared" si="107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3"/>
        <v>0</v>
      </c>
      <c r="J1323" s="163">
        <f t="shared" si="104"/>
        <v>0</v>
      </c>
      <c r="K1323" s="155">
        <f t="shared" si="105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6"/>
        <v>0</v>
      </c>
      <c r="O1323" s="155">
        <f t="shared" si="107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3"/>
        <v>5708400</v>
      </c>
      <c r="J1324" s="163">
        <f t="shared" si="104"/>
        <v>0</v>
      </c>
      <c r="K1324" s="155">
        <f t="shared" si="105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6"/>
        <v>0</v>
      </c>
      <c r="O1324" s="155">
        <f t="shared" si="107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3"/>
        <v>5708400</v>
      </c>
      <c r="J1325" s="163">
        <f t="shared" si="104"/>
        <v>0</v>
      </c>
      <c r="K1325" s="155">
        <f t="shared" si="105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6"/>
        <v>0</v>
      </c>
      <c r="O1325" s="155">
        <f t="shared" si="107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3"/>
        <v>4455600</v>
      </c>
      <c r="J1326" s="163">
        <f t="shared" si="104"/>
        <v>0</v>
      </c>
      <c r="K1326" s="155">
        <f t="shared" si="105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6"/>
        <v>0</v>
      </c>
      <c r="O1326" s="155">
        <f t="shared" si="107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3"/>
        <v>4220400</v>
      </c>
      <c r="J1327" s="163">
        <f t="shared" si="104"/>
        <v>0</v>
      </c>
      <c r="K1327" s="155">
        <f t="shared" si="105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6"/>
        <v>0</v>
      </c>
      <c r="O1327" s="155">
        <f t="shared" si="107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3"/>
        <v>3601200</v>
      </c>
      <c r="J1328" s="163">
        <f t="shared" si="104"/>
        <v>0</v>
      </c>
      <c r="K1328" s="155">
        <f t="shared" si="105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6"/>
        <v>0</v>
      </c>
      <c r="O1328" s="155">
        <f t="shared" si="107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3"/>
        <v>3490800</v>
      </c>
      <c r="J1329" s="163">
        <f t="shared" si="104"/>
        <v>0</v>
      </c>
      <c r="K1329" s="155">
        <f t="shared" si="105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6"/>
        <v>0</v>
      </c>
      <c r="O1329" s="155">
        <f t="shared" si="107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4"/>
        <v>0</v>
      </c>
      <c r="K1330" s="155">
        <f t="shared" si="105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6"/>
        <v>0</v>
      </c>
      <c r="O1330" s="155">
        <f t="shared" si="107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8">IF($I$5=$G$4,G1331,(IF($I$5=$F$4,F1331,0)))</f>
        <v>2964000</v>
      </c>
      <c r="J1331" s="163">
        <f t="shared" si="104"/>
        <v>0</v>
      </c>
      <c r="K1331" s="155">
        <f t="shared" si="105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6"/>
        <v>0</v>
      </c>
      <c r="O1331" s="155">
        <f t="shared" si="107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8"/>
        <v>3312000</v>
      </c>
      <c r="J1332" s="163">
        <f t="shared" si="104"/>
        <v>0</v>
      </c>
      <c r="K1332" s="155">
        <f t="shared" si="105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6"/>
        <v>0</v>
      </c>
      <c r="O1332" s="155">
        <f t="shared" si="107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8"/>
        <v>3217200</v>
      </c>
      <c r="J1333" s="163">
        <f t="shared" si="104"/>
        <v>0</v>
      </c>
      <c r="K1333" s="155">
        <f t="shared" si="105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6"/>
        <v>0</v>
      </c>
      <c r="O1333" s="155">
        <f t="shared" si="107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8"/>
        <v>2668800</v>
      </c>
      <c r="J1334" s="163">
        <f t="shared" si="104"/>
        <v>0</v>
      </c>
      <c r="K1334" s="155">
        <f t="shared" si="105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6"/>
        <v>0</v>
      </c>
      <c r="O1334" s="155">
        <f t="shared" si="107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8"/>
        <v>2668800</v>
      </c>
      <c r="J1335" s="163">
        <f t="shared" si="104"/>
        <v>0</v>
      </c>
      <c r="K1335" s="155">
        <f t="shared" si="105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6"/>
        <v>0</v>
      </c>
      <c r="O1335" s="155">
        <f t="shared" si="107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8"/>
        <v>2367600</v>
      </c>
      <c r="J1336" s="163">
        <f t="shared" si="104"/>
        <v>0</v>
      </c>
      <c r="K1336" s="155">
        <f t="shared" si="105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6"/>
        <v>0</v>
      </c>
      <c r="O1336" s="155">
        <f t="shared" si="107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8"/>
        <v>1790400</v>
      </c>
      <c r="J1337" s="163">
        <f t="shared" si="104"/>
        <v>0</v>
      </c>
      <c r="K1337" s="155">
        <f t="shared" si="105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6"/>
        <v>0</v>
      </c>
      <c r="O1337" s="155">
        <f t="shared" si="107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8"/>
        <v>4682400</v>
      </c>
      <c r="J1338" s="163">
        <f t="shared" si="104"/>
        <v>0</v>
      </c>
      <c r="K1338" s="155">
        <f t="shared" si="105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6"/>
        <v>0</v>
      </c>
      <c r="O1338" s="155">
        <f t="shared" si="107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8"/>
        <v>3691200</v>
      </c>
      <c r="J1339" s="163">
        <f t="shared" si="104"/>
        <v>0</v>
      </c>
      <c r="K1339" s="155">
        <f t="shared" si="105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6"/>
        <v>0</v>
      </c>
      <c r="O1339" s="155">
        <f t="shared" si="107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8"/>
        <v>3139200</v>
      </c>
      <c r="J1340" s="163">
        <f t="shared" si="104"/>
        <v>0</v>
      </c>
      <c r="K1340" s="155">
        <f t="shared" si="105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6"/>
        <v>0</v>
      </c>
      <c r="O1340" s="155">
        <f t="shared" si="107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8"/>
        <v>2384400</v>
      </c>
      <c r="J1341" s="163">
        <f t="shared" si="104"/>
        <v>0</v>
      </c>
      <c r="K1341" s="155">
        <f t="shared" si="105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6"/>
        <v>0</v>
      </c>
      <c r="O1341" s="155">
        <f t="shared" si="107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8"/>
        <v>3271200</v>
      </c>
      <c r="J1342" s="163">
        <f t="shared" si="104"/>
        <v>0</v>
      </c>
      <c r="K1342" s="155">
        <f t="shared" si="105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6"/>
        <v>0</v>
      </c>
      <c r="O1342" s="155">
        <f t="shared" si="107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8"/>
        <v>2920800</v>
      </c>
      <c r="J1343" s="163">
        <f t="shared" si="104"/>
        <v>0</v>
      </c>
      <c r="K1343" s="155">
        <f t="shared" si="105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6"/>
        <v>0</v>
      </c>
      <c r="O1343" s="155">
        <f t="shared" si="107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8"/>
        <v>2151600</v>
      </c>
      <c r="J1344" s="163">
        <f t="shared" si="104"/>
        <v>0</v>
      </c>
      <c r="K1344" s="155">
        <f t="shared" si="105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6"/>
        <v>0</v>
      </c>
      <c r="O1344" s="155">
        <f t="shared" si="107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8"/>
        <v>1822800</v>
      </c>
      <c r="J1345" s="163">
        <f t="shared" si="104"/>
        <v>0</v>
      </c>
      <c r="K1345" s="155">
        <f t="shared" si="105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6"/>
        <v>0</v>
      </c>
      <c r="O1345" s="155">
        <f t="shared" si="107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8"/>
        <v>1637821.3173673779</v>
      </c>
      <c r="J1346" s="163">
        <f t="shared" si="104"/>
        <v>0</v>
      </c>
      <c r="K1346" s="155">
        <f t="shared" si="105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6"/>
        <v>0</v>
      </c>
      <c r="O1346" s="155">
        <f t="shared" si="107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8"/>
        <v>1505773.9956037072</v>
      </c>
      <c r="J1347" s="163">
        <f t="shared" si="104"/>
        <v>0</v>
      </c>
      <c r="K1347" s="155">
        <f t="shared" si="105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6"/>
        <v>0</v>
      </c>
      <c r="O1347" s="155">
        <f t="shared" si="107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8"/>
        <v>1382400</v>
      </c>
      <c r="J1348" s="163">
        <f t="shared" si="104"/>
        <v>0</v>
      </c>
      <c r="K1348" s="155">
        <f t="shared" si="105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6"/>
        <v>0</v>
      </c>
      <c r="O1348" s="155">
        <f t="shared" si="107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8"/>
        <v>1380000</v>
      </c>
      <c r="J1349" s="163">
        <f t="shared" si="104"/>
        <v>0</v>
      </c>
      <c r="K1349" s="155">
        <f t="shared" si="105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6"/>
        <v>0</v>
      </c>
      <c r="O1349" s="155">
        <f t="shared" si="107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8"/>
        <v>1221600</v>
      </c>
      <c r="J1350" s="163">
        <f t="shared" si="104"/>
        <v>0</v>
      </c>
      <c r="K1350" s="155">
        <f t="shared" si="105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6"/>
        <v>0</v>
      </c>
      <c r="O1350" s="155">
        <f t="shared" si="107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8"/>
        <v>6279240.0000000009</v>
      </c>
      <c r="J1351" s="163">
        <f t="shared" si="104"/>
        <v>0</v>
      </c>
      <c r="K1351" s="155">
        <f t="shared" si="105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6"/>
        <v>0</v>
      </c>
      <c r="O1351" s="155">
        <f t="shared" si="107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8"/>
        <v>6279240.0000000009</v>
      </c>
      <c r="J1352" s="163">
        <f t="shared" si="104"/>
        <v>0</v>
      </c>
      <c r="K1352" s="155">
        <f t="shared" si="105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6"/>
        <v>0</v>
      </c>
      <c r="O1352" s="155">
        <f t="shared" si="107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8"/>
        <v>4901160</v>
      </c>
      <c r="J1353" s="163">
        <f t="shared" si="104"/>
        <v>0</v>
      </c>
      <c r="K1353" s="155">
        <f t="shared" si="105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6"/>
        <v>0</v>
      </c>
      <c r="O1353" s="155">
        <f t="shared" si="107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8"/>
        <v>4642440</v>
      </c>
      <c r="J1354" s="163">
        <f t="shared" si="104"/>
        <v>0</v>
      </c>
      <c r="K1354" s="155">
        <f t="shared" si="105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6"/>
        <v>0</v>
      </c>
      <c r="O1354" s="155">
        <f t="shared" si="107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8"/>
        <v>3961320</v>
      </c>
      <c r="J1355" s="163">
        <f t="shared" si="104"/>
        <v>0</v>
      </c>
      <c r="K1355" s="155">
        <f t="shared" si="105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6"/>
        <v>0</v>
      </c>
      <c r="O1355" s="155">
        <f t="shared" si="107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8"/>
        <v>3839880</v>
      </c>
      <c r="J1356" s="163">
        <f t="shared" si="104"/>
        <v>0</v>
      </c>
      <c r="K1356" s="155">
        <f t="shared" si="105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6"/>
        <v>0</v>
      </c>
      <c r="O1356" s="155">
        <f t="shared" si="107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8"/>
        <v>3835920</v>
      </c>
      <c r="J1357" s="163">
        <f t="shared" si="104"/>
        <v>0</v>
      </c>
      <c r="K1357" s="155">
        <f t="shared" si="105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6"/>
        <v>0</v>
      </c>
      <c r="O1357" s="155">
        <f t="shared" si="107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8"/>
        <v>3260400</v>
      </c>
      <c r="J1358" s="163">
        <f t="shared" si="104"/>
        <v>0</v>
      </c>
      <c r="K1358" s="155">
        <f t="shared" si="105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6"/>
        <v>0</v>
      </c>
      <c r="O1358" s="155">
        <f t="shared" si="107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8"/>
        <v>3643200</v>
      </c>
      <c r="J1359" s="163">
        <f t="shared" si="104"/>
        <v>0</v>
      </c>
      <c r="K1359" s="155">
        <f t="shared" si="105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6"/>
        <v>0</v>
      </c>
      <c r="O1359" s="155">
        <f t="shared" si="107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8"/>
        <v>3538920</v>
      </c>
      <c r="J1360" s="163">
        <f t="shared" si="104"/>
        <v>0</v>
      </c>
      <c r="K1360" s="155">
        <f t="shared" si="105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6"/>
        <v>0</v>
      </c>
      <c r="O1360" s="155">
        <f t="shared" si="107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8"/>
        <v>2935680.0000000005</v>
      </c>
      <c r="J1361" s="163">
        <f t="shared" si="104"/>
        <v>0</v>
      </c>
      <c r="K1361" s="155">
        <f t="shared" si="105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6"/>
        <v>0</v>
      </c>
      <c r="O1361" s="155">
        <f t="shared" si="107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8"/>
        <v>2935680.0000000005</v>
      </c>
      <c r="J1362" s="163">
        <f t="shared" si="104"/>
        <v>0</v>
      </c>
      <c r="K1362" s="155">
        <f t="shared" si="105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6"/>
        <v>0</v>
      </c>
      <c r="O1362" s="155">
        <f t="shared" si="107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8"/>
        <v>2604360.0000000005</v>
      </c>
      <c r="J1363" s="163">
        <f t="shared" si="104"/>
        <v>0</v>
      </c>
      <c r="K1363" s="155">
        <f t="shared" si="105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6"/>
        <v>0</v>
      </c>
      <c r="O1363" s="155">
        <f t="shared" si="107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8"/>
        <v>1969440</v>
      </c>
      <c r="J1364" s="163">
        <f t="shared" si="104"/>
        <v>0</v>
      </c>
      <c r="K1364" s="155">
        <f t="shared" si="105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6"/>
        <v>0</v>
      </c>
      <c r="O1364" s="155">
        <f t="shared" si="107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8"/>
        <v>5150640.0000000009</v>
      </c>
      <c r="J1365" s="163">
        <f t="shared" si="104"/>
        <v>0</v>
      </c>
      <c r="K1365" s="155">
        <f t="shared" si="105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6"/>
        <v>0</v>
      </c>
      <c r="O1365" s="155">
        <f t="shared" si="107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8"/>
        <v>4060320</v>
      </c>
      <c r="J1366" s="163">
        <f t="shared" si="104"/>
        <v>0</v>
      </c>
      <c r="K1366" s="155">
        <f t="shared" si="105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6"/>
        <v>0</v>
      </c>
      <c r="O1366" s="155">
        <f t="shared" si="107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8"/>
        <v>3453120</v>
      </c>
      <c r="J1367" s="163">
        <f t="shared" si="104"/>
        <v>0</v>
      </c>
      <c r="K1367" s="155">
        <f t="shared" si="105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6"/>
        <v>0</v>
      </c>
      <c r="O1367" s="155">
        <f t="shared" si="107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8"/>
        <v>2622840.0000000005</v>
      </c>
      <c r="J1368" s="163">
        <f t="shared" ref="J1368:J1431" si="109">IF(D1368="MDU-KD",1,0)</f>
        <v>0</v>
      </c>
      <c r="K1368" s="155">
        <f t="shared" ref="K1368:K1431" si="110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1">IF(L1368=0,M1368,L1368)</f>
        <v>0</v>
      </c>
      <c r="O1368" s="155">
        <f t="shared" ref="O1368:O1431" si="112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8"/>
        <v>3598320</v>
      </c>
      <c r="J1369" s="163">
        <f t="shared" si="109"/>
        <v>0</v>
      </c>
      <c r="K1369" s="155">
        <f t="shared" si="110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1"/>
        <v>0</v>
      </c>
      <c r="O1369" s="155">
        <f t="shared" si="112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8"/>
        <v>3212880</v>
      </c>
      <c r="J1370" s="163">
        <f t="shared" si="109"/>
        <v>0</v>
      </c>
      <c r="K1370" s="155">
        <f t="shared" si="110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1"/>
        <v>0</v>
      </c>
      <c r="O1370" s="155">
        <f t="shared" si="112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9"/>
        <v>0</v>
      </c>
      <c r="K1371" s="155">
        <f t="shared" si="110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1"/>
        <v>0</v>
      </c>
      <c r="O1371" s="155">
        <f t="shared" si="112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9"/>
        <v>0</v>
      </c>
      <c r="K1372" s="155">
        <f t="shared" si="110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1"/>
        <v>0</v>
      </c>
      <c r="O1372" s="155">
        <f t="shared" si="112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8"/>
        <v>1801603.4491041158</v>
      </c>
      <c r="J1373" s="163">
        <f t="shared" si="109"/>
        <v>0</v>
      </c>
      <c r="K1373" s="155">
        <f t="shared" si="110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1"/>
        <v>0</v>
      </c>
      <c r="O1373" s="155">
        <f t="shared" si="112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8"/>
        <v>1656351.3951640779</v>
      </c>
      <c r="J1374" s="163">
        <f t="shared" si="109"/>
        <v>0</v>
      </c>
      <c r="K1374" s="155">
        <f t="shared" si="110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1"/>
        <v>0</v>
      </c>
      <c r="O1374" s="155">
        <f t="shared" si="112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8"/>
        <v>1520640.0000000002</v>
      </c>
      <c r="J1375" s="163">
        <f t="shared" si="109"/>
        <v>0</v>
      </c>
      <c r="K1375" s="155">
        <f t="shared" si="110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1"/>
        <v>0</v>
      </c>
      <c r="O1375" s="155">
        <f t="shared" si="112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8"/>
        <v>1518000.0000000002</v>
      </c>
      <c r="J1376" s="163">
        <f t="shared" si="109"/>
        <v>0</v>
      </c>
      <c r="K1376" s="155">
        <f t="shared" si="110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1"/>
        <v>0</v>
      </c>
      <c r="O1376" s="155">
        <f t="shared" si="112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8"/>
        <v>1343760.0000000002</v>
      </c>
      <c r="J1377" s="163">
        <f t="shared" si="109"/>
        <v>0</v>
      </c>
      <c r="K1377" s="155">
        <f t="shared" si="110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1"/>
        <v>0</v>
      </c>
      <c r="O1377" s="155">
        <f t="shared" si="112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8"/>
        <v>7945699.5772913285</v>
      </c>
      <c r="J1378" s="163">
        <f t="shared" si="109"/>
        <v>0</v>
      </c>
      <c r="K1378" s="155">
        <f t="shared" si="110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1"/>
        <v>0</v>
      </c>
      <c r="O1378" s="155">
        <f t="shared" si="112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8"/>
        <v>0</v>
      </c>
      <c r="J1379" s="163">
        <f t="shared" si="109"/>
        <v>0</v>
      </c>
      <c r="K1379" s="155">
        <f t="shared" si="110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1"/>
        <v>0</v>
      </c>
      <c r="O1379" s="155">
        <f t="shared" si="112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8"/>
        <v>0</v>
      </c>
      <c r="J1380" s="163">
        <f t="shared" si="109"/>
        <v>0</v>
      </c>
      <c r="K1380" s="155">
        <f t="shared" si="110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1"/>
        <v>0</v>
      </c>
      <c r="O1380" s="155">
        <f t="shared" si="112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8"/>
        <v>3426000</v>
      </c>
      <c r="J1381" s="163">
        <f t="shared" si="109"/>
        <v>0</v>
      </c>
      <c r="K1381" s="155">
        <f t="shared" si="110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1"/>
        <v>0</v>
      </c>
      <c r="O1381" s="155">
        <f t="shared" si="112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8"/>
        <v>2880000</v>
      </c>
      <c r="J1382" s="163">
        <f t="shared" si="109"/>
        <v>0</v>
      </c>
      <c r="K1382" s="155">
        <f t="shared" si="110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1"/>
        <v>0</v>
      </c>
      <c r="O1382" s="155">
        <f t="shared" si="112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8"/>
        <v>2649600</v>
      </c>
      <c r="J1383" s="163">
        <f t="shared" si="109"/>
        <v>0</v>
      </c>
      <c r="K1383" s="155">
        <f t="shared" si="110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1"/>
        <v>0</v>
      </c>
      <c r="O1383" s="155">
        <f t="shared" si="112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8"/>
        <v>1971600</v>
      </c>
      <c r="J1384" s="163">
        <f t="shared" si="109"/>
        <v>0</v>
      </c>
      <c r="K1384" s="155">
        <f t="shared" si="110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1"/>
        <v>0</v>
      </c>
      <c r="O1384" s="155">
        <f t="shared" si="112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8"/>
        <v>1340400</v>
      </c>
      <c r="J1385" s="163">
        <f t="shared" si="109"/>
        <v>0</v>
      </c>
      <c r="K1385" s="155">
        <f t="shared" si="110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1"/>
        <v>0</v>
      </c>
      <c r="O1385" s="155">
        <f t="shared" si="112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8"/>
        <v>2682000</v>
      </c>
      <c r="J1386" s="163">
        <f t="shared" si="109"/>
        <v>0</v>
      </c>
      <c r="K1386" s="155">
        <f t="shared" si="110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1"/>
        <v>0</v>
      </c>
      <c r="O1386" s="155">
        <f t="shared" si="112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8"/>
        <v>2148000</v>
      </c>
      <c r="J1387" s="163">
        <f t="shared" si="109"/>
        <v>0</v>
      </c>
      <c r="K1387" s="155">
        <f t="shared" si="110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1"/>
        <v>0</v>
      </c>
      <c r="O1387" s="155">
        <f t="shared" si="112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8"/>
        <v>0</v>
      </c>
      <c r="J1388" s="163">
        <f t="shared" si="109"/>
        <v>0</v>
      </c>
      <c r="K1388" s="155">
        <f t="shared" si="110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1"/>
        <v>0</v>
      </c>
      <c r="O1388" s="155">
        <f t="shared" si="112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8"/>
        <v>0</v>
      </c>
      <c r="J1389" s="163">
        <f t="shared" si="109"/>
        <v>0</v>
      </c>
      <c r="K1389" s="155">
        <f t="shared" si="110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1"/>
        <v>0</v>
      </c>
      <c r="O1389" s="155">
        <f t="shared" si="112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8"/>
        <v>213420</v>
      </c>
      <c r="J1390" s="163">
        <f t="shared" si="109"/>
        <v>0</v>
      </c>
      <c r="K1390" s="155">
        <f t="shared" si="110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1"/>
        <v>0</v>
      </c>
      <c r="O1390" s="155">
        <f t="shared" si="112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8"/>
        <v>207840</v>
      </c>
      <c r="J1391" s="163">
        <f t="shared" si="109"/>
        <v>0</v>
      </c>
      <c r="K1391" s="155">
        <f t="shared" si="110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1"/>
        <v>0</v>
      </c>
      <c r="O1391" s="155">
        <f t="shared" si="112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8"/>
        <v>342990</v>
      </c>
      <c r="J1392" s="163">
        <f t="shared" si="109"/>
        <v>0</v>
      </c>
      <c r="K1392" s="155">
        <f t="shared" si="110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1"/>
        <v>0</v>
      </c>
      <c r="O1392" s="155">
        <f t="shared" si="112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8"/>
        <v>709680</v>
      </c>
      <c r="J1393" s="163">
        <f t="shared" si="109"/>
        <v>0</v>
      </c>
      <c r="K1393" s="155">
        <f t="shared" si="110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1"/>
        <v>0</v>
      </c>
      <c r="O1393" s="155">
        <f t="shared" si="112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8"/>
        <v>1771980</v>
      </c>
      <c r="J1394" s="163">
        <f t="shared" si="109"/>
        <v>0</v>
      </c>
      <c r="K1394" s="155">
        <f t="shared" si="110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1"/>
        <v>0</v>
      </c>
      <c r="O1394" s="155">
        <f t="shared" si="112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8"/>
        <v>976440</v>
      </c>
      <c r="J1395" s="163">
        <f t="shared" si="109"/>
        <v>0</v>
      </c>
      <c r="K1395" s="155">
        <f t="shared" si="110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1"/>
        <v>0</v>
      </c>
      <c r="O1395" s="155">
        <f t="shared" si="112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8"/>
        <v>2211900</v>
      </c>
      <c r="J1396" s="163">
        <f t="shared" si="109"/>
        <v>0</v>
      </c>
      <c r="K1396" s="155">
        <f t="shared" si="110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1"/>
        <v>0</v>
      </c>
      <c r="O1396" s="155">
        <f t="shared" si="112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3">IF($I$5=$G$4,G1397,(IF($I$5=$F$4,F1397,0)))</f>
        <v>2270640</v>
      </c>
      <c r="J1397" s="163">
        <f t="shared" si="109"/>
        <v>0</v>
      </c>
      <c r="K1397" s="155">
        <f t="shared" si="110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1"/>
        <v>0</v>
      </c>
      <c r="O1397" s="155">
        <f t="shared" si="112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3"/>
        <v>2476740</v>
      </c>
      <c r="J1398" s="163">
        <f t="shared" si="109"/>
        <v>0</v>
      </c>
      <c r="K1398" s="155">
        <f t="shared" si="110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1"/>
        <v>0</v>
      </c>
      <c r="O1398" s="155">
        <f t="shared" si="112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3"/>
        <v>0</v>
      </c>
      <c r="J1399" s="163">
        <f t="shared" si="109"/>
        <v>0</v>
      </c>
      <c r="K1399" s="155">
        <f t="shared" si="110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1"/>
        <v>0</v>
      </c>
      <c r="O1399" s="155">
        <f t="shared" si="112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3"/>
        <v>0</v>
      </c>
      <c r="J1400" s="163">
        <f t="shared" si="109"/>
        <v>0</v>
      </c>
      <c r="K1400" s="155">
        <f t="shared" si="110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1"/>
        <v>0</v>
      </c>
      <c r="O1400" s="155">
        <f t="shared" si="112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3"/>
        <v>220260.49029487889</v>
      </c>
      <c r="J1401" s="163">
        <f t="shared" si="109"/>
        <v>0</v>
      </c>
      <c r="K1401" s="155">
        <f t="shared" si="110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1"/>
        <v>0</v>
      </c>
      <c r="O1401" s="155">
        <f t="shared" si="112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3"/>
        <v>220260.49029487889</v>
      </c>
      <c r="J1402" s="163">
        <f t="shared" si="109"/>
        <v>0</v>
      </c>
      <c r="K1402" s="155">
        <f t="shared" si="110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1"/>
        <v>0</v>
      </c>
      <c r="O1402" s="155">
        <f t="shared" si="112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3"/>
        <v>250977.08928157968</v>
      </c>
      <c r="J1403" s="163">
        <f t="shared" si="109"/>
        <v>0</v>
      </c>
      <c r="K1403" s="155">
        <f t="shared" si="110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1"/>
        <v>0</v>
      </c>
      <c r="O1403" s="155">
        <f t="shared" si="112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3"/>
        <v>289200</v>
      </c>
      <c r="J1404" s="163">
        <f t="shared" si="109"/>
        <v>0</v>
      </c>
      <c r="K1404" s="155">
        <f t="shared" si="110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1"/>
        <v>0</v>
      </c>
      <c r="O1404" s="155">
        <f t="shared" si="112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3"/>
        <v>277947.76156258525</v>
      </c>
      <c r="J1405" s="163">
        <f t="shared" si="109"/>
        <v>0</v>
      </c>
      <c r="K1405" s="155">
        <f t="shared" si="110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1"/>
        <v>0</v>
      </c>
      <c r="O1405" s="155">
        <f t="shared" si="112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3"/>
        <v>309000</v>
      </c>
      <c r="J1406" s="163">
        <f t="shared" si="109"/>
        <v>0</v>
      </c>
      <c r="K1406" s="155">
        <f t="shared" si="110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1"/>
        <v>0</v>
      </c>
      <c r="O1406" s="155">
        <f t="shared" si="112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3"/>
        <v>277947.76156258525</v>
      </c>
      <c r="J1407" s="163">
        <f t="shared" si="109"/>
        <v>0</v>
      </c>
      <c r="K1407" s="155">
        <f t="shared" si="110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1"/>
        <v>0</v>
      </c>
      <c r="O1407" s="155">
        <f t="shared" si="112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3"/>
        <v>345600</v>
      </c>
      <c r="J1408" s="163">
        <f t="shared" si="109"/>
        <v>0</v>
      </c>
      <c r="K1408" s="155">
        <f t="shared" si="110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1"/>
        <v>0</v>
      </c>
      <c r="O1408" s="155">
        <f t="shared" si="112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3"/>
        <v>438273.42456634069</v>
      </c>
      <c r="J1409" s="163">
        <f t="shared" si="109"/>
        <v>0</v>
      </c>
      <c r="K1409" s="155">
        <f t="shared" si="110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1"/>
        <v>0</v>
      </c>
      <c r="O1409" s="155">
        <f t="shared" si="112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3"/>
        <v>384600</v>
      </c>
      <c r="J1410" s="163">
        <f t="shared" si="109"/>
        <v>0</v>
      </c>
      <c r="K1410" s="155">
        <f t="shared" si="110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1"/>
        <v>0</v>
      </c>
      <c r="O1410" s="155">
        <f t="shared" si="112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4">IF($I$5=$G$4,G1411,(IF($I$5=$F$4,F1411,0)))</f>
        <v>466742.46752962429</v>
      </c>
      <c r="J1411" s="163">
        <f t="shared" si="109"/>
        <v>0</v>
      </c>
      <c r="K1411" s="155">
        <f t="shared" si="110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1"/>
        <v>0</v>
      </c>
      <c r="O1411" s="155">
        <f t="shared" si="112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4"/>
        <v>466742.46752962429</v>
      </c>
      <c r="J1412" s="163">
        <f t="shared" si="109"/>
        <v>0</v>
      </c>
      <c r="K1412" s="155">
        <f t="shared" si="110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1"/>
        <v>0</v>
      </c>
      <c r="O1412" s="155">
        <f t="shared" si="112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4"/>
        <v>513941.14402138407</v>
      </c>
      <c r="J1413" s="163">
        <f t="shared" si="109"/>
        <v>0</v>
      </c>
      <c r="K1413" s="155">
        <f t="shared" si="110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1"/>
        <v>0</v>
      </c>
      <c r="O1413" s="155">
        <f t="shared" si="112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4"/>
        <v>502200</v>
      </c>
      <c r="J1414" s="163">
        <f t="shared" si="109"/>
        <v>0</v>
      </c>
      <c r="K1414" s="155">
        <f t="shared" si="110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1"/>
        <v>0</v>
      </c>
      <c r="O1414" s="155">
        <f t="shared" si="112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4"/>
        <v>580618.63938275899</v>
      </c>
      <c r="J1415" s="163">
        <f t="shared" si="109"/>
        <v>0</v>
      </c>
      <c r="K1415" s="155">
        <f t="shared" si="110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1"/>
        <v>0</v>
      </c>
      <c r="O1415" s="155">
        <f t="shared" si="112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4"/>
        <v>522000</v>
      </c>
      <c r="J1416" s="163">
        <f t="shared" si="109"/>
        <v>0</v>
      </c>
      <c r="K1416" s="155">
        <f t="shared" si="110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1"/>
        <v>0</v>
      </c>
      <c r="O1416" s="155">
        <f t="shared" si="112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4"/>
        <v>768051.19018409075</v>
      </c>
      <c r="J1417" s="163">
        <f t="shared" si="109"/>
        <v>0</v>
      </c>
      <c r="K1417" s="155">
        <f t="shared" si="110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1"/>
        <v>0</v>
      </c>
      <c r="O1417" s="155">
        <f t="shared" si="112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4"/>
        <v>768051.19018409075</v>
      </c>
      <c r="J1418" s="163">
        <f t="shared" si="109"/>
        <v>0</v>
      </c>
      <c r="K1418" s="155">
        <f t="shared" si="110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1"/>
        <v>0</v>
      </c>
      <c r="O1418" s="155">
        <f t="shared" si="112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4"/>
        <v>755996.11696758063</v>
      </c>
      <c r="J1419" s="163">
        <f t="shared" si="109"/>
        <v>0</v>
      </c>
      <c r="K1419" s="155">
        <f t="shared" si="110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1"/>
        <v>0</v>
      </c>
      <c r="O1419" s="155">
        <f t="shared" si="112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4"/>
        <v>589800</v>
      </c>
      <c r="J1420" s="163">
        <f t="shared" si="109"/>
        <v>0</v>
      </c>
      <c r="K1420" s="155">
        <f t="shared" si="110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1"/>
        <v>0</v>
      </c>
      <c r="O1420" s="155">
        <f t="shared" si="112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4"/>
        <v>832055.45603276498</v>
      </c>
      <c r="J1421" s="163">
        <f t="shared" si="109"/>
        <v>0</v>
      </c>
      <c r="K1421" s="155">
        <f t="shared" si="11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1"/>
        <v>0</v>
      </c>
      <c r="O1421" s="155">
        <f t="shared" si="112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4"/>
        <v>636000</v>
      </c>
      <c r="J1422" s="163">
        <f t="shared" si="109"/>
        <v>0</v>
      </c>
      <c r="K1422" s="155">
        <f t="shared" si="11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1"/>
        <v>0</v>
      </c>
      <c r="O1422" s="155">
        <f t="shared" si="112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4"/>
        <v>842833.50878142437</v>
      </c>
      <c r="J1423" s="163">
        <f t="shared" si="109"/>
        <v>0</v>
      </c>
      <c r="K1423" s="155">
        <f t="shared" si="11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1"/>
        <v>0</v>
      </c>
      <c r="O1423" s="155">
        <f t="shared" si="112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4"/>
        <v>762000</v>
      </c>
      <c r="J1424" s="163">
        <f t="shared" si="109"/>
        <v>0</v>
      </c>
      <c r="K1424" s="155">
        <f t="shared" si="11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1"/>
        <v>0</v>
      </c>
      <c r="O1424" s="155">
        <f t="shared" si="112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4"/>
        <v>902019.15073140874</v>
      </c>
      <c r="J1425" s="163">
        <f t="shared" si="109"/>
        <v>0</v>
      </c>
      <c r="K1425" s="155">
        <f t="shared" si="11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1"/>
        <v>0</v>
      </c>
      <c r="O1425" s="155">
        <f t="shared" si="112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4"/>
        <v>902019.15073140874</v>
      </c>
      <c r="J1426" s="163">
        <f t="shared" si="109"/>
        <v>0</v>
      </c>
      <c r="K1426" s="155">
        <f t="shared" si="11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1"/>
        <v>0</v>
      </c>
      <c r="O1426" s="155">
        <f t="shared" si="112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4"/>
        <v>0</v>
      </c>
      <c r="J1427" s="163">
        <f t="shared" si="109"/>
        <v>0</v>
      </c>
      <c r="K1427" s="155">
        <f t="shared" si="11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1"/>
        <v>0</v>
      </c>
      <c r="O1427" s="155">
        <f t="shared" si="112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4"/>
        <v>0</v>
      </c>
      <c r="J1428" s="163">
        <f t="shared" si="109"/>
        <v>0</v>
      </c>
      <c r="K1428" s="155">
        <f t="shared" si="11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1"/>
        <v>0</v>
      </c>
      <c r="O1428" s="155">
        <f t="shared" si="112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4"/>
        <v>96180</v>
      </c>
      <c r="J1429" s="163">
        <f t="shared" si="109"/>
        <v>0</v>
      </c>
      <c r="K1429" s="155">
        <f t="shared" si="11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1"/>
        <v>0</v>
      </c>
      <c r="O1429" s="155">
        <f t="shared" si="112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4"/>
        <v>257820</v>
      </c>
      <c r="J1430" s="163">
        <f t="shared" si="109"/>
        <v>0</v>
      </c>
      <c r="K1430" s="155">
        <f t="shared" si="11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1"/>
        <v>0</v>
      </c>
      <c r="O1430" s="155">
        <f t="shared" si="112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4"/>
        <v>299160</v>
      </c>
      <c r="J1431" s="163">
        <f t="shared" si="109"/>
        <v>0</v>
      </c>
      <c r="K1431" s="155">
        <f t="shared" si="11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1"/>
        <v>0</v>
      </c>
      <c r="O1431" s="155">
        <f t="shared" si="112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4"/>
        <v>246960</v>
      </c>
      <c r="J1432" s="163">
        <f t="shared" ref="J1432:J1471" si="115">IF(D1432="MDU-KD",1,0)</f>
        <v>0</v>
      </c>
      <c r="K1432" s="155">
        <f t="shared" ref="K1432:K1471" si="116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7">IF(L1432=0,M1432,L1432)</f>
        <v>0</v>
      </c>
      <c r="O1432" s="155">
        <f t="shared" ref="O1432:O1471" si="118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4"/>
        <v>286461</v>
      </c>
      <c r="J1433" s="163">
        <f t="shared" si="115"/>
        <v>0</v>
      </c>
      <c r="K1433" s="155">
        <f t="shared" si="116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7"/>
        <v>0</v>
      </c>
      <c r="O1433" s="155">
        <f t="shared" si="118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5"/>
        <v>0</v>
      </c>
      <c r="K1434" s="155">
        <f t="shared" si="116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7"/>
        <v>0</v>
      </c>
      <c r="O1434" s="155">
        <f t="shared" si="118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5"/>
        <v>0</v>
      </c>
      <c r="K1435" s="155">
        <f t="shared" si="116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7"/>
        <v>0</v>
      </c>
      <c r="O1435" s="155">
        <f t="shared" si="118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4"/>
        <v>300600</v>
      </c>
      <c r="J1436" s="163">
        <f t="shared" si="115"/>
        <v>0</v>
      </c>
      <c r="K1436" s="155">
        <f t="shared" si="116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7"/>
        <v>0</v>
      </c>
      <c r="O1436" s="155">
        <f t="shared" si="118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4"/>
        <v>358140</v>
      </c>
      <c r="J1437" s="163">
        <f t="shared" si="115"/>
        <v>0</v>
      </c>
      <c r="K1437" s="155">
        <f t="shared" si="116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7"/>
        <v>0</v>
      </c>
      <c r="O1437" s="155">
        <f t="shared" si="118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4"/>
        <v>341777.99941898551</v>
      </c>
      <c r="J1438" s="163">
        <f t="shared" si="115"/>
        <v>0</v>
      </c>
      <c r="K1438" s="155">
        <f t="shared" si="116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7"/>
        <v>0</v>
      </c>
      <c r="O1438" s="155">
        <f t="shared" si="118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4"/>
        <v>395879.58401850733</v>
      </c>
      <c r="J1439" s="163">
        <f t="shared" si="115"/>
        <v>0</v>
      </c>
      <c r="K1439" s="155">
        <f t="shared" si="116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7"/>
        <v>0</v>
      </c>
      <c r="O1439" s="155">
        <f t="shared" si="118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4"/>
        <v>6240</v>
      </c>
      <c r="J1440" s="163">
        <f t="shared" si="115"/>
        <v>0</v>
      </c>
      <c r="K1440" s="155">
        <f t="shared" si="116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7"/>
        <v>0</v>
      </c>
      <c r="O1440" s="155">
        <f t="shared" si="118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4"/>
        <v>5760</v>
      </c>
      <c r="J1441" s="163">
        <f t="shared" si="115"/>
        <v>0</v>
      </c>
      <c r="K1441" s="155">
        <f t="shared" si="116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7"/>
        <v>0</v>
      </c>
      <c r="O1441" s="155">
        <f t="shared" si="118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4"/>
        <v>337284.9788645666</v>
      </c>
      <c r="J1442" s="163">
        <f t="shared" si="115"/>
        <v>0</v>
      </c>
      <c r="K1442" s="155">
        <f t="shared" si="116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7"/>
        <v>0</v>
      </c>
      <c r="O1442" s="155">
        <f t="shared" si="118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4"/>
        <v>269827.98309165332</v>
      </c>
      <c r="J1443" s="163">
        <f t="shared" si="115"/>
        <v>0</v>
      </c>
      <c r="K1443" s="155">
        <f t="shared" si="116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7"/>
        <v>0</v>
      </c>
      <c r="O1443" s="155">
        <f t="shared" si="118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4"/>
        <v>420</v>
      </c>
      <c r="J1444" s="163">
        <f t="shared" si="115"/>
        <v>0</v>
      </c>
      <c r="K1444" s="155">
        <f t="shared" si="116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7"/>
        <v>0</v>
      </c>
      <c r="O1444" s="155">
        <f t="shared" si="118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4"/>
        <v>720</v>
      </c>
      <c r="J1445" s="163">
        <f t="shared" si="115"/>
        <v>0</v>
      </c>
      <c r="K1445" s="155">
        <f t="shared" si="116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7"/>
        <v>0</v>
      </c>
      <c r="O1445" s="155">
        <f t="shared" si="118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4"/>
        <v>15300</v>
      </c>
      <c r="J1446" s="163">
        <f t="shared" si="115"/>
        <v>0</v>
      </c>
      <c r="K1446" s="155">
        <f t="shared" si="116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7"/>
        <v>0</v>
      </c>
      <c r="O1446" s="155">
        <f t="shared" si="118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4"/>
        <v>9120</v>
      </c>
      <c r="J1447" s="163">
        <f t="shared" si="115"/>
        <v>0</v>
      </c>
      <c r="K1447" s="155">
        <f t="shared" si="116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7"/>
        <v>0</v>
      </c>
      <c r="O1447" s="155">
        <f t="shared" si="118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4"/>
        <v>2740</v>
      </c>
      <c r="J1448" s="163">
        <f t="shared" si="115"/>
        <v>0</v>
      </c>
      <c r="K1448" s="155">
        <f t="shared" si="116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7"/>
        <v>0</v>
      </c>
      <c r="O1448" s="155">
        <f t="shared" si="118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9">IF($I$5=$G$4,G1449,(IF($I$5=$F$4,F1449,0)))</f>
        <v>0</v>
      </c>
      <c r="J1449" s="163">
        <f t="shared" si="115"/>
        <v>0</v>
      </c>
      <c r="K1449" s="155">
        <f t="shared" si="116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7"/>
        <v>0</v>
      </c>
      <c r="O1449" s="155">
        <f t="shared" si="118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9"/>
        <v>0</v>
      </c>
      <c r="J1450" s="163">
        <f t="shared" si="115"/>
        <v>0</v>
      </c>
      <c r="K1450" s="155">
        <f t="shared" si="116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7"/>
        <v>0</v>
      </c>
      <c r="O1450" s="155">
        <f t="shared" si="118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9"/>
        <v>15000</v>
      </c>
      <c r="J1451" s="163">
        <f t="shared" si="115"/>
        <v>0</v>
      </c>
      <c r="K1451" s="155">
        <f t="shared" si="116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7"/>
        <v>0</v>
      </c>
      <c r="O1451" s="155">
        <f t="shared" si="118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9"/>
        <v>36180</v>
      </c>
      <c r="J1452" s="163">
        <f t="shared" si="115"/>
        <v>0</v>
      </c>
      <c r="K1452" s="155">
        <f t="shared" si="116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7"/>
        <v>0</v>
      </c>
      <c r="O1452" s="155">
        <f t="shared" si="118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9"/>
        <v>32640</v>
      </c>
      <c r="J1453" s="163">
        <f t="shared" si="115"/>
        <v>0</v>
      </c>
      <c r="K1453" s="155">
        <f t="shared" si="116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7"/>
        <v>0</v>
      </c>
      <c r="O1453" s="155">
        <f t="shared" si="118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9"/>
        <v>63840</v>
      </c>
      <c r="J1454" s="163">
        <f t="shared" si="115"/>
        <v>0</v>
      </c>
      <c r="K1454" s="155">
        <f t="shared" si="116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7"/>
        <v>0</v>
      </c>
      <c r="O1454" s="155">
        <f t="shared" si="118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20">IF($I$5=$G$4,G1455,(IF($I$5=$F$4,F1455,0)))</f>
        <v>450000</v>
      </c>
      <c r="J1455" s="163">
        <f t="shared" si="115"/>
        <v>0</v>
      </c>
      <c r="K1455" s="155">
        <f t="shared" si="116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7"/>
        <v>0</v>
      </c>
      <c r="O1455" s="155">
        <f t="shared" si="118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20"/>
        <v>985020</v>
      </c>
      <c r="J1456" s="163">
        <f t="shared" si="115"/>
        <v>0</v>
      </c>
      <c r="K1456" s="155">
        <f t="shared" si="116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7"/>
        <v>0</v>
      </c>
      <c r="O1456" s="155">
        <f t="shared" si="118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20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20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20"/>
        <v>0</v>
      </c>
      <c r="J1459" s="163">
        <f t="shared" si="115"/>
        <v>0</v>
      </c>
      <c r="K1459" s="155">
        <f t="shared" si="116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7"/>
        <v>0</v>
      </c>
      <c r="O1459" s="155">
        <f t="shared" si="118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20"/>
        <v>0</v>
      </c>
      <c r="J1460" s="163">
        <f t="shared" si="115"/>
        <v>0</v>
      </c>
      <c r="K1460" s="155">
        <f t="shared" si="116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7"/>
        <v>0</v>
      </c>
      <c r="O1460" s="155">
        <f t="shared" si="118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20"/>
        <v>2.5000000000000001E-2</v>
      </c>
      <c r="J1461" s="163">
        <f t="shared" si="115"/>
        <v>0</v>
      </c>
      <c r="K1461" s="155">
        <f t="shared" si="116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7"/>
        <v>0</v>
      </c>
      <c r="O1461" s="155">
        <f t="shared" si="118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20"/>
        <v>800000</v>
      </c>
      <c r="J1462" s="163">
        <f t="shared" si="115"/>
        <v>0</v>
      </c>
      <c r="K1462" s="155">
        <f t="shared" si="116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7"/>
        <v>0</v>
      </c>
      <c r="O1462" s="155">
        <f t="shared" si="118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20"/>
        <v>300000</v>
      </c>
      <c r="J1463" s="163">
        <f t="shared" si="115"/>
        <v>0</v>
      </c>
      <c r="K1463" s="155">
        <f t="shared" si="116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7"/>
        <v>0</v>
      </c>
      <c r="O1463" s="155">
        <f t="shared" si="118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20"/>
        <v>300000</v>
      </c>
      <c r="J1464" s="163">
        <f t="shared" si="115"/>
        <v>0</v>
      </c>
      <c r="K1464" s="155">
        <f t="shared" si="116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7"/>
        <v>0</v>
      </c>
      <c r="O1464" s="155">
        <f t="shared" si="118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20"/>
        <v>57250</v>
      </c>
      <c r="J1465" s="163">
        <f t="shared" si="115"/>
        <v>0</v>
      </c>
      <c r="K1465" s="155">
        <f t="shared" si="116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7"/>
        <v>0</v>
      </c>
      <c r="O1465" s="155">
        <f t="shared" si="118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20"/>
        <v>13770</v>
      </c>
      <c r="J1466" s="163">
        <f t="shared" si="115"/>
        <v>0</v>
      </c>
      <c r="K1466" s="155">
        <f t="shared" si="116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7"/>
        <v>0</v>
      </c>
      <c r="O1466" s="155">
        <f t="shared" si="118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20"/>
        <v>29730</v>
      </c>
      <c r="J1467" s="163">
        <f t="shared" si="115"/>
        <v>0</v>
      </c>
      <c r="K1467" s="155">
        <f t="shared" si="116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7"/>
        <v>0</v>
      </c>
      <c r="O1467" s="155">
        <f t="shared" si="118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20"/>
        <v>250000</v>
      </c>
      <c r="J1468" s="163">
        <f t="shared" si="115"/>
        <v>0</v>
      </c>
      <c r="K1468" s="155">
        <f t="shared" si="116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7"/>
        <v>0</v>
      </c>
      <c r="O1468" s="155">
        <f t="shared" si="118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20"/>
        <v>54500</v>
      </c>
      <c r="J1469" s="163">
        <f t="shared" si="115"/>
        <v>0</v>
      </c>
      <c r="K1469" s="155">
        <f t="shared" si="116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7"/>
        <v>0</v>
      </c>
      <c r="O1469" s="155">
        <f t="shared" si="118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20"/>
        <v>816100</v>
      </c>
      <c r="J1470" s="163">
        <f t="shared" si="115"/>
        <v>0</v>
      </c>
      <c r="K1470" s="155">
        <f t="shared" si="116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7"/>
        <v>0</v>
      </c>
      <c r="O1470" s="155">
        <f t="shared" si="118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20"/>
        <v>601800</v>
      </c>
      <c r="J1471" s="163">
        <f t="shared" si="115"/>
        <v>0</v>
      </c>
      <c r="K1471" s="155">
        <f t="shared" si="116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7"/>
        <v>0</v>
      </c>
      <c r="O1471" s="155">
        <f t="shared" si="118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20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20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20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20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20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20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20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20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20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20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20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20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20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20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20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20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20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20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20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20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20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20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20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20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20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20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20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20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20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20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20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20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20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20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20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20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20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20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20"/>
        <v>12000</v>
      </c>
    </row>
    <row r="1511" spans="2:9" ht="15" customHeight="1">
      <c r="I1511" s="88">
        <f t="shared" si="120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8" priority="9" operator="equal">
      <formula>0</formula>
    </cfRule>
  </conditionalFormatting>
  <conditionalFormatting sqref="B189 D189:G189">
    <cfRule type="cellIs" dxfId="67" priority="50" operator="equal">
      <formula>0</formula>
    </cfRule>
  </conditionalFormatting>
  <conditionalFormatting sqref="B216 D216:G216">
    <cfRule type="cellIs" dxfId="66" priority="59" operator="equal">
      <formula>0</formula>
    </cfRule>
  </conditionalFormatting>
  <conditionalFormatting sqref="B8:C135">
    <cfRule type="cellIs" dxfId="65" priority="116" operator="equal">
      <formula>0</formula>
    </cfRule>
  </conditionalFormatting>
  <conditionalFormatting sqref="B1045:C1065">
    <cfRule type="cellIs" dxfId="64" priority="17" operator="equal">
      <formula>0</formula>
    </cfRule>
  </conditionalFormatting>
  <conditionalFormatting sqref="B1066:E1510">
    <cfRule type="cellIs" dxfId="63" priority="3" operator="equal">
      <formula>0</formula>
    </cfRule>
  </conditionalFormatting>
  <conditionalFormatting sqref="B217:G231">
    <cfRule type="cellIs" dxfId="62" priority="56" operator="equal">
      <formula>0</formula>
    </cfRule>
  </conditionalFormatting>
  <conditionalFormatting sqref="B233:G1044">
    <cfRule type="cellIs" dxfId="61" priority="10" operator="equal">
      <formula>0</formula>
    </cfRule>
  </conditionalFormatting>
  <conditionalFormatting sqref="C143:G149">
    <cfRule type="cellIs" dxfId="60" priority="70" operator="equal">
      <formula>0</formula>
    </cfRule>
  </conditionalFormatting>
  <conditionalFormatting sqref="D1049:E1065">
    <cfRule type="cellIs" dxfId="59" priority="20" operator="equal">
      <formula>0</formula>
    </cfRule>
  </conditionalFormatting>
  <conditionalFormatting sqref="D1045:F1048">
    <cfRule type="cellIs" dxfId="58" priority="29" operator="equal">
      <formula>0</formula>
    </cfRule>
  </conditionalFormatting>
  <conditionalFormatting sqref="D9:G142">
    <cfRule type="cellIs" dxfId="57" priority="76" operator="equal">
      <formula>0</formula>
    </cfRule>
  </conditionalFormatting>
  <conditionalFormatting sqref="D1:IV5 A1:C7 D6:K6 H1459:IV1474 H1475:XFD1502 H1503:H1510 I1503:XFD1511 A1511:H1511 A1512:XFD65553">
    <cfRule type="cellIs" dxfId="56" priority="228" operator="equal">
      <formula>0</formula>
    </cfRule>
  </conditionalFormatting>
  <conditionalFormatting sqref="D7:IV8 C136:C142 B136:B149 B150:G188 B190:G215 B232 D232:G232">
    <cfRule type="cellIs" dxfId="55" priority="127" operator="equal">
      <formula>0</formula>
    </cfRule>
  </conditionalFormatting>
  <conditionalFormatting sqref="F1049:F1510">
    <cfRule type="cellIs" dxfId="54" priority="2" operator="equal">
      <formula>0</formula>
    </cfRule>
  </conditionalFormatting>
  <conditionalFormatting sqref="G1045:G1510">
    <cfRule type="cellIs" dxfId="53" priority="1" operator="equal">
      <formula>0</formula>
    </cfRule>
  </conditionalFormatting>
  <conditionalFormatting sqref="H9:H1433">
    <cfRule type="cellIs" dxfId="52" priority="11" operator="equal">
      <formula>0</formula>
    </cfRule>
  </conditionalFormatting>
  <conditionalFormatting sqref="H1434:I1458">
    <cfRule type="cellIs" dxfId="51" priority="5" operator="equal">
      <formula>0</formula>
    </cfRule>
  </conditionalFormatting>
  <conditionalFormatting sqref="I1053:I1433">
    <cfRule type="cellIs" dxfId="50" priority="190" operator="equal">
      <formula>0</formula>
    </cfRule>
  </conditionalFormatting>
  <conditionalFormatting sqref="I9:IV1052">
    <cfRule type="cellIs" dxfId="49" priority="12" operator="equal">
      <formula>0</formula>
    </cfRule>
  </conditionalFormatting>
  <conditionalFormatting sqref="M6:IV6">
    <cfRule type="cellIs" dxfId="48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1107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34</v>
      </c>
      <c r="E7" s="538" t="s">
        <v>35</v>
      </c>
      <c r="F7" s="538" t="s">
        <v>1108</v>
      </c>
      <c r="G7" s="539" t="s">
        <v>33</v>
      </c>
      <c r="H7" s="535" t="s">
        <v>1015</v>
      </c>
      <c r="I7" s="535" t="s">
        <v>1110</v>
      </c>
      <c r="J7" s="535" t="s">
        <v>999</v>
      </c>
      <c r="K7" s="529" t="s">
        <v>997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90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90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2</v>
      </c>
      <c r="G15" s="41">
        <f ca="1">IF(ISERROR(OFFSET('HARGA SATUAN'!$I$6,MATCH(C15,'HARGA SATUAN'!$C$7:$C$1509,0),0)),"",OFFSET('HARGA SATUAN'!$I$6,MATCH(C15,'HARGA SATUAN'!$C$7:$C$1509,0),0))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29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150-240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Set</v>
      </c>
      <c r="F16" s="138">
        <f t="shared" ca="1" si="2"/>
        <v>4</v>
      </c>
      <c r="G16" s="41">
        <f ca="1">IF(ISERROR(OFFSET('HARGA SATUAN'!$I$6,MATCH(C16,'HARGA SATUAN'!$C$7:$C$1509,0),0)),"",OFFSET('HARGA SATUAN'!$I$6,MATCH(C16,'HARGA SATUAN'!$C$7:$C$1509,0),0))</f>
        <v>430000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402</v>
      </c>
      <c r="G17" s="41">
        <f ca="1">IF(ISERROR(OFFSET('HARGA SATUAN'!$I$6,MATCH(C17,'HARGA SATUAN'!$C$7:$C$1509,0),0)),"",OFFSET('HARGA SATUAN'!$I$6,MATCH(C17,'HARGA SATUAN'!$C$7:$C$1509,0),0))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2</v>
      </c>
      <c r="G18" s="41">
        <f ca="1">IF(ISERROR(OFFSET('HARGA SATUAN'!$I$6,MATCH(C18,'HARGA SATUAN'!$C$7:$C$1509,0),0)),"",OFFSET('HARGA SATUAN'!$I$6,MATCH(C18,'HARGA SATUAN'!$C$7:$C$1509,0),0))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230</v>
      </c>
      <c r="G19" s="41">
        <f ca="1">IF(ISERROR(OFFSET('HARGA SATUAN'!$I$6,MATCH(C19,'HARGA SATUAN'!$C$7:$C$1509,0),0)),"",OFFSET('HARGA SATUAN'!$I$6,MATCH(C19,'HARGA SATUAN'!$C$7:$C$1509,0),0))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38">
        <f t="shared" ca="1" si="2"/>
        <v>3150</v>
      </c>
      <c r="G20" s="41">
        <f ca="1">IF(ISERROR(OFFSET('HARGA SATUAN'!$I$6,MATCH(C20,'HARGA SATUAN'!$C$7:$C$1509,0),0)),"",OFFSET('HARGA SATUAN'!$I$6,MATCH(C20,'HARGA SATUAN'!$C$7:$C$1509,0),0))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'!$F$14:$F$204,'RAB '!$C$14:$C$204,C714)</f>
        <v>90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'!$F$14:$F$204,'RAB '!$C$14:$C$204,C715)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'!$F$14:$F$204,'RAB '!$C$14:$C$204,C716)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'!$F$14:$F$204,'RAB '!$C$14:$C$204,C717)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'!$F$14:$F$204,'RAB '!$C$14:$C$204,C718)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'!$F$14:$F$204,'RAB '!$C$14:$C$204,C719)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'!$F$14:$F$204,'RAB '!$C$14:$C$204,C720)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'!$F$14:$F$204,'RAB '!$C$14:$C$204,C721)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'!$F$14:$F$204,'RAB '!$C$14:$C$204,C722)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'!$F$14:$F$204,'RAB '!$C$14:$C$204,C723)</f>
        <v>90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'!$F$14:$F$204,'RAB '!$C$14:$C$204,C724)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'!$F$14:$F$204,'RAB '!$C$14:$C$204,C725)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'!$F$14:$F$204,'RAB '!$C$14:$C$204,C726)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'!$F$14:$F$204,'RAB '!$C$14:$C$204,C727)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'!$F$14:$F$204,'RAB '!$C$14:$C$204,C728)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'!$F$14:$F$204,'RAB '!$C$14:$C$204,C729)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'!$F$14:$F$204,'RAB '!$C$14:$C$204,C730)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'!$F$14:$F$204,'RAB '!$C$14:$C$204,C731)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'!$F$14:$F$204,'RAB '!$C$14:$C$204,C732)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'!$F$14:$F$204,'RAB '!$C$14:$C$204,C733)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'!$F$14:$F$204,'RAB '!$C$14:$C$204,C734)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'!$F$14:$F$204,'RAB '!$C$14:$C$204,C735)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'!$F$14:$F$204,'RAB '!$C$14:$C$204,C736)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'!$F$14:$F$204,'RAB '!$C$14:$C$204,C737)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'!$F$14:$F$204,'RAB '!$C$14:$C$204,C738)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'!$F$14:$F$204,'RAB '!$C$14:$C$204,C739)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'!$F$14:$F$204,'RAB '!$C$14:$C$204,C740)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'!$F$14:$F$204,'RAB '!$C$14:$C$204,C741)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'!$F$14:$F$204,'RAB '!$C$14:$C$204,C742)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'!$F$14:$F$204,'RAB '!$C$14:$C$204,C743)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'!$F$14:$F$204,'RAB '!$C$14:$C$204,C744)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'!$F$14:$F$204,'RAB '!$C$14:$C$204,C745)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'!$F$14:$F$204,'RAB '!$C$14:$C$204,C746)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'!$F$14:$F$204,'RAB '!$C$14:$C$204,C747)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'!$F$14:$F$204,'RAB '!$C$14:$C$204,C748)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'!$F$14:$F$204,'RAB '!$C$14:$C$204,C749)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'!$F$14:$F$204,'RAB '!$C$14:$C$204,C750)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'!$F$14:$F$204,'RAB '!$C$14:$C$204,C751)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'!$F$14:$F$204,'RAB '!$C$14:$C$204,C752)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'!$F$14:$F$204,'RAB '!$C$14:$C$204,C753)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'!$F$14:$F$204,'RAB '!$C$14:$C$204,C754)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'!$F$14:$F$204,'RAB '!$C$14:$C$204,C755)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'!$F$14:$F$204,'RAB '!$C$14:$C$204,C756)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'!$F$14:$F$204,'RAB '!$C$14:$C$204,C757)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'!$F$14:$F$204,'RAB '!$C$14:$C$204,C758)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'!$F$14:$F$204,'RAB '!$C$14:$C$204,C759)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'!$F$14:$F$204,'RAB '!$C$14:$C$204,C760)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'!$F$14:$F$204,'RAB '!$C$14:$C$204,C761)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'!$F$14:$F$204,'RAB '!$C$14:$C$204,C762)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'!$F$14:$F$204,'RAB '!$C$14:$C$204,C763)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'!$F$14:$F$204,'RAB '!$C$14:$C$204,C764)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'!$F$14:$F$204,'RAB '!$C$14:$C$204,C765)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'!$F$14:$F$204,'RAB '!$C$14:$C$204,C766)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'!$F$14:$F$204,'RAB '!$C$14:$C$204,C767)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'!$F$14:$F$204,'RAB '!$C$14:$C$204,C768)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'!$F$14:$F$204,'RAB '!$C$14:$C$204,C769)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'!$F$14:$F$204,'RAB '!$C$14:$C$204,C770)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'!$F$14:$F$204,'RAB '!$C$14:$C$204,C771)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'!$F$14:$F$204,'RAB '!$C$14:$C$204,C772)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'!$F$14:$F$204,'RAB '!$C$14:$C$204,C773)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'!$F$14:$F$204,'RAB '!$C$14:$C$204,C774)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'!$F$14:$F$204,'RAB '!$C$14:$C$204,C775)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'!$F$14:$F$204,'RAB '!$C$14:$C$204,C776)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'!$F$14:$F$204,'RAB '!$C$14:$C$204,C777)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'!$F$14:$F$204,'RAB '!$C$14:$C$204,C778)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'!$F$14:$F$204,'RAB '!$C$14:$C$204,C779)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'!$F$14:$F$204,'RAB '!$C$14:$C$204,C780)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'!$F$14:$F$204,'RAB '!$C$14:$C$204,C781)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'!$F$14:$F$204,'RAB '!$C$14:$C$204,C782)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'!$F$14:$F$204,'RAB '!$C$14:$C$204,C783)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'!$F$14:$F$204,'RAB '!$C$14:$C$204,C784)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'!$F$14:$F$204,'RAB '!$C$14:$C$204,C785)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'!$F$14:$F$204,'RAB '!$C$14:$C$204,C786)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'!$F$14:$F$204,'RAB '!$C$14:$C$204,C787)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'!$F$14:$F$204,'RAB '!$C$14:$C$204,C788)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'!$F$14:$F$204,'RAB '!$C$14:$C$204,C789)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'!$F$14:$F$204,'RAB '!$C$14:$C$204,C790)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'!$F$14:$F$204,'RAB '!$C$14:$C$204,C791)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'!$F$14:$F$204,'RAB '!$C$14:$C$204,C792)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'!$F$14:$F$204,'RAB '!$C$14:$C$204,C793)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'!$F$14:$F$204,'RAB '!$C$14:$C$204,C794)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'!$F$14:$F$204,'RAB '!$C$14:$C$204,C795)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'!$F$14:$F$204,'RAB '!$C$14:$C$204,C796)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'!$F$14:$F$204,'RAB '!$C$14:$C$204,C797)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'!$F$14:$F$204,'RAB '!$C$14:$C$204,C798)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'!$F$14:$F$204,'RAB '!$C$14:$C$204,C799)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'!$F$14:$F$204,'RAB '!$C$14:$C$204,C800)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'!$F$14:$F$204,'RAB '!$C$14:$C$204,C801)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'!$F$14:$F$204,'RAB '!$C$14:$C$204,C802)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'!$F$14:$F$204,'RAB '!$C$14:$C$204,C803)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'!$F$14:$F$204,'RAB '!$C$14:$C$204,C804)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'!$F$14:$F$204,'RAB '!$C$14:$C$204,C805)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'!$F$14:$F$204,'RAB '!$C$14:$C$204,C806)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'!$F$14:$F$204,'RAB '!$C$14:$C$204,C807)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'!$F$14:$F$204,'RAB '!$C$14:$C$204,C808)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'!$F$14:$F$204,'RAB '!$C$14:$C$204,C809)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'!$F$14:$F$204,'RAB '!$C$14:$C$204,C810)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'!$F$14:$F$204,'RAB '!$C$14:$C$204,C811)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'!$F$14:$F$204,'RAB '!$C$14:$C$204,C812)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'!$F$14:$F$204,'RAB '!$C$14:$C$204,C813)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'!$F$14:$F$204,'RAB '!$C$14:$C$204,C814)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'!$F$14:$F$204,'RAB '!$C$14:$C$204,C815)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'!$F$14:$F$204,'RAB '!$C$14:$C$204,C816)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'!$F$14:$F$204,'RAB '!$C$14:$C$204,C817)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'!$F$14:$F$204,'RAB '!$C$14:$C$204,C818)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'!$F$14:$F$204,'RAB '!$C$14:$C$204,C819)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'!$F$14:$F$204,'RAB '!$C$14:$C$204,C820)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'!$F$14:$F$204,'RAB '!$C$14:$C$204,C821)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'!$F$14:$F$204,'RAB '!$C$14:$C$204,C822)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'!$F$14:$F$204,'RAB '!$C$14:$C$204,C823)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'!$F$14:$F$204,'RAB '!$C$14:$C$204,C824)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'!$F$14:$F$204,'RAB '!$C$14:$C$204,C825)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'!$F$14:$F$204,'RAB '!$C$14:$C$204,C826)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'!$F$14:$F$204,'RAB '!$C$14:$C$204,C827)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'!$F$14:$F$204,'RAB '!$C$14:$C$204,C828)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'!$F$14:$F$204,'RAB '!$C$14:$C$204,C829)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'!$F$14:$F$204,'RAB '!$C$14:$C$204,C830)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'!$F$14:$F$204,'RAB '!$C$14:$C$204,C831)</f>
        <v>4</v>
      </c>
      <c r="E831" s="26">
        <f t="shared" ca="1" si="34"/>
        <v>1</v>
      </c>
      <c r="F831" s="26">
        <f ca="1">IF(D831=0,0,SUM($E$713:E831))</f>
        <v>5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'!$F$14:$F$204,'RAB '!$C$14:$C$204,C832)</f>
        <v>402</v>
      </c>
      <c r="E832" s="26">
        <f t="shared" ca="1" si="34"/>
        <v>1</v>
      </c>
      <c r="F832" s="26">
        <f ca="1">IF(D832=0,0,SUM($E$713:E832))</f>
        <v>6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'!$F$14:$F$204,'RAB '!$C$14:$C$204,C833)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'!$F$14:$F$204,'RAB '!$C$14:$C$204,C834)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'!$F$14:$F$204,'RAB '!$C$14:$C$204,C835)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'!$F$14:$F$204,'RAB '!$C$14:$C$204,C836)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'!$F$14:$F$204,'RAB '!$C$14:$C$204,C837)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'!$F$14:$F$204,'RAB '!$C$14:$C$204,C838)</f>
        <v>2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'!$F$14:$F$204,'RAB '!$C$14:$C$204,C839)</f>
        <v>230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'!$F$14:$F$204,'RAB '!$C$14:$C$204,C840)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'!$F$14:$F$204,'RAB '!$C$14:$C$204,C841)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'!$F$14:$F$204,'RAB '!$C$14:$C$204,C842)</f>
        <v>3150</v>
      </c>
      <c r="E842" s="26">
        <f t="shared" ca="1" si="34"/>
        <v>1</v>
      </c>
      <c r="F842" s="26">
        <f ca="1">IF(D842=0,0,SUM($E$713:E842))</f>
        <v>9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'!$F$14:$F$204,'RAB '!$C$14:$C$204,C843)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'!$F$14:$F$204,'RAB '!$C$14:$C$204,C844)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'!$F$14:$F$204,'RAB '!$C$14:$C$204,C845)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'!$F$14:$F$204,'RAB '!$C$14:$C$204,C846)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'!$F$14:$F$204,'RAB '!$C$14:$C$204,C847)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'!$F$14:$F$204,'RAB '!$C$14:$C$204,C848)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'!$F$14:$F$204,'RAB '!$C$14:$C$204,C849)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'!$F$14:$F$204,'RAB '!$C$14:$C$204,C850)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'!$F$14:$F$204,'RAB '!$C$14:$C$204,C851)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'!$F$14:$F$204,'RAB '!$C$14:$C$204,C852)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'!$F$14:$F$204,'RAB '!$C$14:$C$204,C853)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'!$F$14:$F$204,'RAB '!$C$14:$C$204,C854)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'!$F$14:$F$204,'RAB '!$C$14:$C$204,C855)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'!$F$14:$F$204,'RAB '!$C$14:$C$204,C856)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'!$F$14:$F$204,'RAB '!$C$14:$C$204,C857)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'!$F$14:$F$204,'RAB '!$C$14:$C$204,C858)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'!$F$14:$F$204,'RAB '!$C$14:$C$204,C859)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'!$F$14:$F$204,'RAB '!$C$14:$C$204,C860)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'!$F$14:$F$204,'RAB '!$C$14:$C$204,C861)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'!$F$14:$F$204,'RAB '!$C$14:$C$204,C862)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'!$F$14:$F$204,'RAB '!$C$14:$C$204,C863)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'!$F$14:$F$204,'RAB '!$C$14:$C$204,C864)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'!$F$14:$F$204,'RAB '!$C$14:$C$204,C865)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'!$F$14:$F$204,'RAB '!$C$14:$C$204,C866)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'!$F$14:$F$204,'RAB '!$C$14:$C$204,C867)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'!$F$14:$F$204,'RAB '!$C$14:$C$204,C868)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'!$F$14:$F$204,'RAB '!$C$14:$C$204,C869)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'!$F$14:$F$204,'RAB '!$C$14:$C$204,C870)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'!$F$14:$F$204,'RAB '!$C$14:$C$204,C871)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'!$F$14:$F$204,'RAB '!$C$14:$C$204,C872)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'!$F$14:$F$204,'RAB '!$C$14:$C$204,C873)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'!$F$14:$F$204,'RAB '!$C$14:$C$204,C874)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'!$F$14:$F$204,'RAB '!$C$14:$C$204,C875)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'!$F$14:$F$204,'RAB '!$C$14:$C$204,C876)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'!$F$14:$F$204,'RAB '!$C$14:$C$204,C877)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'!$F$14:$F$204,'RAB '!$C$14:$C$204,C878)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'!$F$14:$F$204,'RAB '!$C$14:$C$204,C879)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'!$F$14:$F$204,'RAB '!$C$14:$C$204,C880)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'!$F$14:$F$204,'RAB '!$C$14:$C$204,C881)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'!$F$14:$F$204,'RAB '!$C$14:$C$204,C882)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'!$F$14:$F$204,'RAB '!$C$14:$C$204,C883)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'!$F$14:$F$204,'RAB '!$C$14:$C$204,C884)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'!$F$14:$F$204,'RAB '!$C$14:$C$204,C885)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'!$F$14:$F$204,'RAB '!$C$14:$C$204,C886)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'!$F$14:$F$204,'RAB '!$C$14:$C$204,C887)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'!$F$14:$F$204,'RAB '!$C$14:$C$204,C888)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'!$F$14:$F$204,'RAB '!$C$14:$C$204,C889)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'!$F$14:$F$204,'RAB '!$C$14:$C$204,C890)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'!$F$14:$F$204,'RAB '!$C$14:$C$204,C891)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'!$F$14:$F$204,'RAB '!$C$14:$C$204,C892)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'!$F$14:$F$204,'RAB '!$C$14:$C$204,C893)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'!$F$14:$F$204,'RAB '!$C$14:$C$204,C894)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'!$F$14:$F$204,'RAB '!$C$14:$C$204,C895)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'!$F$14:$F$204,'RAB '!$C$14:$C$204,C896)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'!$F$14:$F$204,'RAB '!$C$14:$C$204,C897)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'!$F$14:$F$204,'RAB '!$C$14:$C$204,C898)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'!$F$14:$F$204,'RAB '!$C$14:$C$204,C899)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'!$F$14:$F$204,'RAB '!$C$14:$C$204,C900)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'!$F$14:$F$204,'RAB '!$C$14:$C$204,C901)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'!$F$14:$F$204,'RAB '!$C$14:$C$204,C902)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'!$F$14:$F$204,'RAB '!$C$14:$C$204,C903)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'!$F$14:$F$204,'RAB '!$C$14:$C$204,C904)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'!$F$14:$F$204,'RAB '!$C$14:$C$204,C905)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'!$F$14:$F$204,'RAB '!$C$14:$C$204,C906)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'!$F$14:$F$204,'RAB '!$C$14:$C$204,C907)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'!$F$14:$F$204,'RAB '!$C$14:$C$204,C908)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'!$F$14:$F$204,'RAB '!$C$14:$C$204,C909)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'!$F$14:$F$204,'RAB '!$C$14:$C$204,C910)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'!$F$14:$F$204,'RAB '!$C$14:$C$204,C911)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'!$F$14:$F$204,'RAB '!$C$14:$C$204,C912)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'!$F$14:$F$204,'RAB '!$C$14:$C$204,C913)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'!$F$14:$F$204,'RAB '!$C$14:$C$204,C914)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'!$F$14:$F$204,'RAB '!$C$14:$C$204,C915)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'!$F$14:$F$204,'RAB '!$C$14:$C$204,C916)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'!$F$14:$F$204,'RAB '!$C$14:$C$204,C917)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'!$F$14:$F$204,'RAB '!$C$14:$C$204,C918)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'!$F$14:$F$204,'RAB '!$C$14:$C$204,C919)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'!$F$14:$F$204,'RAB '!$C$14:$C$204,C920)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'!$F$14:$F$204,'RAB '!$C$14:$C$204,C921)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'!$F$14:$F$204,'RAB '!$C$14:$C$204,C922)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'!$F$14:$F$204,'RAB '!$C$14:$C$204,C923)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'!$F$14:$F$204,'RAB '!$C$14:$C$204,C924)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'!$F$14:$F$204,'RAB '!$C$14:$C$204,C925)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'!$F$14:$F$204,'RAB '!$C$14:$C$204,C926)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'!$F$14:$F$204,'RAB '!$C$14:$C$204,C927)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'!$F$14:$F$204,'RAB '!$C$14:$C$204,C928)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'!$F$14:$F$204,'RAB '!$C$14:$C$204,C929)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'!$F$14:$F$204,'RAB '!$C$14:$C$204,C930)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'!$F$14:$F$204,'RAB '!$C$14:$C$204,C931)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'!$F$14:$F$204,'RAB '!$C$14:$C$204,C932)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'!$F$14:$F$204,'RAB '!$C$14:$C$204,C933)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'!$F$14:$F$204,'RAB '!$C$14:$C$204,C934)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'!$F$14:$F$204,'RAB '!$C$14:$C$204,C935)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'!$F$14:$F$204,'RAB '!$C$14:$C$204,C936)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'!$F$14:$F$204,'RAB '!$C$14:$C$204,C937)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'!$F$14:$F$204,'RAB '!$C$14:$C$204,C938)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'!$F$14:$F$204,'RAB '!$C$14:$C$204,C939)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'!$F$14:$F$204,'RAB '!$C$14:$C$204,C940)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'!$F$14:$F$204,'RAB '!$C$14:$C$204,C941)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'!$F$14:$F$204,'RAB '!$C$14:$C$204,C942)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'!$F$14:$F$204,'RAB '!$C$14:$C$204,C943)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'!$F$14:$F$204,'RAB '!$C$14:$C$204,C944)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'!$F$14:$F$204,'RAB '!$C$14:$C$204,C945)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'!$F$14:$F$204,'RAB '!$C$14:$C$204,C946)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'!$F$14:$F$204,'RAB '!$C$14:$C$204,C947)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'!$F$14:$F$204,'RAB '!$C$14:$C$204,C948)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'!$F$14:$F$204,'RAB '!$C$14:$C$204,C949)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'!$F$14:$F$204,'RAB '!$C$14:$C$204,C950)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'!$F$14:$F$204,'RAB '!$C$14:$C$204,C951)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'!$F$14:$F$204,'RAB '!$C$14:$C$204,C952)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'!$F$14:$F$204,'RAB '!$C$14:$C$204,C953)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'!$F$14:$F$204,'RAB '!$C$14:$C$204,C954)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'!$F$14:$F$204,'RAB '!$C$14:$C$204,C955)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'!$F$14:$F$204,'RAB '!$C$14:$C$204,C956)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'!$F$14:$F$204,'RAB '!$C$14:$C$204,C957)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'!$F$14:$F$204,'RAB '!$C$14:$C$204,C958)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'!$F$14:$F$204,'RAB '!$C$14:$C$204,C959)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'!$F$14:$F$204,'RAB '!$C$14:$C$204,C960)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'!$F$14:$F$204,'RAB '!$C$14:$C$204,C961)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'!$F$14:$F$204,'RAB '!$C$14:$C$204,C962)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'!$F$14:$F$204,'RAB '!$C$14:$C$204,C963)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'!$F$14:$F$204,'RAB '!$C$14:$C$204,C964)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'!$F$14:$F$204,'RAB '!$C$14:$C$204,C965)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'!$F$14:$F$204,'RAB '!$C$14:$C$204,C966)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'!$F$14:$F$204,'RAB '!$C$14:$C$204,C967)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'!$F$14:$F$204,'RAB '!$C$14:$C$204,C968)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'!$F$14:$F$204,'RAB '!$C$14:$C$204,C969)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'!$F$14:$F$204,'RAB '!$C$14:$C$204,C970)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'!$F$14:$F$204,'RAB '!$C$14:$C$204,C971)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'!$F$14:$F$204,'RAB '!$C$14:$C$204,C972)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'!$F$14:$F$204,'RAB '!$C$14:$C$204,C973)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'!$F$14:$F$204,'RAB '!$C$14:$C$204,C974)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'!$F$14:$F$204,'RAB '!$C$14:$C$204,C975)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'!$F$14:$F$204,'RAB '!$C$14:$C$204,C976)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'!$F$14:$F$204,'RAB '!$C$14:$C$204,C977)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'!$F$14:$F$204,'RAB '!$C$14:$C$204,C978)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'!$F$14:$F$204,'RAB '!$C$14:$C$204,C979)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'!$F$14:$F$204,'RAB '!$C$14:$C$204,C980)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'!$F$14:$F$204,'RAB '!$C$14:$C$204,C981)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'!$F$14:$F$204,'RAB '!$C$14:$C$204,C982)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'!$F$14:$F$204,'RAB '!$C$14:$C$204,C983)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'!$F$14:$F$204,'RAB '!$C$14:$C$204,C984)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'!$F$14:$F$204,'RAB '!$C$14:$C$204,C985)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'!$F$14:$F$204,'RAB '!$C$14:$C$204,C986)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'!$F$14:$F$204,'RAB '!$C$14:$C$204,C987)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'!$F$14:$F$204,'RAB '!$C$14:$C$204,C988)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'!$F$14:$F$204,'RAB '!$C$14:$C$204,C989)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'!$F$14:$F$204,'RAB '!$C$14:$C$204,C990)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'!$F$14:$F$204,'RAB '!$C$14:$C$204,C991)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'!$F$14:$F$204,'RAB '!$C$14:$C$204,C992)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'!$F$14:$F$204,'RAB '!$C$14:$C$204,C993)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'!$F$14:$F$204,'RAB '!$C$14:$C$204,C994)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'!$F$14:$F$204,'RAB '!$C$14:$C$204,C995)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'!$F$14:$F$204,'RAB '!$C$14:$C$204,C996)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'!$F$14:$F$204,'RAB '!$C$14:$C$204,C997)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'!$F$14:$F$204,'RAB '!$C$14:$C$204,C998)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'!$F$14:$F$204,'RAB '!$C$14:$C$204,C999)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'!$F$14:$F$204,'RAB '!$C$14:$C$204,C1000)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'!$F$14:$F$204,'RAB '!$C$14:$C$204,C1001)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'!$F$14:$F$204,'RAB '!$C$14:$C$204,C1002)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'!$F$14:$F$204,'RAB '!$C$14:$C$204,C1003)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'!$F$14:$F$204,'RAB '!$C$14:$C$204,C1004)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'!$F$14:$F$204,'RAB '!$C$14:$C$204,C1005)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'!$F$14:$F$204,'RAB '!$C$14:$C$204,C1006)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'!$F$14:$F$204,'RAB '!$C$14:$C$204,C1007)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'!$F$14:$F$204,'RAB '!$C$14:$C$204,C1008)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'!$F$14:$F$204,'RAB '!$C$14:$C$204,C1009)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'!$F$14:$F$204,'RAB '!$C$14:$C$204,C1010)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'!$F$14:$F$204,'RAB '!$C$14:$C$204,C1011)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'!$F$14:$F$204,'RAB '!$C$14:$C$204,C1012)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'!$F$14:$F$204,'RAB '!$C$14:$C$204,C1013)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'!$F$14:$F$204,'RAB '!$C$14:$C$204,C1014)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'!$F$14:$F$204,'RAB '!$C$14:$C$204,C1015)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'!$F$14:$F$204,'RAB '!$C$14:$C$204,C1016)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'!$F$14:$F$204,'RAB '!$C$14:$C$204,C1017)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'!$F$14:$F$204,'RAB '!$C$14:$C$204,C1018)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'!$F$14:$F$204,'RAB '!$C$14:$C$204,C1019)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'!$F$14:$F$204,'RAB '!$C$14:$C$204,C1020)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'!$F$14:$F$204,'RAB '!$C$14:$C$204,C1021)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'!$F$14:$F$204,'RAB '!$C$14:$C$204,C1022)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'!$F$14:$F$204,'RAB '!$C$14:$C$204,C1023)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'!$F$14:$F$204,'RAB '!$C$14:$C$204,C1024)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'!$F$14:$F$204,'RAB '!$C$14:$C$204,C1025)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'!$F$14:$F$204,'RAB '!$C$14:$C$204,C1026)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'!$F$14:$F$204,'RAB '!$C$14:$C$204,C1027)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'!$F$14:$F$204,'RAB '!$C$14:$C$204,C1028)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'!$F$14:$F$204,'RAB '!$C$14:$C$204,C1029)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'!$F$14:$F$204,'RAB '!$C$14:$C$204,C1030)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'!$F$14:$F$204,'RAB '!$C$14:$C$204,C1031)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'!$F$14:$F$204,'RAB '!$C$14:$C$204,C1032)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'!$F$14:$F$204,'RAB '!$C$14:$C$204,C1033)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'!$F$14:$F$204,'RAB '!$C$14:$C$204,C1034)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'!$F$14:$F$204,'RAB '!$C$14:$C$204,C1035)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'!$F$14:$F$204,'RAB '!$C$14:$C$204,C1036)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'!$F$14:$F$204,'RAB '!$C$14:$C$204,C1037)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'!$F$14:$F$204,'RAB '!$C$14:$C$204,C1038)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'!$F$14:$F$204,'RAB '!$C$14:$C$204,C1039)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'!$F$14:$F$204,'RAB '!$C$14:$C$204,C1040)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'!$F$14:$F$204,'RAB '!$C$14:$C$204,C1041)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'!$F$14:$F$204,'RAB '!$C$14:$C$204,C1042)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'!$F$14:$F$204,'RAB '!$C$14:$C$204,C1043)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'!$F$14:$F$204,'RAB '!$C$14:$C$204,C1044)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'!$F$14:$F$204,'RAB '!$C$14:$C$204,C1045)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'!$F$14:$F$204,'RAB '!$C$14:$C$204,C1046)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'!$F$14:$F$204,'RAB '!$C$14:$C$204,C1047)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'!$F$14:$F$204,'RAB '!$C$14:$C$204,C1048)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'!$F$14:$F$204,'RAB '!$C$14:$C$204,C1049)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'!$F$14:$F$204,'RAB '!$C$14:$C$204,C1050)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'!$F$14:$F$204,'RAB '!$C$14:$C$204,C1051)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'!$F$14:$F$204,'RAB '!$C$14:$C$204,C1052)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'!$F$14:$F$204,'RAB '!$C$14:$C$204,C1053)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'!$F$14:$F$204,'RAB '!$C$14:$C$204,C1054)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'!$F$14:$F$204,'RAB '!$C$14:$C$204,C1055)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'!$F$14:$F$204,'RAB '!$C$14:$C$204,C1056)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'!$F$14:$F$204,'RAB '!$C$14:$C$204,C1057)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'!$F$14:$F$204,'RAB '!$C$14:$C$204,C1058)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'!$F$14:$F$204,'RAB '!$C$14:$C$204,C1059)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'!$F$14:$F$204,'RAB '!$C$14:$C$204,C1060)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'!$F$14:$F$204,'RAB '!$C$14:$C$204,C1061)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'!$F$14:$F$204,'RAB '!$C$14:$C$204,C1062)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'!$F$14:$F$204,'RAB '!$C$14:$C$204,C1063)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'!$F$14:$F$204,'RAB '!$C$14:$C$204,C1064)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'!$F$14:$F$204,'RAB '!$C$14:$C$204,C1065)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'!$F$14:$F$204,'RAB '!$C$14:$C$204,C1066)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'!$F$14:$F$204,'RAB '!$C$14:$C$204,C1067)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'!$F$14:$F$204,'RAB '!$C$14:$C$204,C1068)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'!$F$14:$F$204,'RAB '!$C$14:$C$204,C1069)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'!$F$14:$F$204,'RAB '!$C$14:$C$204,C1070)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'!$F$14:$F$204,'RAB '!$C$14:$C$204,C1071)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'!$F$14:$F$204,'RAB '!$C$14:$C$204,C1072)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'!$F$14:$F$204,'RAB '!$C$14:$C$204,C1073)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'!$F$14:$F$204,'RAB '!$C$14:$C$204,C1074)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'!$F$14:$F$204,'RAB '!$C$14:$C$204,C1075)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'!$F$14:$F$204,'RAB '!$C$14:$C$204,C1076)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'!$F$14:$F$204,'RAB '!$C$14:$C$204,C1077)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'!$F$14:$F$204,'RAB '!$C$14:$C$204,C1078)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'!$F$14:$F$204,'RAB '!$C$14:$C$204,C1079)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'!$F$14:$F$204,'RAB '!$C$14:$C$204,C1080)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'!$F$14:$F$204,'RAB '!$C$14:$C$204,C1081)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'!$F$14:$F$204,'RAB '!$C$14:$C$204,C1082)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'!$F$14:$F$204,'RAB '!$C$14:$C$204,C1083)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'!$F$14:$F$204,'RAB '!$C$14:$C$204,C1084)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'!$F$14:$F$204,'RAB '!$C$14:$C$204,C1085)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'!$F$14:$F$204,'RAB '!$C$14:$C$204,C1086)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'!$F$14:$F$204,'RAB '!$C$14:$C$204,C1087)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'!$F$14:$F$204,'RAB '!$C$14:$C$204,C1088)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'!$F$14:$F$204,'RAB '!$C$14:$C$204,C1089)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'!$F$14:$F$204,'RAB '!$C$14:$C$204,C1090)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'!$F$14:$F$204,'RAB '!$C$14:$C$204,C1091)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'!$F$14:$F$204,'RAB '!$C$14:$C$204,C1092)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'!$F$14:$F$204,'RAB '!$C$14:$C$204,C1093)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'!$F$14:$F$204,'RAB '!$C$14:$C$204,C1094)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'!$F$14:$F$204,'RAB '!$C$14:$C$204,C1095)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'!$F$14:$F$204,'RAB '!$C$14:$C$204,C1096)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'!$F$14:$F$204,'RAB '!$C$14:$C$204,C1097)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'!$F$14:$F$204,'RAB '!$C$14:$C$204,C1098)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'!$F$14:$F$204,'RAB '!$C$14:$C$204,C1099)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'!$F$14:$F$204,'RAB '!$C$14:$C$204,C1100)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'!$F$14:$F$204,'RAB '!$C$14:$C$204,C1101)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'!$F$14:$F$204,'RAB '!$C$14:$C$204,C1102)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'!$F$14:$F$204,'RAB '!$C$14:$C$204,C1103)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'!$F$14:$F$204,'RAB '!$C$14:$C$204,C1104)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'!$F$14:$F$204,'RAB '!$C$14:$C$204,C1105)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'!$F$14:$F$204,'RAB '!$C$14:$C$204,C1106)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'!$F$14:$F$204,'RAB '!$C$14:$C$204,C1107)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'!$F$14:$F$204,'RAB '!$C$14:$C$204,C1108)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'!$F$14:$F$204,'RAB '!$C$14:$C$204,C1109)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'!$F$14:$F$204,'RAB '!$C$14:$C$204,C1110)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'!$F$14:$F$204,'RAB '!$C$14:$C$204,C1111)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'!$F$14:$F$204,'RAB '!$C$14:$C$204,C1112)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'!$F$14:$F$204,'RAB '!$C$14:$C$204,C1113)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'!$F$14:$F$204,'RAB '!$C$14:$C$204,C1114)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'!$F$14:$F$204,'RAB '!$C$14:$C$204,C1115)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'!$F$14:$F$204,'RAB '!$C$14:$C$204,C1116)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'!$F$14:$F$204,'RAB '!$C$14:$C$204,C1117)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'!$F$14:$F$204,'RAB '!$C$14:$C$204,C1118)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'!$F$14:$F$204,'RAB '!$C$14:$C$204,C1119)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'!$F$14:$F$204,'RAB '!$C$14:$C$204,C1120)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'!$F$14:$F$204,'RAB '!$C$14:$C$204,C1121)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'!$F$14:$F$204,'RAB '!$C$14:$C$204,C1122)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'!$F$14:$F$204,'RAB '!$C$14:$C$204,C1123)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'!$F$14:$F$204,'RAB '!$C$14:$C$204,C1124)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'!$F$14:$F$204,'RAB '!$C$14:$C$204,C1125)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'!$F$14:$F$204,'RAB '!$C$14:$C$204,C1126)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'!$F$14:$F$204,'RAB '!$C$14:$C$204,C1127)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'!$F$14:$F$204,'RAB '!$C$14:$C$204,C1128)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'!$F$14:$F$204,'RAB '!$C$14:$C$204,C1129)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'!$F$14:$F$204,'RAB '!$C$14:$C$204,C1130)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'!$F$14:$F$204,'RAB '!$C$14:$C$204,C1131)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'!$F$14:$F$204,'RAB '!$C$14:$C$204,C1132)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'!$F$14:$F$204,'RAB '!$C$14:$C$204,C1133)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'!$F$14:$F$204,'RAB '!$C$14:$C$204,C1134)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'!$F$14:$F$204,'RAB '!$C$14:$C$204,C1135)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'!$F$14:$F$204,'RAB '!$C$14:$C$204,C1136)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'!$F$14:$F$204,'RAB '!$C$14:$C$204,C1137)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'!$F$14:$F$204,'RAB '!$C$14:$C$204,C1138)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'!$F$14:$F$204,'RAB '!$C$14:$C$204,C1139)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'!$F$14:$F$204,'RAB '!$C$14:$C$204,C1140)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'!$F$14:$F$204,'RAB '!$C$14:$C$204,C1141)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'!$F$14:$F$204,'RAB '!$C$14:$C$204,C1142)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'!$F$14:$F$204,'RAB '!$C$14:$C$204,C1143)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'!$F$14:$F$204,'RAB '!$C$14:$C$204,C1144)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'!$F$14:$F$204,'RAB '!$C$14:$C$204,C1145)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'!$F$14:$F$204,'RAB '!$C$14:$C$204,C1146)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'!$F$14:$F$204,'RAB '!$C$14:$C$204,C1147)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'!$F$14:$F$204,'RAB '!$C$14:$C$204,C1148)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'!$F$14:$F$204,'RAB '!$C$14:$C$204,C1149)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'!$F$14:$F$204,'RAB '!$C$14:$C$204,C1150)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'!$F$14:$F$204,'RAB '!$C$14:$C$204,C1151)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'!$F$14:$F$204,'RAB '!$C$14:$C$204,C1152)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'!$F$14:$F$204,'RAB '!$C$14:$C$204,C1153)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'!$F$14:$F$204,'RAB '!$C$14:$C$204,C1154)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'!$F$14:$F$204,'RAB '!$C$14:$C$204,C1155)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'!$F$14:$F$204,'RAB '!$C$14:$C$204,C1156)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'!$F$14:$F$204,'RAB '!$C$14:$C$204,C1157)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'!$F$14:$F$204,'RAB '!$C$14:$C$204,C1158)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'!$F$14:$F$204,'RAB '!$C$14:$C$204,C1159)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'!$F$14:$F$204,'RAB '!$C$14:$C$204,C1160)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'!$F$14:$F$204,'RAB '!$C$14:$C$204,C1161)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'!$F$14:$F$204,'RAB '!$C$14:$C$204,C1162)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'!$F$14:$F$204,'RAB '!$C$14:$C$204,C1163)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'!$F$14:$F$204,'RAB '!$C$14:$C$204,C1164)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'!$F$14:$F$204,'RAB '!$C$14:$C$204,C1165)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'!$F$14:$F$204,'RAB '!$C$14:$C$204,C1166)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'!$F$14:$F$204,'RAB '!$C$14:$C$204,C1167)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'!$F$14:$F$204,'RAB '!$C$14:$C$204,C1168)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'!$F$14:$F$204,'RAB '!$C$14:$C$204,C1169)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'!$F$14:$F$204,'RAB '!$C$14:$C$204,C1170)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'!$F$14:$F$204,'RAB '!$C$14:$C$204,C1171)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'!$F$14:$F$204,'RAB '!$C$14:$C$204,C1172)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'!$F$14:$F$204,'RAB '!$C$14:$C$204,C1173)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'!$F$14:$F$204,'RAB '!$C$14:$C$204,C1174)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'!$F$14:$F$204,'RAB '!$C$14:$C$204,C1175)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'!$F$14:$F$204,'RAB '!$C$14:$C$204,C1176)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'!$F$14:$F$204,'RAB '!$C$14:$C$204,C1177)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'!$F$14:$F$204,'RAB '!$C$14:$C$204,C1178)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'!$F$14:$F$204,'RAB '!$C$14:$C$204,C1179)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'!$F$14:$F$204,'RAB '!$C$14:$C$204,C1180)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'!$F$14:$F$204,'RAB '!$C$14:$C$204,C1181)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'!$F$14:$F$204,'RAB '!$C$14:$C$204,C1182)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'!$F$14:$F$204,'RAB '!$C$14:$C$204,C1183)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'!$F$14:$F$204,'RAB '!$C$14:$C$204,C1184)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'!$F$14:$F$204,'RAB '!$C$14:$C$204,C1185)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'!$F$14:$F$204,'RAB '!$C$14:$C$204,C1186)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'!$F$14:$F$204,'RAB '!$C$14:$C$204,C1187)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'!$F$14:$F$204,'RAB '!$C$14:$C$204,C1188)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'!$F$14:$F$204,'RAB '!$C$14:$C$204,C1189)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'!$F$14:$F$204,'RAB '!$C$14:$C$204,C1190)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'!$F$14:$F$204,'RAB '!$C$14:$C$204,C1191)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'!$F$14:$F$204,'RAB '!$C$14:$C$204,C1192)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'!$F$14:$F$204,'RAB '!$C$14:$C$204,C1193)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'!$F$14:$F$204,'RAB '!$C$14:$C$204,C1194)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'!$F$14:$F$204,'RAB '!$C$14:$C$204,C1195)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'!$F$14:$F$204,'RAB '!$C$14:$C$204,C1196)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'!$F$14:$F$204,'RAB '!$C$14:$C$204,C1197)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'!$F$14:$F$204,'RAB '!$C$14:$C$204,C1198)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'!$F$14:$F$204,'RAB '!$C$14:$C$204,C1199)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'!$F$14:$F$204,'RAB '!$C$14:$C$204,C1200)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'!$F$14:$F$204,'RAB '!$C$14:$C$204,C1201)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'!$F$14:$F$204,'RAB '!$C$14:$C$204,C1202)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'!$F$14:$F$204,'RAB '!$C$14:$C$204,C1203)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'!$F$14:$F$204,'RAB '!$C$14:$C$204,C1204)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'!$F$14:$F$204,'RAB '!$C$14:$C$204,C1205)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'!$F$14:$F$204,'RAB '!$C$14:$C$204,C1206)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'!$F$14:$F$204,'RAB '!$C$14:$C$204,C1207)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'!$F$14:$F$204,'RAB '!$C$14:$C$204,C1208)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'!$F$14:$F$204,'RAB '!$C$14:$C$204,C1209)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'!$F$14:$F$204,'RAB '!$C$14:$C$204,C1210)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'!$F$14:$F$204,'RAB '!$C$14:$C$204,C1211)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'!$F$14:$F$204,'RAB '!$C$14:$C$204,C1212)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'!$F$14:$F$204,'RAB '!$C$14:$C$204,C1213)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'!$F$14:$F$204,'RAB '!$C$14:$C$204,C1214)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'!$F$14:$F$204,'RAB '!$C$14:$C$204,C1215)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'!$F$14:$F$204,'RAB '!$C$14:$C$204,C1216)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'!$F$14:$F$204,'RAB '!$C$14:$C$204,C1217)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'!$F$14:$F$204,'RAB '!$C$14:$C$204,C1218)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'!$F$14:$F$204,'RAB '!$C$14:$C$204,C1219)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'!$F$14:$F$204,'RAB '!$C$14:$C$204,C1220)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'!$F$14:$F$204,'RAB '!$C$14:$C$204,C1221)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'!$F$14:$F$204,'RAB '!$C$14:$C$204,C1222)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'!$F$14:$F$204,'RAB '!$C$14:$C$204,C1223)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'!$F$14:$F$204,'RAB '!$C$14:$C$204,C1224)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'!$F$14:$F$204,'RAB '!$C$14:$C$204,C1225)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'!$F$14:$F$204,'RAB '!$C$14:$C$204,C1226)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'!$F$14:$F$204,'RAB '!$C$14:$C$204,C1227)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'!$F$14:$F$204,'RAB '!$C$14:$C$204,C1228)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'!$F$14:$F$204,'RAB '!$C$14:$C$204,C1229)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'!$F$14:$F$204,'RAB '!$C$14:$C$204,C1230)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'!$F$14:$F$204,'RAB '!$C$14:$C$204,C1231)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'!$F$14:$F$204,'RAB '!$C$14:$C$204,C1232)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'!$F$14:$F$204,'RAB '!$C$14:$C$204,C1233)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'!$F$14:$F$204,'RAB '!$C$14:$C$204,C1234)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'!$F$14:$F$204,'RAB '!$C$14:$C$204,C1235)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'!$F$14:$F$204,'RAB '!$C$14:$C$204,C1236)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'!$F$14:$F$204,'RAB '!$C$14:$C$204,C1237)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'!$F$14:$F$204,'RAB '!$C$14:$C$204,C1238)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'!$F$14:$F$204,'RAB '!$C$14:$C$204,C1239)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'!$F$14:$F$204,'RAB '!$C$14:$C$204,C1240)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'!$F$14:$F$204,'RAB '!$C$14:$C$204,C1241)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'!$F$14:$F$204,'RAB '!$C$14:$C$204,C1242)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'!$F$14:$F$204,'RAB '!$C$14:$C$204,C1243)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'!$F$14:$F$204,'RAB '!$C$14:$C$204,C1244)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'!$F$14:$F$204,'RAB '!$C$14:$C$204,C1245)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'!$F$14:$F$204,'RAB '!$C$14:$C$204,C1246)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'!$F$14:$F$204,'RAB '!$C$14:$C$204,C1247)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'!$F$14:$F$204,'RAB '!$C$14:$C$204,C1248)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'!$F$14:$F$204,'RAB '!$C$14:$C$204,C1249)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'!$F$14:$F$204,'RAB '!$C$14:$C$204,C1250)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'!$F$14:$F$204,'RAB '!$C$14:$C$204,C1251)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'!$F$14:$F$204,'RAB '!$C$14:$C$204,C1252)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'!$F$14:$F$204,'RAB '!$C$14:$C$204,C1253)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'!$F$14:$F$204,'RAB '!$C$14:$C$204,C1254)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'!$F$14:$F$204,'RAB '!$C$14:$C$204,C1255)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'!$F$14:$F$204,'RAB '!$C$14:$C$204,C1256)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'!$F$14:$F$204,'RAB '!$C$14:$C$204,C1257)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'!$F$14:$F$204,'RAB '!$C$14:$C$204,C1258)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'!$F$14:$F$204,'RAB '!$C$14:$C$204,C1259)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'!$F$14:$F$204,'RAB '!$C$14:$C$204,C1260)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'!$F$14:$F$204,'RAB '!$C$14:$C$204,C1261)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'!$F$14:$F$204,'RAB '!$C$14:$C$204,C1262)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'!$F$14:$F$204,'RAB '!$C$14:$C$204,C1263)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'!$F$14:$F$204,'RAB '!$C$14:$C$204,C1264)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'!$F$14:$F$204,'RAB '!$C$14:$C$204,C1265)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'!$F$14:$F$204,'RAB '!$C$14:$C$204,C1266)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'!$F$14:$F$204,'RAB '!$C$14:$C$204,C1267)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'!$F$14:$F$204,'RAB '!$C$14:$C$204,C1268)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'!$F$14:$F$204,'RAB '!$C$14:$C$204,C1269)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'!$F$14:$F$204,'RAB '!$C$14:$C$204,C1270)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'!$F$14:$F$204,'RAB '!$C$14:$C$204,C1271)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'!$F$14:$F$204,'RAB '!$C$14:$C$204,C1272)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'!$F$14:$F$204,'RAB '!$C$14:$C$204,C1273)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'!$F$14:$F$204,'RAB '!$C$14:$C$204,C1274)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'!$F$14:$F$204,'RAB '!$C$14:$C$204,C1275)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'!$F$14:$F$204,'RAB '!$C$14:$C$204,C1276)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'!$F$14:$F$204,'RAB '!$C$14:$C$204,C1277)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'!$F$14:$F$204,'RAB '!$C$14:$C$204,C1278)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'!$F$14:$F$204,'RAB '!$C$14:$C$204,C1279)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'!$F$14:$F$204,'RAB '!$C$14:$C$204,C1280)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'!$F$14:$F$204,'RAB '!$C$14:$C$204,C1281)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'!$F$14:$F$204,'RAB '!$C$14:$C$204,C1282)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'!$F$14:$F$204,'RAB '!$C$14:$C$204,C1283)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'!$F$14:$F$204,'RAB '!$C$14:$C$204,C1284)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'!$F$14:$F$204,'RAB '!$C$14:$C$204,C1285)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'!$F$14:$F$204,'RAB '!$C$14:$C$204,C1286)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'!$F$14:$F$204,'RAB '!$C$14:$C$204,C1287)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'!$F$14:$F$204,'RAB '!$C$14:$C$204,C1288)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'!$F$14:$F$204,'RAB '!$C$14:$C$204,C1289)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'!$F$14:$F$204,'RAB '!$C$14:$C$204,C1290)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'!$F$14:$F$204,'RAB '!$C$14:$C$204,C1291)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'!$F$14:$F$204,'RAB '!$C$14:$C$204,C1292)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'!$F$14:$F$204,'RAB '!$C$14:$C$204,C1293)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'!$F$14:$F$204,'RAB '!$C$14:$C$204,C1294)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'!$F$14:$F$204,'RAB '!$C$14:$C$204,C1295)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'!$F$14:$F$204,'RAB '!$C$14:$C$204,C1296)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'!$F$14:$F$204,'RAB '!$C$14:$C$204,C1297)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'!$F$14:$F$204,'RAB '!$C$14:$C$204,C1298)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'!$F$14:$F$204,'RAB '!$C$14:$C$204,C1299)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'!$F$14:$F$204,'RAB '!$C$14:$C$204,C1300)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'!$F$14:$F$204,'RAB '!$C$14:$C$204,C1301)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'!$F$14:$F$204,'RAB '!$C$14:$C$204,C1302)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'!$F$14:$F$204,'RAB '!$C$14:$C$204,C1303)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'!$F$14:$F$204,'RAB '!$C$14:$C$204,C1304)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'!$F$14:$F$204,'RAB '!$C$14:$C$204,C1305)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'!$F$14:$F$204,'RAB '!$C$14:$C$204,C1306)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'!$F$14:$F$204,'RAB '!$C$14:$C$204,C1307)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'!$F$14:$F$204,'RAB '!$C$14:$C$204,C1308)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'!$F$14:$F$204,'RAB '!$C$14:$C$204,C1309)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'!$F$14:$F$204,'RAB '!$C$14:$C$204,C1310)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'!$F$14:$F$204,'RAB '!$C$14:$C$204,C1311)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'!$F$14:$F$204,'RAB '!$C$14:$C$204,C1312)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'!$F$14:$F$204,'RAB '!$C$14:$C$204,C1313)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'!$F$14:$F$204,'RAB '!$C$14:$C$204,C1314)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'!$F$14:$F$204,'RAB '!$C$14:$C$204,C1315)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'!$F$14:$F$204,'RAB '!$C$14:$C$204,C1316)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'!$F$14:$F$204,'RAB '!$C$14:$C$204,C1317)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'!$F$14:$F$204,'RAB '!$C$14:$C$204,C1318)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'!$F$14:$F$204,'RAB '!$C$14:$C$204,C1319)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'!$F$14:$F$204,'RAB '!$C$14:$C$204,C1320)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1100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49" t="str">
        <f>'RAB '!G6</f>
        <v xml:space="preserve">PEKERJAAN PB PERUM GRAND PESONA RESIDANCE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34</v>
      </c>
      <c r="E11" s="562" t="s">
        <v>35</v>
      </c>
      <c r="F11" s="562" t="s">
        <v>2</v>
      </c>
      <c r="G11" s="563" t="s">
        <v>33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38</v>
      </c>
      <c r="I12" s="554" t="s">
        <v>5</v>
      </c>
      <c r="J12" s="552" t="s">
        <v>39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3</v>
      </c>
      <c r="G17" s="41">
        <f ca="1">IF(ISERROR(OFFSET('HARGA SATUAN'!$I$6,MATCH(C17,'HARGA SATUAN'!$C$7:$C$1509,0),0)),"",OFFSET('HARGA SATUAN'!$I$6,MATCH(C17,'HARGA SATUAN'!$C$7:$C$1509,0),0))</f>
        <v>5800000</v>
      </c>
      <c r="H17" s="42">
        <f t="shared" ca="1" si="1"/>
        <v>0</v>
      </c>
      <c r="I17" s="42">
        <f t="shared" ca="1" si="2"/>
        <v>17400000</v>
      </c>
      <c r="J17" s="42">
        <f t="shared" ca="1" si="3"/>
        <v>0</v>
      </c>
      <c r="K17" s="43">
        <f t="shared" ca="1" si="0"/>
        <v>17400000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SATUAN'!$C$7:$C$1509,0),0)),"",OFFSET('HARGA SATUAN'!$D$6,MATCH(C18,'HARGA SATUAN'!$C$7:$C$1509,0),0))</f>
        <v>HDW</v>
      </c>
      <c r="E18" s="101" t="str">
        <f ca="1">IF(B18="+","Unit",IF(ISERROR(OFFSET('HARGA SATUAN'!$E$6,MATCH(C18,'HARGA SATUAN'!$C$7:$C$1509,0),0)),"",OFFSET('HARGA SATUAN'!$E$6,MATCH(C18,'HARGA SATUAN'!$C$7:$C$1509,0),0)))</f>
        <v>Btg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984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40387400</v>
      </c>
      <c r="J38" s="55">
        <f ca="1">SUM(J14:J37)</f>
        <v>0</v>
      </c>
      <c r="K38" s="55">
        <f ca="1">SUM(K14:K37)</f>
        <v>40387400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455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4038740</v>
      </c>
      <c r="J39" s="60">
        <f ca="1">J38*0.1</f>
        <v>0</v>
      </c>
      <c r="K39" s="60">
        <f ca="1">K38*0.1</f>
        <v>4038740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40" t="s">
        <v>456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44426140</v>
      </c>
      <c r="J40" s="61">
        <f ca="1">SUM(J38:J39)</f>
        <v>0</v>
      </c>
      <c r="K40" s="61">
        <f ca="1">SUM(K38:K39)</f>
        <v>44426140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PROPER([164]!terbilang(K40))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'!$F$14:$F$204,'RAB '!$C$14:$C$204,'REKAP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'!$F$14:$F$204,'RAB '!$C$14:$C$204,'REKAP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'!$F$14:$F$204,'RAB '!$C$14:$C$204,'REKAP TIANG'!C59)</f>
        <v>3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'!$F$14:$F$204,'RAB '!$C$14:$C$204,'REKAP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'!$F$14:$F$204,'RAB '!$C$14:$C$204,'REKAP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'!$F$14:$F$204,'RAB '!$C$14:$C$204,'REKAP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'!$F$14:$F$204,'RAB '!$C$14:$C$204,'REKAP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'!$F$14:$F$204,'RAB '!$C$14:$C$204,'REKAP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'!$F$14:$F$204,'RAB '!$C$14:$C$204,'REKAP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'!$F$14:$F$204,'RAB '!$C$14:$C$204,'REKAP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'!$F$14:$F$204,'RAB '!$C$14:$C$204,'REKAP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'!$F$14:$F$204,'RAB '!$C$14:$C$204,'REKAP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'!$F$14:$F$204,'RAB '!$C$14:$C$204,'REKAP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'!$F$14:$F$204,'RAB '!$C$14:$C$204,'REKAP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'!$F$14:$F$204,'RAB '!$C$14:$C$204,'REKAP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'!$F$14:$F$204,'RAB '!$C$14:$C$204,'REKAP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'!$F$14:$F$204,'RAB '!$C$14:$C$204,'REKAP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'!$F$14:$F$204,'RAB '!$C$14:$C$204,'REKAP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'!$F$14:$F$204,'RAB '!$C$14:$C$204,'REKAP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'!$F$14:$F$204,'RAB '!$C$14:$C$204,'REKAP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32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'!C1</f>
        <v>PT. PLN ( PERSERO )</v>
      </c>
      <c r="D1" s="25"/>
      <c r="T1" s="30"/>
    </row>
    <row r="2" spans="1:21">
      <c r="C2" s="98" t="str">
        <f>'RAB '!C2</f>
        <v>UNIT INDUK DISTRIBUSI JAWA TENGAH &amp; DI YOGYAKARTA</v>
      </c>
      <c r="D2" s="25"/>
      <c r="S2" s="73"/>
      <c r="T2" s="82"/>
    </row>
    <row r="3" spans="1:21">
      <c r="C3" s="98" t="str">
        <f>'RAB 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1007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49" t="str">
        <f>'RAB '!G6</f>
        <v xml:space="preserve">PEKERJAAN PB PERUM GRAND PESONA RESIDANCE 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'!G9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34</v>
      </c>
      <c r="E11" s="562" t="s">
        <v>35</v>
      </c>
      <c r="F11" s="562" t="s">
        <v>2</v>
      </c>
      <c r="G11" s="563" t="s">
        <v>33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38</v>
      </c>
      <c r="I12" s="554" t="s">
        <v>5</v>
      </c>
      <c r="J12" s="552" t="s">
        <v>39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90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29484000</v>
      </c>
      <c r="I16" s="42">
        <f t="shared" ca="1" si="2"/>
        <v>0</v>
      </c>
      <c r="J16" s="42">
        <f t="shared" ca="1" si="3"/>
        <v>0</v>
      </c>
      <c r="K16" s="43">
        <f t="shared" ca="1" si="0"/>
        <v>29484000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90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3510000</v>
      </c>
      <c r="I17" s="42">
        <f t="shared" ca="1" si="2"/>
        <v>0</v>
      </c>
      <c r="J17" s="42">
        <f t="shared" ca="1" si="3"/>
        <v>0</v>
      </c>
      <c r="K17" s="43">
        <f t="shared" ca="1" si="0"/>
        <v>3510000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2</v>
      </c>
      <c r="G19" s="41">
        <f ca="1">IF(ISERROR(OFFSET('HARGA SATUAN'!$I$6,MATCH(C19,'HARGA SATUAN'!$C$7:$C$1509,0),0)),"",OFFSET('HARGA SATUAN'!$I$6,MATCH(C19,'HARGA SATUAN'!$C$7:$C$1509,0),0))</f>
        <v>176900</v>
      </c>
      <c r="H19" s="42">
        <f t="shared" ca="1" si="1"/>
        <v>353800</v>
      </c>
      <c r="I19" s="42">
        <f t="shared" ca="1" si="2"/>
        <v>0</v>
      </c>
      <c r="J19" s="42">
        <f t="shared" ca="1" si="3"/>
        <v>0</v>
      </c>
      <c r="K19" s="43">
        <f t="shared" ca="1" si="0"/>
        <v>353800</v>
      </c>
      <c r="L19" s="46"/>
      <c r="Q19" s="36"/>
      <c r="R19" s="45"/>
      <c r="S19" s="45"/>
      <c r="T19" s="45"/>
    </row>
    <row r="20" spans="1:20" s="47" customFormat="1" ht="29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150-240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Set</v>
      </c>
      <c r="F20" s="101">
        <f t="shared" ca="1" si="6"/>
        <v>4</v>
      </c>
      <c r="G20" s="41">
        <f ca="1">IF(ISERROR(OFFSET('HARGA SATUAN'!$I$6,MATCH(C20,'HARGA SATUAN'!$C$7:$C$1509,0),0)),"",OFFSET('HARGA SATUAN'!$I$6,MATCH(C20,'HARGA SATUAN'!$C$7:$C$1509,0),0))</f>
        <v>430000</v>
      </c>
      <c r="H20" s="42">
        <f t="shared" ca="1" si="1"/>
        <v>1720000</v>
      </c>
      <c r="I20" s="42">
        <f t="shared" ca="1" si="2"/>
        <v>0</v>
      </c>
      <c r="J20" s="42">
        <f t="shared" ca="1" si="3"/>
        <v>0</v>
      </c>
      <c r="K20" s="43">
        <f t="shared" ca="1" si="0"/>
        <v>1720000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402</v>
      </c>
      <c r="G21" s="41">
        <f ca="1">IF(ISERROR(OFFSET('HARGA SATUAN'!$I$6,MATCH(C21,'HARGA SATUAN'!$C$7:$C$1509,0),0)),"",OFFSET('HARGA SATUAN'!$I$6,MATCH(C21,'HARGA SATUAN'!$C$7:$C$1509,0),0))</f>
        <v>14200</v>
      </c>
      <c r="H21" s="42">
        <f t="shared" ca="1" si="1"/>
        <v>5708400</v>
      </c>
      <c r="I21" s="42">
        <f t="shared" ca="1" si="2"/>
        <v>0</v>
      </c>
      <c r="J21" s="42">
        <f t="shared" ca="1" si="3"/>
        <v>0</v>
      </c>
      <c r="K21" s="43">
        <f t="shared" ca="1" si="0"/>
        <v>5708400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2</v>
      </c>
      <c r="G22" s="41">
        <f ca="1">IF(ISERROR(OFFSET('HARGA SATUAN'!$I$6,MATCH(C22,'HARGA SATUAN'!$C$7:$C$1509,0),0)),"",OFFSET('HARGA SATUAN'!$I$6,MATCH(C22,'HARGA SATUAN'!$C$7:$C$1509,0),0))</f>
        <v>53300</v>
      </c>
      <c r="H22" s="42">
        <f t="shared" ca="1" si="1"/>
        <v>106600</v>
      </c>
      <c r="I22" s="42">
        <f t="shared" ca="1" si="2"/>
        <v>0</v>
      </c>
      <c r="J22" s="42">
        <f t="shared" ca="1" si="3"/>
        <v>0</v>
      </c>
      <c r="K22" s="43">
        <f t="shared" ca="1" si="0"/>
        <v>106600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230</v>
      </c>
      <c r="G23" s="41">
        <f ca="1">IF(ISERROR(OFFSET('HARGA SATUAN'!$I$6,MATCH(C23,'HARGA SATUAN'!$C$7:$C$1509,0),0)),"",OFFSET('HARGA SATUAN'!$I$6,MATCH(C23,'HARGA SATUAN'!$C$7:$C$1509,0),0))</f>
        <v>53300</v>
      </c>
      <c r="H23" s="42">
        <f t="shared" ca="1" si="1"/>
        <v>12259000</v>
      </c>
      <c r="I23" s="42">
        <f t="shared" ca="1" si="2"/>
        <v>0</v>
      </c>
      <c r="J23" s="42">
        <f t="shared" ca="1" si="3"/>
        <v>0</v>
      </c>
      <c r="K23" s="43">
        <f t="shared" ca="1" si="0"/>
        <v>12259000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01">
        <f t="shared" ca="1" si="6"/>
        <v>3150</v>
      </c>
      <c r="G24" s="41">
        <f ca="1">IF(ISERROR(OFFSET('HARGA SATUAN'!$I$6,MATCH(C24,'HARGA SATUAN'!$C$7:$C$1509,0),0)),"",OFFSET('HARGA SATUAN'!$I$6,MATCH(C24,'HARGA SATUAN'!$C$7:$C$1509,0),0))</f>
        <v>4300</v>
      </c>
      <c r="H24" s="42">
        <f t="shared" ca="1" si="1"/>
        <v>13545000</v>
      </c>
      <c r="I24" s="42">
        <f t="shared" ca="1" si="2"/>
        <v>0</v>
      </c>
      <c r="J24" s="42">
        <f t="shared" ca="1" si="3"/>
        <v>0</v>
      </c>
      <c r="K24" s="43">
        <f t="shared" ca="1" si="0"/>
        <v>13545000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984</v>
      </c>
      <c r="D168" s="550"/>
      <c r="E168" s="550"/>
      <c r="F168" s="550"/>
      <c r="G168" s="77" t="s">
        <v>9</v>
      </c>
      <c r="H168" s="55">
        <f ca="1">SUM(H14:H167)</f>
        <v>94532200</v>
      </c>
      <c r="I168" s="55">
        <f ca="1">SUM(I14:I167)</f>
        <v>0</v>
      </c>
      <c r="J168" s="55">
        <f ca="1">SUM(J14:J167)</f>
        <v>0</v>
      </c>
      <c r="K168" s="55">
        <f ca="1">SUM(K14:K167)</f>
        <v>94532200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455</v>
      </c>
      <c r="D169" s="551"/>
      <c r="E169" s="551"/>
      <c r="F169" s="551"/>
      <c r="G169" s="59" t="s">
        <v>9</v>
      </c>
      <c r="H169" s="60">
        <f ca="1">H168*0.1</f>
        <v>9453220</v>
      </c>
      <c r="I169" s="60">
        <f ca="1">I168*0.1</f>
        <v>0</v>
      </c>
      <c r="J169" s="60">
        <f ca="1">J168*0.1</f>
        <v>0</v>
      </c>
      <c r="K169" s="60">
        <f ca="1">K168*0.1</f>
        <v>9453220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40" t="s">
        <v>456</v>
      </c>
      <c r="D170" s="540"/>
      <c r="E170" s="540"/>
      <c r="F170" s="540"/>
      <c r="G170" s="61" t="s">
        <v>9</v>
      </c>
      <c r="H170" s="78">
        <f ca="1">SUM(H168:H169)</f>
        <v>103985420</v>
      </c>
      <c r="I170" s="78">
        <f ca="1">SUM(I168:I169)</f>
        <v>0</v>
      </c>
      <c r="J170" s="61">
        <f ca="1">SUM(J168:J169)</f>
        <v>0</v>
      </c>
      <c r="K170" s="61">
        <f ca="1">SUM(K168:K169)</f>
        <v>103985420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PROPER([164]!terbilang(K170))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'!$F$14:$F$204,'RAB '!$C$14:$C$204,C224)</f>
        <v>90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'!$F$14:$F$204,'RAB '!$C$14:$C$204,C225)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'!$F$14:$F$204,'RAB '!$C$14:$C$204,C226)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'!$F$14:$F$204,'RAB '!$C$14:$C$204,C227)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'!$F$14:$F$204,'RAB '!$C$14:$C$204,C228)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'!$F$14:$F$204,'RAB '!$C$14:$C$204,C229)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'!$F$14:$F$204,'RAB '!$C$14:$C$204,C230)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'!$F$14:$F$204,'RAB '!$C$14:$C$204,C231)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'!$F$14:$F$204,'RAB '!$C$14:$C$204,C232)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'!$F$14:$F$204,'RAB '!$C$14:$C$204,C233)</f>
        <v>90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'!$F$14:$F$204,'RAB '!$C$14:$C$204,C234)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'!$F$14:$F$204,'RAB '!$C$14:$C$204,C235)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'!$F$14:$F$204,'RAB '!$C$14:$C$204,C236)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'!$F$14:$F$204,'RAB '!$C$14:$C$204,C237)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'!$F$14:$F$204,'RAB '!$C$14:$C$204,C238)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'!$F$14:$F$204,'RAB '!$C$14:$C$204,C239)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'!$F$14:$F$204,'RAB '!$C$14:$C$204,C240)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'!$F$14:$F$204,'RAB '!$C$14:$C$204,C241)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'!$F$14:$F$204,'RAB '!$C$14:$C$204,C242)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'!$F$14:$F$204,'RAB '!$C$14:$C$204,C243)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'!$F$14:$F$204,'RAB '!$C$14:$C$204,C244)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'!$F$14:$F$204,'RAB '!$C$14:$C$204,C245)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'!$F$14:$F$204,'RAB '!$C$14:$C$204,C246)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'!$F$14:$F$204,'RAB '!$C$14:$C$204,C247)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'!$F$14:$F$204,'RAB '!$C$14:$C$204,C248)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'!$F$14:$F$204,'RAB '!$C$14:$C$204,C249)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'!$F$14:$F$204,'RAB '!$C$14:$C$204,C250)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'!$F$14:$F$204,'RAB '!$C$14:$C$204,C251)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'!$F$14:$F$204,'RAB '!$C$14:$C$204,C252)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'!$F$14:$F$204,'RAB '!$C$14:$C$204,C253)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'!$F$14:$F$204,'RAB '!$C$14:$C$204,C254)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'!$F$14:$F$204,'RAB '!$C$14:$C$204,C255)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'!$F$14:$F$204,'RAB '!$C$14:$C$204,C256)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'!$F$14:$F$204,'RAB '!$C$14:$C$204,C257)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'!$F$14:$F$204,'RAB '!$C$14:$C$204,C258)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'!$F$14:$F$204,'RAB '!$C$14:$C$204,C259)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'!$F$14:$F$204,'RAB '!$C$14:$C$204,C260)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'!$F$14:$F$204,'RAB '!$C$14:$C$204,C261)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'!$F$14:$F$204,'RAB '!$C$14:$C$204,C262)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'!$F$14:$F$204,'RAB '!$C$14:$C$204,C263)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'!$F$14:$F$204,'RAB '!$C$14:$C$204,C264)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'!$F$14:$F$204,'RAB '!$C$14:$C$204,C265)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'!$F$14:$F$204,'RAB '!$C$14:$C$204,C266)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'!$F$14:$F$204,'RAB '!$C$14:$C$204,C267)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'!$F$14:$F$204,'RAB '!$C$14:$C$204,C268)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'!$F$14:$F$204,'RAB '!$C$14:$C$204,C269)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'!$F$14:$F$204,'RAB '!$C$14:$C$204,C270)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'!$F$14:$F$204,'RAB '!$C$14:$C$204,C271)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'!$F$14:$F$204,'RAB '!$C$14:$C$204,C272)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'!$F$14:$F$204,'RAB '!$C$14:$C$204,C273)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'!$F$14:$F$204,'RAB '!$C$14:$C$204,C274)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'!$F$14:$F$204,'RAB '!$C$14:$C$204,C275)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'!$F$14:$F$204,'RAB '!$C$14:$C$204,C276)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'!$F$14:$F$204,'RAB '!$C$14:$C$204,C277)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'!$F$14:$F$204,'RAB '!$C$14:$C$204,C278)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'!$F$14:$F$204,'RAB '!$C$14:$C$204,C279)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'!$F$14:$F$204,'RAB '!$C$14:$C$204,C280)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'!$F$14:$F$204,'RAB '!$C$14:$C$204,C281)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'!$F$14:$F$204,'RAB '!$C$14:$C$204,C282)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'!$F$14:$F$204,'RAB '!$C$14:$C$204,C283)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'!$F$14:$F$204,'RAB '!$C$14:$C$204,C284)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'!$F$14:$F$204,'RAB '!$C$14:$C$204,C285)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'!$F$14:$F$204,'RAB '!$C$14:$C$204,C286)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'!$F$14:$F$204,'RAB '!$C$14:$C$204,C287)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'!$F$14:$F$204,'RAB '!$C$14:$C$204,C288)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'!$F$14:$F$204,'RAB '!$C$14:$C$204,C289)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'!$F$14:$F$204,'RAB '!$C$14:$C$204,C290)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'!$F$14:$F$204,'RAB '!$C$14:$C$204,C291)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'!$F$14:$F$204,'RAB '!$C$14:$C$204,C292)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'!$F$14:$F$204,'RAB '!$C$14:$C$204,C293)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'!$F$14:$F$204,'RAB '!$C$14:$C$204,C294)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'!$F$14:$F$204,'RAB '!$C$14:$C$204,C295)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'!$F$14:$F$204,'RAB '!$C$14:$C$204,C296)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'!$F$14:$F$204,'RAB '!$C$14:$C$204,C297)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'!$F$14:$F$204,'RAB '!$C$14:$C$204,C298)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'!$F$14:$F$204,'RAB '!$C$14:$C$204,C299)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'!$F$14:$F$204,'RAB '!$C$14:$C$204,C300)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'!$F$14:$F$204,'RAB '!$C$14:$C$204,C301)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'!$F$14:$F$204,'RAB '!$C$14:$C$204,C302)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'!$F$14:$F$204,'RAB '!$C$14:$C$204,C303)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'!$F$14:$F$204,'RAB '!$C$14:$C$204,C304)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'!$F$14:$F$204,'RAB '!$C$14:$C$204,C305)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'!$F$14:$F$204,'RAB '!$C$14:$C$204,C306)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'!$F$14:$F$204,'RAB '!$C$14:$C$204,C307)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'!$F$14:$F$204,'RAB '!$C$14:$C$204,C308)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'!$F$14:$F$204,'RAB '!$C$14:$C$204,C309)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'!$F$14:$F$204,'RAB '!$C$14:$C$204,C310)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'!$F$14:$F$204,'RAB '!$C$14:$C$204,C311)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'!$F$14:$F$204,'RAB '!$C$14:$C$204,C312)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'!$F$14:$F$204,'RAB '!$C$14:$C$204,C313)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'!$F$14:$F$204,'RAB '!$C$14:$C$204,C314)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'!$F$14:$F$204,'RAB '!$C$14:$C$204,C315)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'!$F$14:$F$204,'RAB '!$C$14:$C$204,C316)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'!$F$14:$F$204,'RAB '!$C$14:$C$204,C317)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'!$F$14:$F$204,'RAB '!$C$14:$C$204,C318)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'!$F$14:$F$204,'RAB '!$C$14:$C$204,C319)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'!$F$14:$F$204,'RAB '!$C$14:$C$204,C320)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'!$F$14:$F$204,'RAB '!$C$14:$C$204,C321)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'!$F$14:$F$204,'RAB '!$C$14:$C$204,C322)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'!$F$14:$F$204,'RAB '!$C$14:$C$204,C323)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'!$F$14:$F$204,'RAB '!$C$14:$C$204,C324)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'!$F$14:$F$204,'RAB '!$C$14:$C$204,C325)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'!$F$14:$F$204,'RAB '!$C$14:$C$204,C326)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'!$F$14:$F$204,'RAB '!$C$14:$C$204,C327)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'!$F$14:$F$204,'RAB '!$C$14:$C$204,C328)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'!$F$14:$F$204,'RAB '!$C$14:$C$204,C329)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'!$F$14:$F$204,'RAB '!$C$14:$C$204,C330)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'!$F$14:$F$204,'RAB '!$C$14:$C$204,C331)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'!$F$14:$F$204,'RAB '!$C$14:$C$204,C332)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'!$F$14:$F$204,'RAB '!$C$14:$C$204,C333)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'!$F$14:$F$204,'RAB '!$C$14:$C$204,C334)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'!$F$14:$F$204,'RAB '!$C$14:$C$204,C335)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'!$F$14:$F$204,'RAB '!$C$14:$C$204,C336)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'!$F$14:$F$204,'RAB '!$C$14:$C$204,C337)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'!$F$14:$F$204,'RAB '!$C$14:$C$204,C338)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'!$F$14:$F$204,'RAB '!$C$14:$C$204,C339)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'!$F$14:$F$204,'RAB '!$C$14:$C$204,C340)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'!$F$14:$F$204,'RAB '!$C$14:$C$204,C341)</f>
        <v>4</v>
      </c>
      <c r="E341" s="24">
        <f t="shared" ca="1" si="22"/>
        <v>1</v>
      </c>
      <c r="F341" s="24">
        <f ca="1">IF(D341=0,0,SUM($E$223:E341))</f>
        <v>5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'!$F$14:$F$204,'RAB '!$C$14:$C$204,C342)</f>
        <v>402</v>
      </c>
      <c r="E342" s="24">
        <f t="shared" ca="1" si="22"/>
        <v>1</v>
      </c>
      <c r="F342" s="24">
        <f ca="1">IF(D342=0,0,SUM($E$223:E342))</f>
        <v>6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'!$F$14:$F$204,'RAB '!$C$14:$C$204,C343)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'!$F$14:$F$204,'RAB '!$C$14:$C$204,C344)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'!$F$14:$F$204,'RAB '!$C$14:$C$204,C345)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'!$F$14:$F$204,'RAB '!$C$14:$C$204,C346)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'!$F$14:$F$204,'RAB '!$C$14:$C$204,C347)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'!$F$14:$F$204,'RAB '!$C$14:$C$204,C348)</f>
        <v>2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'!$F$14:$F$204,'RAB '!$C$14:$C$204,C349)</f>
        <v>230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'!$F$14:$F$204,'RAB '!$C$14:$C$204,C350)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'!$F$14:$F$204,'RAB '!$C$14:$C$204,C351)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'!$F$14:$F$204,'RAB '!$C$14:$C$204,C352)</f>
        <v>3150</v>
      </c>
      <c r="E352" s="24">
        <f t="shared" ca="1" si="22"/>
        <v>1</v>
      </c>
      <c r="F352" s="24">
        <f ca="1">IF(D352=0,0,SUM($E$223:E352))</f>
        <v>9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'!$F$14:$F$204,'RAB '!$C$14:$C$204,C353)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'!$F$14:$F$204,'RAB '!$C$14:$C$204,C354)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'!$F$14:$F$204,'RAB '!$C$14:$C$204,C355)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'!$F$14:$F$204,'RAB '!$C$14:$C$204,C356)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'!$F$14:$F$204,'RAB '!$C$14:$C$204,C357)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'!$F$14:$F$204,'RAB '!$C$14:$C$204,C358)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'!$F$14:$F$204,'RAB '!$C$14:$C$204,C359)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'!$F$14:$F$204,'RAB '!$C$14:$C$204,C360)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'!$F$14:$F$204,'RAB '!$C$14:$C$204,C361)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'!$F$14:$F$204,'RAB '!$C$14:$C$204,C362)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'!$F$14:$F$204,'RAB '!$C$14:$C$204,C363)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'!$F$14:$F$204,'RAB '!$C$14:$C$204,C364)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'!$F$14:$F$204,'RAB '!$C$14:$C$204,C365)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'!$F$14:$F$204,'RAB '!$C$14:$C$204,C366)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'!$F$14:$F$204,'RAB '!$C$14:$C$204,C367)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'!$F$14:$F$204,'RAB '!$C$14:$C$204,C368)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'!$F$14:$F$204,'RAB '!$C$14:$C$204,C369)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'!$F$14:$F$204,'RAB '!$C$14:$C$204,C370)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'!$F$14:$F$204,'RAB '!$C$14:$C$204,C371)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'!$F$14:$F$204,'RAB '!$C$14:$C$204,C372)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'!$F$14:$F$204,'RAB '!$C$14:$C$204,C373)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71" t="s">
        <v>1426</v>
      </c>
      <c r="C2" s="571"/>
      <c r="D2" s="571"/>
      <c r="E2" s="571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6" t="s">
        <v>1500</v>
      </c>
      <c r="C4" s="577"/>
      <c r="D4" s="577"/>
      <c r="E4" s="578"/>
      <c r="F4" s="351"/>
      <c r="G4" s="351"/>
      <c r="H4" s="352"/>
      <c r="I4" s="605" t="s">
        <v>1501</v>
      </c>
      <c r="J4" s="606"/>
      <c r="K4" s="606"/>
      <c r="L4" s="607"/>
    </row>
    <row r="5" spans="1:12" ht="34.5" customHeight="1">
      <c r="A5" s="193"/>
      <c r="B5" s="354" t="s">
        <v>1352</v>
      </c>
      <c r="C5" s="200" t="s">
        <v>9</v>
      </c>
      <c r="D5" s="572" t="str">
        <f>DATA!D14</f>
        <v xml:space="preserve">PEKERJAAN PB PERUM GRAND PESONA RESIDANCE </v>
      </c>
      <c r="E5" s="573"/>
      <c r="F5" s="197"/>
      <c r="G5" s="197"/>
      <c r="I5" s="355" t="s">
        <v>1352</v>
      </c>
      <c r="J5" s="200" t="s">
        <v>9</v>
      </c>
      <c r="K5" s="608" t="str">
        <f>D5</f>
        <v xml:space="preserve">PEKERJAAN PB PERUM GRAND PESONA RESIDANCE </v>
      </c>
      <c r="L5" s="609"/>
    </row>
    <row r="6" spans="1:12" ht="31.5" customHeight="1">
      <c r="A6" s="193"/>
      <c r="B6" s="354" t="s">
        <v>1497</v>
      </c>
      <c r="C6" s="200" t="s">
        <v>9</v>
      </c>
      <c r="D6" s="581">
        <f>DATA!D17*1000</f>
        <v>0</v>
      </c>
      <c r="E6" s="582"/>
      <c r="F6" s="197"/>
      <c r="G6" s="197"/>
      <c r="I6" s="355" t="s">
        <v>1498</v>
      </c>
      <c r="J6" s="200" t="s">
        <v>9</v>
      </c>
      <c r="K6" s="610">
        <f>DATA!D20*1000</f>
        <v>117000</v>
      </c>
      <c r="L6" s="611"/>
    </row>
    <row r="7" spans="1:12" ht="30.75" customHeight="1">
      <c r="A7" s="193"/>
      <c r="B7" s="354" t="s">
        <v>1413</v>
      </c>
      <c r="C7" s="200" t="s">
        <v>9</v>
      </c>
      <c r="D7" s="579">
        <f>DATA!D18</f>
        <v>1</v>
      </c>
      <c r="E7" s="580"/>
      <c r="F7" s="353" t="s">
        <v>1425</v>
      </c>
      <c r="I7" s="355" t="s">
        <v>1413</v>
      </c>
      <c r="J7" s="200" t="s">
        <v>9</v>
      </c>
      <c r="K7" s="612">
        <f>DATA!D21</f>
        <v>3</v>
      </c>
      <c r="L7" s="613"/>
    </row>
    <row r="8" spans="1:12" ht="51" customHeight="1">
      <c r="A8" s="193"/>
      <c r="B8" s="354" t="s">
        <v>1414</v>
      </c>
      <c r="C8" s="200" t="s">
        <v>9</v>
      </c>
      <c r="D8" s="579">
        <f>DATA!D19</f>
        <v>220</v>
      </c>
      <c r="E8" s="580"/>
      <c r="F8" s="353" t="s">
        <v>1425</v>
      </c>
      <c r="G8" s="348">
        <v>220</v>
      </c>
      <c r="I8" s="355" t="s">
        <v>1414</v>
      </c>
      <c r="J8" s="200" t="s">
        <v>9</v>
      </c>
      <c r="K8" s="612">
        <f>DATA!D22</f>
        <v>380</v>
      </c>
      <c r="L8" s="613"/>
    </row>
    <row r="9" spans="1:12" ht="30" customHeight="1" thickBot="1">
      <c r="A9" s="193"/>
      <c r="B9" s="360" t="s">
        <v>1509</v>
      </c>
      <c r="C9" s="350" t="s">
        <v>9</v>
      </c>
      <c r="D9" s="574">
        <f>IF(D7=1,D6/(380/3^0.5),(D6/(380*3^0.5)))</f>
        <v>0</v>
      </c>
      <c r="E9" s="575"/>
      <c r="F9" s="196"/>
      <c r="G9" s="349">
        <v>380</v>
      </c>
      <c r="I9" s="361" t="s">
        <v>1509</v>
      </c>
      <c r="J9" s="350" t="s">
        <v>9</v>
      </c>
      <c r="K9" s="616">
        <f>IF(K7=1,K6/(380/3^0.5),(K6/(380*3^0.5)))</f>
        <v>177.76310919785848</v>
      </c>
      <c r="L9" s="617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583"/>
      <c r="E12" s="584"/>
      <c r="F12" s="197"/>
      <c r="G12" s="197"/>
      <c r="I12" s="377" t="s">
        <v>1502</v>
      </c>
      <c r="J12" s="378" t="s">
        <v>9</v>
      </c>
      <c r="K12" s="585"/>
      <c r="L12" s="586"/>
    </row>
    <row r="13" spans="1:12" ht="31.5" customHeight="1">
      <c r="A13" s="193"/>
      <c r="B13" s="385" t="s">
        <v>1353</v>
      </c>
      <c r="C13" s="365" t="s">
        <v>9</v>
      </c>
      <c r="D13" s="589"/>
      <c r="E13" s="590"/>
      <c r="F13" s="197"/>
      <c r="G13" s="197"/>
      <c r="I13" s="379" t="s">
        <v>1353</v>
      </c>
      <c r="J13" s="365" t="s">
        <v>9</v>
      </c>
      <c r="K13" s="614"/>
      <c r="L13" s="615"/>
    </row>
    <row r="14" spans="1:12" ht="30.75" customHeight="1">
      <c r="A14" s="193"/>
      <c r="B14" s="385" t="s">
        <v>1503</v>
      </c>
      <c r="C14" s="365" t="s">
        <v>9</v>
      </c>
      <c r="D14" s="597">
        <v>50</v>
      </c>
      <c r="E14" s="598"/>
      <c r="F14" s="353" t="s">
        <v>1425</v>
      </c>
      <c r="G14" s="357">
        <v>50</v>
      </c>
      <c r="I14" s="379" t="s">
        <v>1503</v>
      </c>
      <c r="J14" s="365" t="s">
        <v>9</v>
      </c>
      <c r="K14" s="599">
        <v>200</v>
      </c>
      <c r="L14" s="600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601">
        <v>100</v>
      </c>
      <c r="E16" s="602"/>
      <c r="F16" s="353"/>
      <c r="G16" s="357">
        <v>160</v>
      </c>
      <c r="I16" s="379" t="s">
        <v>1505</v>
      </c>
      <c r="J16" s="365" t="s">
        <v>9</v>
      </c>
      <c r="K16" s="603">
        <f>K9</f>
        <v>177.76310919785848</v>
      </c>
      <c r="L16" s="604"/>
    </row>
    <row r="17" spans="1:12" ht="34.5" customHeight="1">
      <c r="A17" s="193"/>
      <c r="B17" s="385" t="s">
        <v>1506</v>
      </c>
      <c r="C17" s="365" t="s">
        <v>9</v>
      </c>
      <c r="D17" s="591">
        <f>IF(D15=1,D14/(20/3^0.5),(D14/(20*3^0.5)))</f>
        <v>1.4433756729740645</v>
      </c>
      <c r="E17" s="592"/>
      <c r="F17" s="353" t="s">
        <v>1425</v>
      </c>
      <c r="G17" s="358">
        <v>200</v>
      </c>
      <c r="I17" s="379" t="s">
        <v>1506</v>
      </c>
      <c r="J17" s="365" t="s">
        <v>9</v>
      </c>
      <c r="K17" s="595">
        <f>IF(K15=1,K14/(20/3^0.5),(K14/(20*3^0.5)))</f>
        <v>5.7735026918962582</v>
      </c>
      <c r="L17" s="596"/>
    </row>
    <row r="18" spans="1:12" ht="34.5" customHeight="1">
      <c r="A18" s="193"/>
      <c r="B18" s="385" t="s">
        <v>1507</v>
      </c>
      <c r="C18" s="365" t="s">
        <v>9</v>
      </c>
      <c r="D18" s="591">
        <f>IF(D15=1,D14/(380/3^0.5),(D14/(380*3^0.5)))*1000</f>
        <v>75.96714068284551</v>
      </c>
      <c r="E18" s="592"/>
      <c r="F18" s="353" t="s">
        <v>1425</v>
      </c>
      <c r="G18" s="358">
        <v>250</v>
      </c>
      <c r="I18" s="379" t="s">
        <v>1507</v>
      </c>
      <c r="J18" s="365" t="s">
        <v>9</v>
      </c>
      <c r="K18" s="595">
        <f>IF(K15=1,K14/(380/3^0.5),(K14/(380*3^0.5)))*1000</f>
        <v>303.86856273138204</v>
      </c>
      <c r="L18" s="596"/>
    </row>
    <row r="19" spans="1:12" ht="30" customHeight="1">
      <c r="A19" s="193"/>
      <c r="B19" s="386" t="s">
        <v>1499</v>
      </c>
      <c r="C19" s="364" t="s">
        <v>9</v>
      </c>
      <c r="D19" s="591">
        <f>IF(D15=1,D13/(380/3^0.5),(D13/(380*3^0.5)))</f>
        <v>0</v>
      </c>
      <c r="E19" s="592"/>
      <c r="F19" s="196"/>
      <c r="G19" s="349"/>
      <c r="I19" s="381" t="s">
        <v>1499</v>
      </c>
      <c r="J19" s="364" t="s">
        <v>9</v>
      </c>
      <c r="K19" s="595">
        <f>IF(K15=1,K13/(380/3^0.5),(K13/(380*3^0.5)))</f>
        <v>0</v>
      </c>
      <c r="L19" s="596"/>
    </row>
    <row r="20" spans="1:12" ht="30" customHeight="1" thickBot="1">
      <c r="A20" s="193"/>
      <c r="B20" s="387" t="s">
        <v>1508</v>
      </c>
      <c r="C20" s="383" t="s">
        <v>9</v>
      </c>
      <c r="D20" s="587">
        <f>D16/D18</f>
        <v>1.3163586137523464</v>
      </c>
      <c r="E20" s="588"/>
      <c r="F20" s="196"/>
      <c r="G20" s="349"/>
      <c r="I20" s="382" t="s">
        <v>1499</v>
      </c>
      <c r="J20" s="383" t="s">
        <v>9</v>
      </c>
      <c r="K20" s="593">
        <f>K16/K18</f>
        <v>0.58499999999999996</v>
      </c>
      <c r="L20" s="594"/>
    </row>
    <row r="21" spans="1:12" ht="9.75" customHeight="1">
      <c r="A21" s="193"/>
      <c r="B21" s="372" t="s">
        <v>1508</v>
      </c>
      <c r="C21" s="373" t="s">
        <v>9</v>
      </c>
      <c r="D21" s="570">
        <v>1</v>
      </c>
      <c r="E21" s="570"/>
      <c r="F21" s="374"/>
      <c r="G21" s="375"/>
      <c r="H21" s="376"/>
      <c r="I21" s="372" t="s">
        <v>1499</v>
      </c>
      <c r="J21" s="373" t="s">
        <v>9</v>
      </c>
      <c r="K21" s="570">
        <v>1</v>
      </c>
      <c r="L21" s="570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" thickBot="1"/>
    <row r="24" spans="1:12" ht="200.25" customHeight="1" thickBot="1">
      <c r="B24" s="567"/>
      <c r="C24" s="568"/>
      <c r="D24" s="568"/>
      <c r="E24" s="569"/>
      <c r="I24" s="567"/>
      <c r="J24" s="568"/>
      <c r="K24" s="568"/>
      <c r="L24" s="569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opLeftCell="A7" zoomScale="130" zoomScaleNormal="130" workbookViewId="0">
      <selection activeCell="D14" sqref="D14"/>
    </sheetView>
  </sheetViews>
  <sheetFormatPr defaultColWidth="9.1796875" defaultRowHeight="14.5"/>
  <cols>
    <col min="1" max="1" width="1.26953125" style="210" customWidth="1"/>
    <col min="2" max="2" width="25.26953125" style="210" customWidth="1"/>
    <col min="3" max="3" width="3.26953125" style="210" customWidth="1"/>
    <col min="4" max="4" width="26.26953125" style="224" customWidth="1"/>
    <col min="5" max="5" width="6.453125" style="210" customWidth="1"/>
    <col min="6" max="6" width="12" style="210" bestFit="1" customWidth="1"/>
    <col min="7" max="8" width="9.1796875" style="210" hidden="1" customWidth="1"/>
    <col min="9" max="9" width="9.1796875" style="210"/>
    <col min="10" max="10" width="3.81640625" style="210" customWidth="1"/>
    <col min="11" max="11" width="2.7265625" style="210" customWidth="1"/>
    <col min="12" max="16384" width="9.1796875" style="210"/>
  </cols>
  <sheetData>
    <row r="1" spans="2:11" ht="12.75" customHeight="1">
      <c r="B1" s="618"/>
      <c r="C1" s="618"/>
      <c r="D1" s="618"/>
    </row>
    <row r="2" spans="2:11" ht="15.75" customHeight="1">
      <c r="B2" s="211" t="s">
        <v>1415</v>
      </c>
      <c r="C2" s="212"/>
      <c r="D2" s="213"/>
    </row>
    <row r="3" spans="2:11" ht="20.149999999999999" customHeight="1">
      <c r="B3" s="214" t="s">
        <v>1322</v>
      </c>
      <c r="C3" s="215" t="s">
        <v>9</v>
      </c>
      <c r="D3" s="216">
        <v>2024</v>
      </c>
    </row>
    <row r="4" spans="2:11" ht="20.149999999999999" customHeight="1">
      <c r="B4" s="214" t="s">
        <v>1003</v>
      </c>
      <c r="C4" s="215" t="s">
        <v>9</v>
      </c>
      <c r="D4" s="217">
        <v>0.12</v>
      </c>
    </row>
    <row r="5" spans="2:11" ht="20.149999999999999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49999999999999" customHeight="1">
      <c r="B6" s="214" t="s">
        <v>1324</v>
      </c>
      <c r="C6" s="215" t="s">
        <v>9</v>
      </c>
      <c r="D6" s="219">
        <v>25</v>
      </c>
      <c r="F6" s="392"/>
    </row>
    <row r="7" spans="2:11" ht="20.149999999999999" customHeight="1">
      <c r="B7" s="214" t="s">
        <v>1325</v>
      </c>
      <c r="C7" s="215" t="s">
        <v>9</v>
      </c>
      <c r="D7" s="220">
        <v>2.2499999999999999E-2</v>
      </c>
    </row>
    <row r="8" spans="2:11" ht="20.149999999999999" customHeight="1">
      <c r="B8" s="214" t="s">
        <v>1416</v>
      </c>
      <c r="C8" s="215" t="s">
        <v>9</v>
      </c>
      <c r="D8" s="221">
        <f>D20-D17</f>
        <v>117</v>
      </c>
    </row>
    <row r="9" spans="2:11" ht="20.149999999999999" customHeight="1">
      <c r="B9" s="214" t="s">
        <v>1417</v>
      </c>
      <c r="C9" s="215" t="s">
        <v>9</v>
      </c>
      <c r="D9" s="221">
        <f>(D8*D25)*1000</f>
        <v>109620000</v>
      </c>
    </row>
    <row r="10" spans="2:11" ht="20.149999999999999" customHeight="1">
      <c r="B10" s="214" t="s">
        <v>1418</v>
      </c>
      <c r="C10" s="215" t="s">
        <v>9</v>
      </c>
      <c r="D10" s="221">
        <f ca="1">'RAB '!K210</f>
        <v>177952150.85219997</v>
      </c>
    </row>
    <row r="11" spans="2:11" ht="20.149999999999999" customHeight="1">
      <c r="B11" s="214" t="s">
        <v>1329</v>
      </c>
      <c r="C11" s="215" t="s">
        <v>9</v>
      </c>
      <c r="D11" s="218">
        <f ca="1">2%*D10</f>
        <v>3559043.0170439994</v>
      </c>
    </row>
    <row r="12" spans="2:11" ht="9" customHeight="1">
      <c r="B12" s="619"/>
      <c r="C12" s="619"/>
      <c r="D12" s="619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1684</v>
      </c>
      <c r="E14" s="223" t="s">
        <v>1425</v>
      </c>
    </row>
    <row r="15" spans="2:11" ht="20.149999999999999" customHeight="1">
      <c r="B15" s="340" t="s">
        <v>1419</v>
      </c>
      <c r="C15" s="341" t="s">
        <v>9</v>
      </c>
      <c r="D15" s="345" t="s">
        <v>1657</v>
      </c>
      <c r="E15" s="223" t="s">
        <v>1425</v>
      </c>
    </row>
    <row r="16" spans="2:11" ht="20.149999999999999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49999999999999" customHeight="1">
      <c r="B17" s="340" t="s">
        <v>1421</v>
      </c>
      <c r="C17" s="341" t="s">
        <v>9</v>
      </c>
      <c r="D17" s="346">
        <v>0</v>
      </c>
      <c r="E17" s="223" t="s">
        <v>1425</v>
      </c>
    </row>
    <row r="18" spans="2:5" ht="20.149999999999999" hidden="1" customHeight="1">
      <c r="B18" s="340" t="s">
        <v>1511</v>
      </c>
      <c r="C18" s="341"/>
      <c r="D18" s="346">
        <f>IF((D17&lt;=11),1,3)</f>
        <v>1</v>
      </c>
      <c r="E18" s="223"/>
    </row>
    <row r="19" spans="2:5" ht="20.149999999999999" hidden="1" customHeight="1">
      <c r="B19" s="340" t="s">
        <v>1512</v>
      </c>
      <c r="C19" s="341"/>
      <c r="D19" s="346">
        <f>IF((D17&lt;=11),220,380)</f>
        <v>220</v>
      </c>
      <c r="E19" s="223"/>
    </row>
    <row r="20" spans="2:5" ht="20.149999999999999" customHeight="1">
      <c r="B20" s="340" t="s">
        <v>1422</v>
      </c>
      <c r="C20" s="341" t="s">
        <v>9</v>
      </c>
      <c r="D20" s="346">
        <f>(1300*90)/1000</f>
        <v>117</v>
      </c>
      <c r="E20" s="223" t="s">
        <v>1425</v>
      </c>
    </row>
    <row r="21" spans="2:5" ht="20.149999999999999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49999999999999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49999999999999" customHeight="1">
      <c r="B23" s="340" t="s">
        <v>1326</v>
      </c>
      <c r="C23" s="341" t="s">
        <v>9</v>
      </c>
      <c r="D23" s="345">
        <v>1444.7</v>
      </c>
      <c r="E23" s="223" t="s">
        <v>1425</v>
      </c>
    </row>
    <row r="24" spans="2:5" ht="20.149999999999999" customHeight="1">
      <c r="B24" s="340" t="s">
        <v>1327</v>
      </c>
      <c r="C24" s="341" t="s">
        <v>9</v>
      </c>
      <c r="D24" s="345">
        <v>1444.7</v>
      </c>
      <c r="E24" s="223" t="s">
        <v>1425</v>
      </c>
    </row>
    <row r="25" spans="2:5" ht="20.149999999999999" customHeight="1">
      <c r="B25" s="340" t="s">
        <v>1424</v>
      </c>
      <c r="C25" s="341" t="s">
        <v>9</v>
      </c>
      <c r="D25" s="346">
        <f>1218000/1300</f>
        <v>936.92307692307691</v>
      </c>
      <c r="E25" s="223" t="s">
        <v>1425</v>
      </c>
    </row>
    <row r="26" spans="2:5" ht="20.149999999999999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34" activePane="bottomLeft" state="frozen"/>
      <selection activeCell="D10" sqref="D10"/>
      <selection pane="bottomLeft" activeCell="F3" sqref="F3"/>
    </sheetView>
  </sheetViews>
  <sheetFormatPr defaultColWidth="9.1796875" defaultRowHeight="14.5"/>
  <cols>
    <col min="1" max="1" width="5" style="225" customWidth="1"/>
    <col min="2" max="2" width="6.26953125" style="225" customWidth="1"/>
    <col min="3" max="3" width="15.1796875" style="225" customWidth="1"/>
    <col min="4" max="4" width="15" style="225" customWidth="1"/>
    <col min="5" max="5" width="15.1796875" style="225" bestFit="1" customWidth="1"/>
    <col min="6" max="6" width="12.1796875" style="225" bestFit="1" customWidth="1"/>
    <col min="7" max="7" width="10" style="225" bestFit="1" customWidth="1"/>
    <col min="8" max="8" width="15.7265625" style="225" bestFit="1" customWidth="1"/>
    <col min="9" max="9" width="14.1796875" style="225" bestFit="1" customWidth="1"/>
    <col min="10" max="10" width="13.81640625" style="225" bestFit="1" customWidth="1"/>
    <col min="11" max="11" width="15.7265625" style="225" customWidth="1"/>
    <col min="12" max="12" width="11.1796875" style="225" bestFit="1" customWidth="1"/>
    <col min="13" max="13" width="13.81640625" style="225" bestFit="1" customWidth="1"/>
    <col min="14" max="14" width="12.81640625" style="225" bestFit="1" customWidth="1"/>
    <col min="15" max="15" width="7" style="225" customWidth="1"/>
    <col min="16" max="17" width="12.81640625" style="225" bestFit="1" customWidth="1"/>
    <col min="18" max="18" width="1.26953125" style="225" hidden="1" customWidth="1"/>
    <col min="19" max="19" width="3" style="227" hidden="1" customWidth="1"/>
    <col min="20" max="16384" width="9.1796875" style="225"/>
  </cols>
  <sheetData>
    <row r="1" spans="1:21">
      <c r="G1" s="226"/>
    </row>
    <row r="2" spans="1:21">
      <c r="G2" s="226"/>
      <c r="K2" s="505"/>
    </row>
    <row r="3" spans="1:21">
      <c r="B3" s="620" t="s">
        <v>1330</v>
      </c>
      <c r="C3" s="620"/>
      <c r="D3" s="620"/>
      <c r="E3" s="620"/>
      <c r="F3" s="228" t="str">
        <f>DATA!D14</f>
        <v xml:space="preserve">PEKERJAAN PB PERUM GRAND PESONA RESIDANCE 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49999999999999" customHeight="1">
      <c r="B5" s="621" t="s">
        <v>1322</v>
      </c>
      <c r="C5" s="621" t="s">
        <v>1331</v>
      </c>
      <c r="D5" s="622" t="s">
        <v>1332</v>
      </c>
      <c r="E5" s="622" t="s">
        <v>1333</v>
      </c>
      <c r="F5" s="621" t="s">
        <v>1334</v>
      </c>
      <c r="G5" s="621"/>
      <c r="H5" s="621"/>
      <c r="I5" s="621"/>
      <c r="J5" s="621"/>
      <c r="K5" s="621" t="s">
        <v>1335</v>
      </c>
      <c r="L5" s="621"/>
      <c r="M5" s="230"/>
      <c r="N5" s="625" t="s">
        <v>1336</v>
      </c>
      <c r="O5" s="622" t="s">
        <v>1337</v>
      </c>
      <c r="P5" s="622" t="s">
        <v>1338</v>
      </c>
      <c r="Q5" s="622" t="s">
        <v>1339</v>
      </c>
      <c r="R5" s="231"/>
      <c r="S5" s="232"/>
      <c r="T5" s="623" t="s">
        <v>1340</v>
      </c>
      <c r="U5" s="233"/>
    </row>
    <row r="6" spans="1:21" ht="20.149999999999999" customHeight="1">
      <c r="B6" s="621"/>
      <c r="C6" s="621"/>
      <c r="D6" s="621"/>
      <c r="E6" s="621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6"/>
      <c r="O6" s="621"/>
      <c r="P6" s="621"/>
      <c r="Q6" s="621"/>
      <c r="R6" s="231"/>
      <c r="S6" s="232"/>
      <c r="T6" s="621"/>
      <c r="U6" s="235"/>
    </row>
    <row r="7" spans="1:21" ht="20.149999999999999" customHeight="1">
      <c r="A7" s="236">
        <v>0</v>
      </c>
      <c r="B7" s="237">
        <v>2023</v>
      </c>
      <c r="C7" s="388">
        <f>DATA!D8*DATA!D26*2</f>
        <v>9360</v>
      </c>
      <c r="D7" s="239">
        <f t="shared" ref="D7:D12" si="0">C7*4/24</f>
        <v>1560</v>
      </c>
      <c r="E7" s="239">
        <f>C7-D7</f>
        <v>7800</v>
      </c>
      <c r="F7" s="240">
        <f ca="1">DATA!D10/1000000</f>
        <v>177.95215085219996</v>
      </c>
      <c r="G7" s="241">
        <f ca="1">DATA!$D$11/1000000</f>
        <v>3.5590430170439995</v>
      </c>
      <c r="H7" s="241">
        <f>C7*DATA!$D$5/1000000</f>
        <v>10.147410429498427</v>
      </c>
      <c r="I7" s="241">
        <f>(C7*DATA!$D$5*DATA!$D$7)/1000000</f>
        <v>0.2283167346637146</v>
      </c>
      <c r="J7" s="239">
        <f ca="1">SUM(F7:I7)</f>
        <v>191.88692103340608</v>
      </c>
      <c r="K7" s="242">
        <f>DATA!D9/1000000</f>
        <v>109.62</v>
      </c>
      <c r="L7" s="239">
        <f>((D7*DATA!$D$23)/1000000)+((E7*DATA!$D$24)/1000000)</f>
        <v>13.522392</v>
      </c>
      <c r="M7" s="239">
        <f>K7+L7</f>
        <v>123.142392</v>
      </c>
      <c r="N7" s="239">
        <f ca="1">M7-J7</f>
        <v>-68.744529033406081</v>
      </c>
      <c r="O7" s="237">
        <v>1</v>
      </c>
      <c r="P7" s="239">
        <f ca="1">O7*N7</f>
        <v>-68.744529033406081</v>
      </c>
      <c r="Q7" s="239">
        <f ca="1">P7</f>
        <v>-68.744529033406081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49999999999999" customHeight="1">
      <c r="A8" s="236">
        <f>A7+1</f>
        <v>1</v>
      </c>
      <c r="B8" s="237">
        <f>B7+1</f>
        <v>2024</v>
      </c>
      <c r="C8" s="238">
        <f>DATA!D8*DATA!D26*12</f>
        <v>56160</v>
      </c>
      <c r="D8" s="239">
        <f t="shared" si="0"/>
        <v>9360</v>
      </c>
      <c r="E8" s="239">
        <f t="shared" ref="E8:E32" si="1">C8-D8</f>
        <v>46800</v>
      </c>
      <c r="F8" s="237"/>
      <c r="G8" s="241">
        <f ca="1">DATA!$D$11/1000000</f>
        <v>3.5590430170439995</v>
      </c>
      <c r="H8" s="241">
        <f>C8*DATA!$D$5/1000000</f>
        <v>60.884462576990558</v>
      </c>
      <c r="I8" s="241">
        <f>(C8*DATA!$D$5*DATA!$D$7)/1000000</f>
        <v>1.3699004079822874</v>
      </c>
      <c r="J8" s="239">
        <f ca="1">SUM(F8:I8)</f>
        <v>65.813406002016848</v>
      </c>
      <c r="K8" s="244"/>
      <c r="L8" s="239">
        <f>((D8*DATA!$D$23)/1000000)+((E8*DATA!$D$24)/1000000)</f>
        <v>81.134351999999993</v>
      </c>
      <c r="M8" s="239">
        <f t="shared" ref="M8:M32" si="2">K8+L8</f>
        <v>81.134351999999993</v>
      </c>
      <c r="N8" s="239">
        <f ca="1">M8-J8</f>
        <v>15.320945997983145</v>
      </c>
      <c r="O8" s="238">
        <f>1/(1+'[165]Asumsi I'!$C$3)^(KKF!A8)</f>
        <v>0.89285714285714279</v>
      </c>
      <c r="P8" s="239">
        <f ca="1">O8*N8</f>
        <v>13.679416069627807</v>
      </c>
      <c r="Q8" s="239">
        <f ca="1">Q7+P8</f>
        <v>-55.065112963778276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49999999999999" customHeight="1">
      <c r="A9" s="236">
        <f t="shared" ref="A9:B24" si="4">A8+1</f>
        <v>2</v>
      </c>
      <c r="B9" s="237">
        <f t="shared" si="4"/>
        <v>2025</v>
      </c>
      <c r="C9" s="245">
        <f>+C8</f>
        <v>56160</v>
      </c>
      <c r="D9" s="239">
        <f t="shared" si="0"/>
        <v>9360</v>
      </c>
      <c r="E9" s="239">
        <f t="shared" si="1"/>
        <v>46800</v>
      </c>
      <c r="F9" s="237"/>
      <c r="G9" s="241">
        <f ca="1">DATA!$D$11/1000000</f>
        <v>3.5590430170439995</v>
      </c>
      <c r="H9" s="241">
        <f>C9*DATA!$D$5/1000000</f>
        <v>60.884462576990558</v>
      </c>
      <c r="I9" s="241">
        <f>(C9*DATA!$D$5*DATA!$D$7)/1000000</f>
        <v>1.3699004079822874</v>
      </c>
      <c r="J9" s="239">
        <f t="shared" ref="J9:J32" ca="1" si="5">SUM(F9:I9)</f>
        <v>65.813406002016848</v>
      </c>
      <c r="K9" s="239"/>
      <c r="L9" s="239">
        <f>((D9*DATA!$D$23)/1000000)+((E9*DATA!$D$24)/1000000)</f>
        <v>81.134351999999993</v>
      </c>
      <c r="M9" s="239">
        <f t="shared" si="2"/>
        <v>81.134351999999993</v>
      </c>
      <c r="N9" s="239">
        <f t="shared" ref="N9:N32" ca="1" si="6">M9-J9</f>
        <v>15.320945997983145</v>
      </c>
      <c r="O9" s="245">
        <f>1/(1+'[165]Asumsi I'!$C$3)^(KKF!A9)</f>
        <v>0.79719387755102034</v>
      </c>
      <c r="P9" s="239">
        <f t="shared" ref="P9:P32" ca="1" si="7">O9*N9</f>
        <v>12.21376434788197</v>
      </c>
      <c r="Q9" s="239">
        <f ca="1">Q8+P9</f>
        <v>-42.851348615896306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49999999999999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56160</v>
      </c>
      <c r="D10" s="239">
        <f t="shared" si="0"/>
        <v>9360</v>
      </c>
      <c r="E10" s="239">
        <f t="shared" si="1"/>
        <v>46800</v>
      </c>
      <c r="F10" s="237"/>
      <c r="G10" s="241">
        <f ca="1">DATA!$D$11/1000000</f>
        <v>3.5590430170439995</v>
      </c>
      <c r="H10" s="241">
        <f>C10*DATA!$D$5/1000000</f>
        <v>60.884462576990558</v>
      </c>
      <c r="I10" s="241">
        <f>(C10*DATA!$D$5*DATA!$D$7)/1000000</f>
        <v>1.3699004079822874</v>
      </c>
      <c r="J10" s="239">
        <f ca="1">SUM(F10:I10)</f>
        <v>65.813406002016848</v>
      </c>
      <c r="K10" s="237"/>
      <c r="L10" s="239">
        <f>((D10*DATA!$D$23)/1000000)+((E10*DATA!$D$24)/1000000)</f>
        <v>81.134351999999993</v>
      </c>
      <c r="M10" s="239">
        <f t="shared" si="2"/>
        <v>81.134351999999993</v>
      </c>
      <c r="N10" s="239">
        <f t="shared" ca="1" si="6"/>
        <v>15.320945997983145</v>
      </c>
      <c r="O10" s="238">
        <f>1/(1+'[165]Asumsi I'!$C$3)^(KKF!A10)</f>
        <v>0.71178024781341087</v>
      </c>
      <c r="P10" s="239">
        <f t="shared" ca="1" si="7"/>
        <v>10.905146739180328</v>
      </c>
      <c r="Q10" s="239">
        <f t="shared" ref="Q10:Q30" ca="1" si="9">Q9+P10</f>
        <v>-31.946201876715978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49999999999999" customHeight="1">
      <c r="A11" s="236">
        <f t="shared" si="4"/>
        <v>4</v>
      </c>
      <c r="B11" s="237">
        <f t="shared" si="4"/>
        <v>2027</v>
      </c>
      <c r="C11" s="238">
        <f>+C10</f>
        <v>56160</v>
      </c>
      <c r="D11" s="239">
        <f t="shared" si="0"/>
        <v>9360</v>
      </c>
      <c r="E11" s="239">
        <f t="shared" si="1"/>
        <v>46800</v>
      </c>
      <c r="F11" s="237"/>
      <c r="G11" s="241">
        <f ca="1">DATA!$D$11/1000000</f>
        <v>3.5590430170439995</v>
      </c>
      <c r="H11" s="241">
        <f>C11*DATA!$D$5/1000000</f>
        <v>60.884462576990558</v>
      </c>
      <c r="I11" s="241">
        <f>(C11*DATA!$D$5*DATA!$D$7)/1000000</f>
        <v>1.3699004079822874</v>
      </c>
      <c r="J11" s="239">
        <f ca="1">SUM(F11:I11)</f>
        <v>65.813406002016848</v>
      </c>
      <c r="K11" s="237"/>
      <c r="L11" s="239">
        <f>((D11*DATA!$D$23)/1000000)+((E11*DATA!$D$24)/1000000)</f>
        <v>81.134351999999993</v>
      </c>
      <c r="M11" s="239">
        <f t="shared" si="2"/>
        <v>81.134351999999993</v>
      </c>
      <c r="N11" s="239">
        <f t="shared" ca="1" si="6"/>
        <v>15.320945997983145</v>
      </c>
      <c r="O11" s="238">
        <f>1/(1+'[165]Asumsi I'!$C$3)^(KKF!A11)</f>
        <v>0.63551807840483121</v>
      </c>
      <c r="P11" s="239">
        <f t="shared" ca="1" si="7"/>
        <v>9.736738159982437</v>
      </c>
      <c r="Q11" s="239">
        <f t="shared" ca="1" si="9"/>
        <v>-22.209463716733541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49999999999999" customHeight="1">
      <c r="A12" s="236">
        <f t="shared" si="4"/>
        <v>5</v>
      </c>
      <c r="B12" s="237">
        <f t="shared" si="4"/>
        <v>2028</v>
      </c>
      <c r="C12" s="238">
        <f t="shared" si="8"/>
        <v>56160</v>
      </c>
      <c r="D12" s="239">
        <f t="shared" si="0"/>
        <v>9360</v>
      </c>
      <c r="E12" s="239">
        <f>C12-D12</f>
        <v>46800</v>
      </c>
      <c r="F12" s="237"/>
      <c r="G12" s="241">
        <f ca="1">DATA!$D$11/1000000</f>
        <v>3.5590430170439995</v>
      </c>
      <c r="H12" s="241">
        <f>C12*DATA!$D$5/1000000</f>
        <v>60.884462576990558</v>
      </c>
      <c r="I12" s="241">
        <f>(C12*DATA!$D$5*DATA!$D$7)/1000000</f>
        <v>1.3699004079822874</v>
      </c>
      <c r="J12" s="239">
        <f t="shared" ca="1" si="5"/>
        <v>65.813406002016848</v>
      </c>
      <c r="K12" s="237"/>
      <c r="L12" s="239">
        <f>((D12*DATA!$D$23)/1000000)+((E12*DATA!$D$24)/1000000)</f>
        <v>81.134351999999993</v>
      </c>
      <c r="M12" s="239">
        <f t="shared" si="2"/>
        <v>81.134351999999993</v>
      </c>
      <c r="N12" s="239">
        <f t="shared" ca="1" si="6"/>
        <v>15.320945997983145</v>
      </c>
      <c r="O12" s="238">
        <f>1/(1+'[165]Asumsi I'!$C$3)^(KKF!A12)</f>
        <v>0.56742685571859919</v>
      </c>
      <c r="P12" s="239">
        <f t="shared" ca="1" si="7"/>
        <v>8.6935162142700317</v>
      </c>
      <c r="Q12" s="239">
        <f t="shared" ca="1" si="9"/>
        <v>-13.51594750246351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49999999999999" customHeight="1">
      <c r="A13" s="236">
        <f t="shared" si="4"/>
        <v>6</v>
      </c>
      <c r="B13" s="237">
        <f t="shared" si="4"/>
        <v>2029</v>
      </c>
      <c r="C13" s="238">
        <f t="shared" si="8"/>
        <v>56160</v>
      </c>
      <c r="D13" s="239">
        <f t="shared" ref="D13:D32" si="11">C13*4/24</f>
        <v>9360</v>
      </c>
      <c r="E13" s="239">
        <f t="shared" si="1"/>
        <v>46800</v>
      </c>
      <c r="F13" s="237"/>
      <c r="G13" s="241">
        <f ca="1">DATA!$D$11/1000000</f>
        <v>3.5590430170439995</v>
      </c>
      <c r="H13" s="241">
        <f>C13*DATA!$D$5/1000000</f>
        <v>60.884462576990558</v>
      </c>
      <c r="I13" s="241">
        <f>(C13*DATA!$D$5*DATA!$D$7)/1000000</f>
        <v>1.3699004079822874</v>
      </c>
      <c r="J13" s="239">
        <f t="shared" ca="1" si="5"/>
        <v>65.813406002016848</v>
      </c>
      <c r="K13" s="237"/>
      <c r="L13" s="239">
        <f>((D13*DATA!$D$23)/1000000)+((E13*DATA!$D$24)/1000000)</f>
        <v>81.134351999999993</v>
      </c>
      <c r="M13" s="239">
        <f t="shared" si="2"/>
        <v>81.134351999999993</v>
      </c>
      <c r="N13" s="239">
        <f t="shared" ca="1" si="6"/>
        <v>15.320945997983145</v>
      </c>
      <c r="O13" s="238">
        <f>1/(1+'[165]Asumsi I'!$C$3)^(KKF!A13)</f>
        <v>0.50663112117732068</v>
      </c>
      <c r="P13" s="239">
        <f t="shared" ca="1" si="7"/>
        <v>7.7620680484553848</v>
      </c>
      <c r="Q13" s="239">
        <f t="shared" ca="1" si="9"/>
        <v>-5.7538794540081248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49999999999999" customHeight="1">
      <c r="A14" s="236">
        <f t="shared" si="4"/>
        <v>7</v>
      </c>
      <c r="B14" s="237">
        <f t="shared" si="4"/>
        <v>2030</v>
      </c>
      <c r="C14" s="238">
        <f t="shared" si="8"/>
        <v>56160</v>
      </c>
      <c r="D14" s="239">
        <f t="shared" si="11"/>
        <v>9360</v>
      </c>
      <c r="E14" s="239">
        <f t="shared" si="1"/>
        <v>46800</v>
      </c>
      <c r="F14" s="237"/>
      <c r="G14" s="241">
        <f ca="1">DATA!$D$11/1000000</f>
        <v>3.5590430170439995</v>
      </c>
      <c r="H14" s="241">
        <f>C14*DATA!$D$5/1000000</f>
        <v>60.884462576990558</v>
      </c>
      <c r="I14" s="241">
        <f>(C14*DATA!$D$5*DATA!$D$7)/1000000</f>
        <v>1.3699004079822874</v>
      </c>
      <c r="J14" s="239">
        <f t="shared" ca="1" si="5"/>
        <v>65.813406002016848</v>
      </c>
      <c r="K14" s="237"/>
      <c r="L14" s="239">
        <f>((D14*DATA!$D$23)/1000000)+((E14*DATA!$D$24)/1000000)</f>
        <v>81.134351999999993</v>
      </c>
      <c r="M14" s="239">
        <f t="shared" si="2"/>
        <v>81.134351999999993</v>
      </c>
      <c r="N14" s="239">
        <f t="shared" ca="1" si="6"/>
        <v>15.320945997983145</v>
      </c>
      <c r="O14" s="238">
        <f>1/(1+'[165]Asumsi I'!$C$3)^(KKF!A14)</f>
        <v>0.45234921533689343</v>
      </c>
      <c r="P14" s="239">
        <f t="shared" ca="1" si="7"/>
        <v>6.9304179004065931</v>
      </c>
      <c r="Q14" s="239">
        <f t="shared" ca="1" si="9"/>
        <v>1.1765384463984683</v>
      </c>
      <c r="S14" s="227" t="str">
        <f t="shared" ca="1" si="3"/>
        <v/>
      </c>
      <c r="T14" s="243">
        <f t="shared" ca="1" si="10"/>
        <v>6.9232071931750596</v>
      </c>
      <c r="U14" s="227"/>
    </row>
    <row r="15" spans="1:21" ht="20.149999999999999" customHeight="1">
      <c r="A15" s="236">
        <f t="shared" si="4"/>
        <v>8</v>
      </c>
      <c r="B15" s="237">
        <f t="shared" si="4"/>
        <v>2031</v>
      </c>
      <c r="C15" s="238">
        <f t="shared" si="8"/>
        <v>56160</v>
      </c>
      <c r="D15" s="239">
        <f t="shared" si="11"/>
        <v>9360</v>
      </c>
      <c r="E15" s="239">
        <f t="shared" si="1"/>
        <v>46800</v>
      </c>
      <c r="F15" s="237"/>
      <c r="G15" s="241">
        <f ca="1">DATA!$D$11/1000000</f>
        <v>3.5590430170439995</v>
      </c>
      <c r="H15" s="241">
        <f>C15*DATA!$D$5/1000000</f>
        <v>60.884462576990558</v>
      </c>
      <c r="I15" s="241">
        <f>(C15*DATA!$D$5*DATA!$D$7)/1000000</f>
        <v>1.3699004079822874</v>
      </c>
      <c r="J15" s="239">
        <f t="shared" ca="1" si="5"/>
        <v>65.813406002016848</v>
      </c>
      <c r="K15" s="237"/>
      <c r="L15" s="239">
        <f>((D15*DATA!$D$23)/1000000)+((E15*DATA!$D$24)/1000000)</f>
        <v>81.134351999999993</v>
      </c>
      <c r="M15" s="239">
        <f t="shared" si="2"/>
        <v>81.134351999999993</v>
      </c>
      <c r="N15" s="239">
        <f t="shared" ca="1" si="6"/>
        <v>15.320945997983145</v>
      </c>
      <c r="O15" s="238">
        <f>1/(1+'[165]Asumsi I'!$C$3)^(KKF!A15)</f>
        <v>0.4038832279793691</v>
      </c>
      <c r="P15" s="239">
        <f t="shared" ca="1" si="7"/>
        <v>6.187873125363029</v>
      </c>
      <c r="Q15" s="239">
        <f t="shared" ca="1" si="9"/>
        <v>7.3644115717614973</v>
      </c>
      <c r="S15" s="227" t="str">
        <f t="shared" ca="1" si="3"/>
        <v/>
      </c>
      <c r="T15" s="243">
        <f t="shared" ca="1" si="10"/>
        <v>7.5193239651956905</v>
      </c>
      <c r="U15" s="227"/>
    </row>
    <row r="16" spans="1:21" ht="20.149999999999999" customHeight="1">
      <c r="A16" s="236">
        <f t="shared" si="4"/>
        <v>9</v>
      </c>
      <c r="B16" s="237">
        <f t="shared" si="4"/>
        <v>2032</v>
      </c>
      <c r="C16" s="238">
        <f t="shared" si="8"/>
        <v>56160</v>
      </c>
      <c r="D16" s="239">
        <f t="shared" si="11"/>
        <v>9360</v>
      </c>
      <c r="E16" s="239">
        <f t="shared" si="1"/>
        <v>46800</v>
      </c>
      <c r="F16" s="237"/>
      <c r="G16" s="241">
        <f ca="1">DATA!$D$11/1000000</f>
        <v>3.5590430170439995</v>
      </c>
      <c r="H16" s="241">
        <f>C16*DATA!$D$5/1000000</f>
        <v>60.884462576990558</v>
      </c>
      <c r="I16" s="241">
        <f>(C16*DATA!$D$5*DATA!$D$7)/1000000</f>
        <v>1.3699004079822874</v>
      </c>
      <c r="J16" s="239">
        <f t="shared" ca="1" si="5"/>
        <v>65.813406002016848</v>
      </c>
      <c r="K16" s="237"/>
      <c r="L16" s="239">
        <f>((D16*DATA!$D$23)/1000000)+((E16*DATA!$D$24)/1000000)</f>
        <v>81.134351999999993</v>
      </c>
      <c r="M16" s="239">
        <f t="shared" si="2"/>
        <v>81.134351999999993</v>
      </c>
      <c r="N16" s="239">
        <f t="shared" ca="1" si="6"/>
        <v>15.320945997983145</v>
      </c>
      <c r="O16" s="238">
        <f>1/(1+'[165]Asumsi I'!$C$3)^(KKF!A16)</f>
        <v>0.36061002498157957</v>
      </c>
      <c r="P16" s="239">
        <f t="shared" ca="1" si="7"/>
        <v>5.5248867190741331</v>
      </c>
      <c r="Q16" s="239">
        <f t="shared" ca="1" si="9"/>
        <v>12.88929829083563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49999999999999" customHeight="1">
      <c r="A17" s="236">
        <f t="shared" si="4"/>
        <v>10</v>
      </c>
      <c r="B17" s="237">
        <f t="shared" si="4"/>
        <v>2033</v>
      </c>
      <c r="C17" s="238">
        <f t="shared" si="8"/>
        <v>56160</v>
      </c>
      <c r="D17" s="239">
        <f t="shared" si="11"/>
        <v>9360</v>
      </c>
      <c r="E17" s="239">
        <f t="shared" si="1"/>
        <v>46800</v>
      </c>
      <c r="F17" s="237"/>
      <c r="G17" s="241">
        <f ca="1">DATA!$D$11/1000000</f>
        <v>3.5590430170439995</v>
      </c>
      <c r="H17" s="241">
        <f>C17*DATA!$D$5/1000000</f>
        <v>60.884462576990558</v>
      </c>
      <c r="I17" s="241">
        <f>(C17*DATA!$D$5*DATA!$D$7)/1000000</f>
        <v>1.3699004079822874</v>
      </c>
      <c r="J17" s="239">
        <f t="shared" ca="1" si="5"/>
        <v>65.813406002016848</v>
      </c>
      <c r="K17" s="237"/>
      <c r="L17" s="239">
        <f>((D17*DATA!$D$23)/1000000)+((E17*DATA!$D$24)/1000000)</f>
        <v>81.134351999999993</v>
      </c>
      <c r="M17" s="239">
        <f t="shared" si="2"/>
        <v>81.134351999999993</v>
      </c>
      <c r="N17" s="239">
        <f t="shared" ca="1" si="6"/>
        <v>15.320945997983145</v>
      </c>
      <c r="O17" s="238">
        <f>1/(1+'[165]Asumsi I'!$C$3)^(KKF!A17)</f>
        <v>0.32197323659069599</v>
      </c>
      <c r="P17" s="239">
        <f t="shared" ca="1" si="7"/>
        <v>4.9329345706019039</v>
      </c>
      <c r="Q17" s="239">
        <f t="shared" ca="1" si="9"/>
        <v>17.822232861437534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49999999999999" customHeight="1">
      <c r="A18" s="236">
        <f t="shared" si="4"/>
        <v>11</v>
      </c>
      <c r="B18" s="237">
        <f t="shared" si="4"/>
        <v>2034</v>
      </c>
      <c r="C18" s="238">
        <f t="shared" si="8"/>
        <v>56160</v>
      </c>
      <c r="D18" s="239">
        <f t="shared" si="11"/>
        <v>9360</v>
      </c>
      <c r="E18" s="239">
        <f t="shared" si="1"/>
        <v>46800</v>
      </c>
      <c r="F18" s="237"/>
      <c r="G18" s="241">
        <f ca="1">DATA!$D$11/1000000</f>
        <v>3.5590430170439995</v>
      </c>
      <c r="H18" s="241">
        <f>C18*DATA!$D$5/1000000</f>
        <v>60.884462576990558</v>
      </c>
      <c r="I18" s="241">
        <f>(C18*DATA!$D$5*DATA!$D$7)/1000000</f>
        <v>1.3699004079822874</v>
      </c>
      <c r="J18" s="239">
        <f t="shared" ca="1" si="5"/>
        <v>65.813406002016848</v>
      </c>
      <c r="K18" s="237"/>
      <c r="L18" s="239">
        <f>((D18*DATA!$D$23)/1000000)+((E18*DATA!$D$24)/1000000)</f>
        <v>81.134351999999993</v>
      </c>
      <c r="M18" s="239">
        <f t="shared" si="2"/>
        <v>81.134351999999993</v>
      </c>
      <c r="N18" s="239">
        <f t="shared" ca="1" si="6"/>
        <v>15.320945997983145</v>
      </c>
      <c r="O18" s="238">
        <f>1/(1+'[165]Asumsi I'!$C$3)^(KKF!A18)</f>
        <v>0.28747610409883567</v>
      </c>
      <c r="P18" s="239">
        <f t="shared" ca="1" si="7"/>
        <v>4.4044058666088421</v>
      </c>
      <c r="Q18" s="239">
        <f t="shared" ca="1" si="9"/>
        <v>22.226638728046375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49999999999999" customHeight="1">
      <c r="A19" s="236">
        <f t="shared" si="4"/>
        <v>12</v>
      </c>
      <c r="B19" s="237">
        <f t="shared" si="4"/>
        <v>2035</v>
      </c>
      <c r="C19" s="238">
        <f t="shared" si="8"/>
        <v>56160</v>
      </c>
      <c r="D19" s="239">
        <f t="shared" si="11"/>
        <v>9360</v>
      </c>
      <c r="E19" s="239">
        <f t="shared" si="1"/>
        <v>46800</v>
      </c>
      <c r="F19" s="237"/>
      <c r="G19" s="241">
        <f ca="1">DATA!$D$11/1000000</f>
        <v>3.5590430170439995</v>
      </c>
      <c r="H19" s="241">
        <f>C19*DATA!$D$5/1000000</f>
        <v>60.884462576990558</v>
      </c>
      <c r="I19" s="241">
        <f>(C19*DATA!$D$5*DATA!$D$7)/1000000</f>
        <v>1.3699004079822874</v>
      </c>
      <c r="J19" s="239">
        <f t="shared" ca="1" si="5"/>
        <v>65.813406002016848</v>
      </c>
      <c r="K19" s="237"/>
      <c r="L19" s="239">
        <f>((D19*DATA!$D$23)/1000000)+((E19*DATA!$D$24)/1000000)</f>
        <v>81.134351999999993</v>
      </c>
      <c r="M19" s="239">
        <f t="shared" si="2"/>
        <v>81.134351999999993</v>
      </c>
      <c r="N19" s="239">
        <f t="shared" ca="1" si="6"/>
        <v>15.320945997983145</v>
      </c>
      <c r="O19" s="238">
        <f>1/(1+'[165]Asumsi I'!$C$3)^(KKF!A19)</f>
        <v>0.25667509294538904</v>
      </c>
      <c r="P19" s="239">
        <f t="shared" ca="1" si="7"/>
        <v>3.9325052380436101</v>
      </c>
      <c r="Q19" s="239">
        <f t="shared" ca="1" si="9"/>
        <v>26.159143966089985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49999999999999" customHeight="1">
      <c r="A20" s="236">
        <f t="shared" si="4"/>
        <v>13</v>
      </c>
      <c r="B20" s="237">
        <f t="shared" si="4"/>
        <v>2036</v>
      </c>
      <c r="C20" s="238">
        <f t="shared" si="8"/>
        <v>56160</v>
      </c>
      <c r="D20" s="239">
        <f t="shared" si="11"/>
        <v>9360</v>
      </c>
      <c r="E20" s="239">
        <f t="shared" si="1"/>
        <v>46800</v>
      </c>
      <c r="F20" s="237"/>
      <c r="G20" s="241">
        <f ca="1">DATA!$D$11/1000000</f>
        <v>3.5590430170439995</v>
      </c>
      <c r="H20" s="241">
        <f>C20*DATA!$D$5/1000000</f>
        <v>60.884462576990558</v>
      </c>
      <c r="I20" s="241">
        <f>(C20*DATA!$D$5*DATA!$D$7)/1000000</f>
        <v>1.3699004079822874</v>
      </c>
      <c r="J20" s="239">
        <f t="shared" ca="1" si="5"/>
        <v>65.813406002016848</v>
      </c>
      <c r="K20" s="237"/>
      <c r="L20" s="239">
        <f>((D20*DATA!$D$23)/1000000)+((E20*DATA!$D$24)/1000000)</f>
        <v>81.134351999999993</v>
      </c>
      <c r="M20" s="239">
        <f t="shared" si="2"/>
        <v>81.134351999999993</v>
      </c>
      <c r="N20" s="239">
        <f t="shared" ca="1" si="6"/>
        <v>15.320945997983145</v>
      </c>
      <c r="O20" s="238">
        <f>1/(1+'[165]Asumsi I'!$C$3)^(KKF!A20)</f>
        <v>0.22917419012981158</v>
      </c>
      <c r="P20" s="239">
        <f t="shared" ca="1" si="7"/>
        <v>3.5111653911103651</v>
      </c>
      <c r="Q20" s="239">
        <f t="shared" ca="1" si="9"/>
        <v>29.670309357200349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49999999999999" customHeight="1">
      <c r="A21" s="236">
        <f t="shared" si="4"/>
        <v>14</v>
      </c>
      <c r="B21" s="237">
        <f t="shared" si="4"/>
        <v>2037</v>
      </c>
      <c r="C21" s="238">
        <f t="shared" si="8"/>
        <v>56160</v>
      </c>
      <c r="D21" s="239">
        <f t="shared" si="11"/>
        <v>9360</v>
      </c>
      <c r="E21" s="239">
        <f t="shared" si="1"/>
        <v>46800</v>
      </c>
      <c r="F21" s="237"/>
      <c r="G21" s="241">
        <f ca="1">DATA!$D$11/1000000</f>
        <v>3.5590430170439995</v>
      </c>
      <c r="H21" s="241">
        <f>C21*DATA!$D$5/1000000</f>
        <v>60.884462576990558</v>
      </c>
      <c r="I21" s="241">
        <f>(C21*DATA!$D$5*DATA!$D$7)/1000000</f>
        <v>1.3699004079822874</v>
      </c>
      <c r="J21" s="239">
        <f t="shared" ca="1" si="5"/>
        <v>65.813406002016848</v>
      </c>
      <c r="K21" s="237"/>
      <c r="L21" s="239">
        <f>((D21*DATA!$D$23)/1000000)+((E21*DATA!$D$24)/1000000)</f>
        <v>81.134351999999993</v>
      </c>
      <c r="M21" s="239">
        <f t="shared" si="2"/>
        <v>81.134351999999993</v>
      </c>
      <c r="N21" s="239">
        <f t="shared" ca="1" si="6"/>
        <v>15.320945997983145</v>
      </c>
      <c r="O21" s="238">
        <f>1/(1+'[165]Asumsi I'!$C$3)^(KKF!A21)</f>
        <v>0.20461981261590317</v>
      </c>
      <c r="P21" s="239">
        <f t="shared" ca="1" si="7"/>
        <v>3.1349690992056827</v>
      </c>
      <c r="Q21" s="239">
        <f t="shared" ca="1" si="9"/>
        <v>32.805278456406029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49999999999999" customHeight="1">
      <c r="A22" s="236">
        <f t="shared" si="4"/>
        <v>15</v>
      </c>
      <c r="B22" s="237">
        <f t="shared" si="4"/>
        <v>2038</v>
      </c>
      <c r="C22" s="238">
        <f t="shared" si="8"/>
        <v>56160</v>
      </c>
      <c r="D22" s="239">
        <f t="shared" si="11"/>
        <v>9360</v>
      </c>
      <c r="E22" s="239">
        <f t="shared" si="1"/>
        <v>46800</v>
      </c>
      <c r="F22" s="237"/>
      <c r="G22" s="241">
        <f ca="1">DATA!$D$11/1000000</f>
        <v>3.5590430170439995</v>
      </c>
      <c r="H22" s="241">
        <f>C22*DATA!$D$5/1000000</f>
        <v>60.884462576990558</v>
      </c>
      <c r="I22" s="241">
        <f>(C22*DATA!$D$5*DATA!$D$7)/1000000</f>
        <v>1.3699004079822874</v>
      </c>
      <c r="J22" s="239">
        <f t="shared" ca="1" si="5"/>
        <v>65.813406002016848</v>
      </c>
      <c r="K22" s="237"/>
      <c r="L22" s="239">
        <f>((D22*DATA!$D$23)/1000000)+((E22*DATA!$D$24)/1000000)</f>
        <v>81.134351999999993</v>
      </c>
      <c r="M22" s="239">
        <f t="shared" si="2"/>
        <v>81.134351999999993</v>
      </c>
      <c r="N22" s="239">
        <f t="shared" ca="1" si="6"/>
        <v>15.320945997983145</v>
      </c>
      <c r="O22" s="238">
        <f>1/(1+'[165]Asumsi I'!$C$3)^(KKF!A22)</f>
        <v>0.18269626126419927</v>
      </c>
      <c r="P22" s="239">
        <f t="shared" ca="1" si="7"/>
        <v>2.7990795528622168</v>
      </c>
      <c r="Q22" s="239">
        <f t="shared" ca="1" si="9"/>
        <v>35.604358009268246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49999999999999" customHeight="1">
      <c r="A23" s="236">
        <f t="shared" si="4"/>
        <v>16</v>
      </c>
      <c r="B23" s="237">
        <f t="shared" si="4"/>
        <v>2039</v>
      </c>
      <c r="C23" s="238">
        <f t="shared" si="8"/>
        <v>56160</v>
      </c>
      <c r="D23" s="239">
        <f t="shared" si="11"/>
        <v>9360</v>
      </c>
      <c r="E23" s="239">
        <f t="shared" si="1"/>
        <v>46800</v>
      </c>
      <c r="F23" s="237"/>
      <c r="G23" s="241">
        <f ca="1">DATA!$D$11/1000000</f>
        <v>3.5590430170439995</v>
      </c>
      <c r="H23" s="241">
        <f>C23*DATA!$D$5/1000000</f>
        <v>60.884462576990558</v>
      </c>
      <c r="I23" s="241">
        <f>(C23*DATA!$D$5*DATA!$D$7)/1000000</f>
        <v>1.3699004079822874</v>
      </c>
      <c r="J23" s="239">
        <f t="shared" ca="1" si="5"/>
        <v>65.813406002016848</v>
      </c>
      <c r="K23" s="237"/>
      <c r="L23" s="239">
        <f>((D23*DATA!$D$23)/1000000)+((E23*DATA!$D$24)/1000000)</f>
        <v>81.134351999999993</v>
      </c>
      <c r="M23" s="239">
        <f t="shared" si="2"/>
        <v>81.134351999999993</v>
      </c>
      <c r="N23" s="239">
        <f t="shared" ca="1" si="6"/>
        <v>15.320945997983145</v>
      </c>
      <c r="O23" s="238">
        <f>1/(1+'[165]Asumsi I'!$C$3)^(KKF!A23)</f>
        <v>0.16312166184303503</v>
      </c>
      <c r="P23" s="239">
        <f t="shared" ca="1" si="7"/>
        <v>2.4991781721984077</v>
      </c>
      <c r="Q23" s="239">
        <f t="shared" ca="1" si="9"/>
        <v>38.103536181466652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49999999999999" customHeight="1">
      <c r="A24" s="236">
        <f t="shared" si="4"/>
        <v>17</v>
      </c>
      <c r="B24" s="237">
        <f t="shared" si="4"/>
        <v>2040</v>
      </c>
      <c r="C24" s="238">
        <f t="shared" si="8"/>
        <v>56160</v>
      </c>
      <c r="D24" s="239">
        <f t="shared" si="11"/>
        <v>9360</v>
      </c>
      <c r="E24" s="239">
        <f t="shared" si="1"/>
        <v>46800</v>
      </c>
      <c r="F24" s="237"/>
      <c r="G24" s="241">
        <f ca="1">DATA!$D$11/1000000</f>
        <v>3.5590430170439995</v>
      </c>
      <c r="H24" s="241">
        <f>C24*DATA!$D$5/1000000</f>
        <v>60.884462576990558</v>
      </c>
      <c r="I24" s="241">
        <f>(C24*DATA!$D$5*DATA!$D$7)/1000000</f>
        <v>1.3699004079822874</v>
      </c>
      <c r="J24" s="239">
        <f t="shared" ca="1" si="5"/>
        <v>65.813406002016848</v>
      </c>
      <c r="K24" s="237"/>
      <c r="L24" s="239">
        <f>((D24*DATA!$D$23)/1000000)+((E24*DATA!$D$24)/1000000)</f>
        <v>81.134351999999993</v>
      </c>
      <c r="M24" s="239">
        <f t="shared" si="2"/>
        <v>81.134351999999993</v>
      </c>
      <c r="N24" s="239">
        <f t="shared" ca="1" si="6"/>
        <v>15.320945997983145</v>
      </c>
      <c r="O24" s="238">
        <f>1/(1+'[165]Asumsi I'!$C$3)^(KKF!A24)</f>
        <v>0.14564434093128129</v>
      </c>
      <c r="P24" s="239">
        <f t="shared" ca="1" si="7"/>
        <v>2.2314090823200066</v>
      </c>
      <c r="Q24" s="239">
        <f t="shared" ca="1" si="9"/>
        <v>40.334945263786658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49999999999999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56160</v>
      </c>
      <c r="D25" s="239">
        <f t="shared" si="11"/>
        <v>9360</v>
      </c>
      <c r="E25" s="239">
        <f t="shared" si="1"/>
        <v>46800</v>
      </c>
      <c r="F25" s="237"/>
      <c r="G25" s="241">
        <f ca="1">DATA!$D$11/1000000</f>
        <v>3.5590430170439995</v>
      </c>
      <c r="H25" s="241">
        <f>C25*DATA!$D$5/1000000</f>
        <v>60.884462576990558</v>
      </c>
      <c r="I25" s="241">
        <f>(C25*DATA!$D$5*DATA!$D$7)/1000000</f>
        <v>1.3699004079822874</v>
      </c>
      <c r="J25" s="239">
        <f t="shared" ca="1" si="5"/>
        <v>65.813406002016848</v>
      </c>
      <c r="K25" s="237"/>
      <c r="L25" s="239">
        <f>((D25*DATA!$D$23)/1000000)+((E25*DATA!$D$24)/1000000)</f>
        <v>81.134351999999993</v>
      </c>
      <c r="M25" s="239">
        <f t="shared" si="2"/>
        <v>81.134351999999993</v>
      </c>
      <c r="N25" s="239">
        <f t="shared" ca="1" si="6"/>
        <v>15.320945997983145</v>
      </c>
      <c r="O25" s="238">
        <f>1/(1+'[165]Asumsi I'!$C$3)^(KKF!A25)</f>
        <v>0.13003959011721541</v>
      </c>
      <c r="P25" s="239">
        <f t="shared" ca="1" si="7"/>
        <v>1.99232953778572</v>
      </c>
      <c r="Q25" s="239">
        <f t="shared" ca="1" si="9"/>
        <v>42.327274801572379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49999999999999" customHeight="1">
      <c r="A26" s="236">
        <f t="shared" si="12"/>
        <v>19</v>
      </c>
      <c r="B26" s="237">
        <f t="shared" si="12"/>
        <v>2042</v>
      </c>
      <c r="C26" s="238">
        <f t="shared" si="8"/>
        <v>56160</v>
      </c>
      <c r="D26" s="239">
        <f t="shared" si="11"/>
        <v>9360</v>
      </c>
      <c r="E26" s="239">
        <f t="shared" si="1"/>
        <v>46800</v>
      </c>
      <c r="F26" s="237"/>
      <c r="G26" s="241">
        <f ca="1">DATA!$D$11/1000000</f>
        <v>3.5590430170439995</v>
      </c>
      <c r="H26" s="241">
        <f>C26*DATA!$D$5/1000000</f>
        <v>60.884462576990558</v>
      </c>
      <c r="I26" s="241">
        <f>(C26*DATA!$D$5*DATA!$D$7)/1000000</f>
        <v>1.3699004079822874</v>
      </c>
      <c r="J26" s="239">
        <f t="shared" ca="1" si="5"/>
        <v>65.813406002016848</v>
      </c>
      <c r="K26" s="237"/>
      <c r="L26" s="239">
        <f>((D26*DATA!$D$23)/1000000)+((E26*DATA!$D$24)/1000000)</f>
        <v>81.134351999999993</v>
      </c>
      <c r="M26" s="239">
        <f t="shared" si="2"/>
        <v>81.134351999999993</v>
      </c>
      <c r="N26" s="239">
        <f t="shared" ca="1" si="6"/>
        <v>15.320945997983145</v>
      </c>
      <c r="O26" s="238">
        <f>1/(1+'[165]Asumsi I'!$C$3)^(KKF!A26)</f>
        <v>0.1161067768903709</v>
      </c>
      <c r="P26" s="239">
        <f t="shared" ca="1" si="7"/>
        <v>1.77886565873725</v>
      </c>
      <c r="Q26" s="239">
        <f t="shared" ca="1" si="9"/>
        <v>44.106140460309632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49999999999999" customHeight="1">
      <c r="A27" s="236">
        <f t="shared" si="12"/>
        <v>20</v>
      </c>
      <c r="B27" s="237">
        <f t="shared" si="12"/>
        <v>2043</v>
      </c>
      <c r="C27" s="238">
        <f t="shared" si="8"/>
        <v>56160</v>
      </c>
      <c r="D27" s="239">
        <f t="shared" si="11"/>
        <v>9360</v>
      </c>
      <c r="E27" s="239">
        <f t="shared" si="1"/>
        <v>46800</v>
      </c>
      <c r="F27" s="237"/>
      <c r="G27" s="241">
        <f ca="1">DATA!$D$11/1000000</f>
        <v>3.5590430170439995</v>
      </c>
      <c r="H27" s="241">
        <f>C27*DATA!$D$5/1000000</f>
        <v>60.884462576990558</v>
      </c>
      <c r="I27" s="241">
        <f>(C27*DATA!$D$5*DATA!$D$7)/1000000</f>
        <v>1.3699004079822874</v>
      </c>
      <c r="J27" s="239">
        <f t="shared" ca="1" si="5"/>
        <v>65.813406002016848</v>
      </c>
      <c r="K27" s="237"/>
      <c r="L27" s="239">
        <f>((D27*DATA!$D$23)/1000000)+((E27*DATA!$D$24)/1000000)</f>
        <v>81.134351999999993</v>
      </c>
      <c r="M27" s="239">
        <f t="shared" si="2"/>
        <v>81.134351999999993</v>
      </c>
      <c r="N27" s="239">
        <f t="shared" ca="1" si="6"/>
        <v>15.320945997983145</v>
      </c>
      <c r="O27" s="238">
        <f>1/(1+'[165]Asumsi I'!$C$3)^(KKF!A27)</f>
        <v>0.1036667650806883</v>
      </c>
      <c r="P27" s="239">
        <f t="shared" ca="1" si="7"/>
        <v>1.5882729095868302</v>
      </c>
      <c r="Q27" s="239">
        <f t="shared" ca="1" si="9"/>
        <v>45.694413369896459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49999999999999" customHeight="1">
      <c r="A28" s="236">
        <f t="shared" si="12"/>
        <v>21</v>
      </c>
      <c r="B28" s="237">
        <f t="shared" si="12"/>
        <v>2044</v>
      </c>
      <c r="C28" s="238">
        <f t="shared" si="8"/>
        <v>56160</v>
      </c>
      <c r="D28" s="239">
        <f t="shared" si="11"/>
        <v>9360</v>
      </c>
      <c r="E28" s="239">
        <f t="shared" si="1"/>
        <v>46800</v>
      </c>
      <c r="F28" s="237"/>
      <c r="G28" s="241">
        <f ca="1">DATA!$D$11/1000000</f>
        <v>3.5590430170439995</v>
      </c>
      <c r="H28" s="241">
        <f>C28*DATA!$D$5/1000000</f>
        <v>60.884462576990558</v>
      </c>
      <c r="I28" s="241">
        <f>(C28*DATA!$D$5*DATA!$D$7)/1000000</f>
        <v>1.3699004079822874</v>
      </c>
      <c r="J28" s="239">
        <f t="shared" ca="1" si="5"/>
        <v>65.813406002016848</v>
      </c>
      <c r="K28" s="237"/>
      <c r="L28" s="239">
        <f>((D28*DATA!$D$23)/1000000)+((E28*DATA!$D$24)/1000000)</f>
        <v>81.134351999999993</v>
      </c>
      <c r="M28" s="239">
        <f t="shared" si="2"/>
        <v>81.134351999999993</v>
      </c>
      <c r="N28" s="239">
        <f t="shared" ca="1" si="6"/>
        <v>15.320945997983145</v>
      </c>
      <c r="O28" s="238">
        <f>1/(1+'[165]Asumsi I'!$C$3)^(KKF!A28)</f>
        <v>9.2559611679185971E-2</v>
      </c>
      <c r="P28" s="239">
        <f t="shared" ca="1" si="7"/>
        <v>1.4181008121310983</v>
      </c>
      <c r="Q28" s="239">
        <f t="shared" ca="1" si="9"/>
        <v>47.11251418202756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49999999999999" customHeight="1">
      <c r="A29" s="236">
        <f t="shared" si="12"/>
        <v>22</v>
      </c>
      <c r="B29" s="237">
        <f t="shared" si="12"/>
        <v>2045</v>
      </c>
      <c r="C29" s="238">
        <f t="shared" si="8"/>
        <v>56160</v>
      </c>
      <c r="D29" s="239">
        <f t="shared" si="11"/>
        <v>9360</v>
      </c>
      <c r="E29" s="239">
        <f t="shared" si="1"/>
        <v>46800</v>
      </c>
      <c r="F29" s="237"/>
      <c r="G29" s="241">
        <f ca="1">DATA!$D$11/1000000</f>
        <v>3.5590430170439995</v>
      </c>
      <c r="H29" s="241">
        <f>C29*DATA!$D$5/1000000</f>
        <v>60.884462576990558</v>
      </c>
      <c r="I29" s="241">
        <f>(C29*DATA!$D$5*DATA!$D$7)/1000000</f>
        <v>1.3699004079822874</v>
      </c>
      <c r="J29" s="239">
        <f t="shared" ca="1" si="5"/>
        <v>65.813406002016848</v>
      </c>
      <c r="K29" s="237"/>
      <c r="L29" s="239">
        <f>((D29*DATA!$D$23)/1000000)+((E29*DATA!$D$24)/1000000)</f>
        <v>81.134351999999993</v>
      </c>
      <c r="M29" s="239">
        <f t="shared" si="2"/>
        <v>81.134351999999993</v>
      </c>
      <c r="N29" s="239">
        <f t="shared" ca="1" si="6"/>
        <v>15.320945997983145</v>
      </c>
      <c r="O29" s="238">
        <f>1/(1+'[165]Asumsi I'!$C$3)^(KKF!A29)</f>
        <v>8.2642510427844609E-2</v>
      </c>
      <c r="P29" s="239">
        <f t="shared" ca="1" si="7"/>
        <v>1.2661614394027663</v>
      </c>
      <c r="Q29" s="239">
        <f t="shared" ca="1" si="9"/>
        <v>48.378675621430325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49999999999999" customHeight="1">
      <c r="A30" s="236">
        <f t="shared" si="12"/>
        <v>23</v>
      </c>
      <c r="B30" s="237">
        <f t="shared" si="12"/>
        <v>2046</v>
      </c>
      <c r="C30" s="238">
        <f t="shared" si="8"/>
        <v>56160</v>
      </c>
      <c r="D30" s="239">
        <f t="shared" si="11"/>
        <v>9360</v>
      </c>
      <c r="E30" s="239">
        <f t="shared" si="1"/>
        <v>46800</v>
      </c>
      <c r="F30" s="237"/>
      <c r="G30" s="241">
        <f ca="1">DATA!$D$11/1000000</f>
        <v>3.5590430170439995</v>
      </c>
      <c r="H30" s="241">
        <f>C30*DATA!$D$5/1000000</f>
        <v>60.884462576990558</v>
      </c>
      <c r="I30" s="241">
        <f>(C30*DATA!$D$5*DATA!$D$7)/1000000</f>
        <v>1.3699004079822874</v>
      </c>
      <c r="J30" s="239">
        <f t="shared" ca="1" si="5"/>
        <v>65.813406002016848</v>
      </c>
      <c r="K30" s="237"/>
      <c r="L30" s="239">
        <f>((D30*DATA!$D$23)/1000000)+((E30*DATA!$D$24)/1000000)</f>
        <v>81.134351999999993</v>
      </c>
      <c r="M30" s="239">
        <f t="shared" si="2"/>
        <v>81.134351999999993</v>
      </c>
      <c r="N30" s="239">
        <f t="shared" ca="1" si="6"/>
        <v>15.320945997983145</v>
      </c>
      <c r="O30" s="238">
        <f>1/(1+'[165]Asumsi I'!$C$3)^(KKF!A30)</f>
        <v>7.3787955739146982E-2</v>
      </c>
      <c r="P30" s="239">
        <f t="shared" ca="1" si="7"/>
        <v>1.1305012851810414</v>
      </c>
      <c r="Q30" s="239">
        <f t="shared" ca="1" si="9"/>
        <v>49.509176906611366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49999999999999" customHeight="1">
      <c r="A31" s="236">
        <f t="shared" si="12"/>
        <v>24</v>
      </c>
      <c r="B31" s="237">
        <f t="shared" si="12"/>
        <v>2047</v>
      </c>
      <c r="C31" s="238">
        <f t="shared" si="8"/>
        <v>56160</v>
      </c>
      <c r="D31" s="239">
        <f t="shared" si="11"/>
        <v>9360</v>
      </c>
      <c r="E31" s="239">
        <f t="shared" si="1"/>
        <v>46800</v>
      </c>
      <c r="F31" s="237"/>
      <c r="G31" s="241">
        <f ca="1">DATA!$D$11/1000000</f>
        <v>3.5590430170439995</v>
      </c>
      <c r="H31" s="241">
        <f>C31*DATA!$D$5/1000000</f>
        <v>60.884462576990558</v>
      </c>
      <c r="I31" s="241">
        <f>(C31*DATA!$D$5*DATA!$D$7)/1000000</f>
        <v>1.3699004079822874</v>
      </c>
      <c r="J31" s="239">
        <f t="shared" ca="1" si="5"/>
        <v>65.813406002016848</v>
      </c>
      <c r="K31" s="237"/>
      <c r="L31" s="239">
        <f>((D31*DATA!$D$23)/1000000)+((E31*DATA!$D$24)/1000000)</f>
        <v>81.134351999999993</v>
      </c>
      <c r="M31" s="239">
        <f t="shared" si="2"/>
        <v>81.134351999999993</v>
      </c>
      <c r="N31" s="239">
        <f t="shared" ca="1" si="6"/>
        <v>15.320945997983145</v>
      </c>
      <c r="O31" s="238">
        <f>1/(1+'[165]Asumsi I'!$C$3)^(KKF!A31)</f>
        <v>6.5882103338524081E-2</v>
      </c>
      <c r="P31" s="239">
        <f t="shared" ca="1" si="7"/>
        <v>1.0093761474830725</v>
      </c>
      <c r="Q31" s="239">
        <f ca="1">Q30+P31</f>
        <v>50.51855305409444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49999999999999" customHeight="1">
      <c r="A32" s="236">
        <f t="shared" si="12"/>
        <v>25</v>
      </c>
      <c r="B32" s="237">
        <f>B30+1</f>
        <v>2047</v>
      </c>
      <c r="C32" s="238">
        <f t="shared" si="8"/>
        <v>56160</v>
      </c>
      <c r="D32" s="239">
        <f t="shared" si="11"/>
        <v>9360</v>
      </c>
      <c r="E32" s="239">
        <f t="shared" si="1"/>
        <v>46800</v>
      </c>
      <c r="F32" s="237"/>
      <c r="G32" s="241">
        <f ca="1">DATA!$D$11/1000000</f>
        <v>3.5590430170439995</v>
      </c>
      <c r="H32" s="241">
        <f>C32*DATA!$D$5/1000000</f>
        <v>60.884462576990558</v>
      </c>
      <c r="I32" s="241">
        <f>(C32*DATA!$D$5*DATA!$D$7)/1000000</f>
        <v>1.3699004079822874</v>
      </c>
      <c r="J32" s="239">
        <f t="shared" ca="1" si="5"/>
        <v>65.813406002016848</v>
      </c>
      <c r="K32" s="237"/>
      <c r="L32" s="239">
        <f>((D32*DATA!$D$23)/1000000)+((E32*DATA!$D$24)/1000000)</f>
        <v>81.134351999999993</v>
      </c>
      <c r="M32" s="239">
        <f t="shared" si="2"/>
        <v>81.134351999999993</v>
      </c>
      <c r="N32" s="239">
        <f t="shared" ca="1" si="6"/>
        <v>15.320945997983145</v>
      </c>
      <c r="O32" s="238">
        <f>1/(1+'[165]Asumsi I'!$C$3)^(KKF!A32)</f>
        <v>5.8823306552253637E-2</v>
      </c>
      <c r="P32" s="239">
        <f t="shared" ca="1" si="7"/>
        <v>0.90122870310988612</v>
      </c>
      <c r="Q32" s="239">
        <f ca="1">Q31+P32</f>
        <v>51.419781757204326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49999999999999" customHeight="1">
      <c r="B33" s="246"/>
      <c r="C33" s="246"/>
      <c r="D33" s="246"/>
      <c r="E33" s="246"/>
      <c r="F33" s="624" t="s">
        <v>1347</v>
      </c>
      <c r="G33" s="624"/>
      <c r="H33" s="624"/>
      <c r="I33" s="247"/>
      <c r="J33" s="248">
        <f ca="1">SUM(J7:J32)</f>
        <v>1837.2220710838262</v>
      </c>
      <c r="K33" s="624" t="s">
        <v>1348</v>
      </c>
      <c r="L33" s="624"/>
      <c r="M33" s="248">
        <f>SUM(M7:M32)</f>
        <v>2151.5011920000006</v>
      </c>
      <c r="N33" s="246"/>
      <c r="O33" s="246"/>
      <c r="P33" s="249"/>
      <c r="Q33" s="249"/>
      <c r="S33" s="227">
        <f ca="1">COUNTIF(S7:S32,"a")</f>
        <v>7</v>
      </c>
    </row>
    <row r="34" spans="2:22" ht="20.149999999999999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12.524482565154015</v>
      </c>
      <c r="V34" s="254"/>
    </row>
    <row r="35" spans="2:22" ht="20.149999999999999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>
        <f ca="1">AVERAGE(T7:T32)</f>
        <v>7.221265579185375</v>
      </c>
    </row>
    <row r="36" spans="2:22" ht="20.149999999999999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1.1710621300835846</v>
      </c>
    </row>
    <row r="37" spans="2:22" ht="20.149999999999999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45.910519426075268</v>
      </c>
    </row>
    <row r="38" spans="2:22" ht="20.149999999999999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>
        <f ca="1">IRR(N7:N32,DATA!D4)</f>
        <v>0.22136502689914872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25"/>
  <sheetViews>
    <sheetView showGridLines="0" tabSelected="1" view="pageBreakPreview" topLeftCell="A4" zoomScale="70" zoomScaleNormal="70" zoomScaleSheetLayoutView="70" workbookViewId="0">
      <pane ySplit="10" topLeftCell="A192" activePane="bottomLeft" state="frozen"/>
      <selection activeCell="F152" sqref="F152"/>
      <selection pane="bottomLeft" activeCell="G6" sqref="G6:K6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56.5429687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9.54296875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7" t="s">
        <v>1009</v>
      </c>
      <c r="P3" s="627"/>
      <c r="Q3" s="269"/>
      <c r="T3" s="267"/>
      <c r="U3" s="268" t="s">
        <v>1014</v>
      </c>
      <c r="V3" s="267"/>
    </row>
    <row r="4" spans="1:22" ht="15.75" customHeight="1">
      <c r="B4" s="628" t="s">
        <v>1643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44" t="s">
        <v>1684</v>
      </c>
      <c r="H6" s="644"/>
      <c r="I6" s="644"/>
      <c r="J6" s="644"/>
      <c r="K6" s="644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1672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1647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30" t="s">
        <v>0</v>
      </c>
      <c r="C11" s="632" t="s">
        <v>1</v>
      </c>
      <c r="D11" s="635" t="s">
        <v>34</v>
      </c>
      <c r="E11" s="635" t="s">
        <v>35</v>
      </c>
      <c r="F11" s="635" t="s">
        <v>2</v>
      </c>
      <c r="G11" s="637" t="s">
        <v>33</v>
      </c>
      <c r="H11" s="635" t="s">
        <v>3</v>
      </c>
      <c r="I11" s="635"/>
      <c r="J11" s="635"/>
      <c r="K11" s="654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1"/>
      <c r="C12" s="633"/>
      <c r="D12" s="636"/>
      <c r="E12" s="636"/>
      <c r="F12" s="636"/>
      <c r="G12" s="638"/>
      <c r="H12" s="640" t="s">
        <v>38</v>
      </c>
      <c r="I12" s="640" t="s">
        <v>5</v>
      </c>
      <c r="J12" s="636" t="s">
        <v>39</v>
      </c>
      <c r="K12" s="655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1651</v>
      </c>
      <c r="D15" s="281" t="str">
        <f ca="1">IF(ISERROR(OFFSET('HARGA SATUAN'!$D$6,MATCH('RAB '!C15,'HARGA SATUAN'!$C$7:$C$1509,0),0)),"",OFFSET('HARGA SATUAN'!$D$6,MATCH('RAB '!C15,'HARGA SATUAN'!$C$7:$C$1509,0),0))</f>
        <v/>
      </c>
      <c r="E15" s="282" t="str">
        <f ca="1">IF(B15="+","Unit",IF(ISERROR(OFFSET('HARGA SATUAN'!$E$6,MATCH('RAB '!C15,'HARGA SATUAN'!$C$7:$C$1509,0),0)),"",OFFSET('HARGA SATUAN'!$E$6,MATCH('RAB '!C15,'HARGA SATUAN'!$C$7:$C$1509,0),0)))</f>
        <v/>
      </c>
      <c r="F15" s="291"/>
      <c r="G15" s="283">
        <f ca="1">IF(ISERROR(OFFSET('HARGA SATUAN'!$I$6,MATCH('RAB '!C15,'HARGA SATUAN'!$C$7:$C$1509,0),0)),0,OFFSET('HARGA SATUAN'!$I$6,MATCH('RAB '!C15,'HARGA SATUAN'!$C$7:$C$1509,0),0))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294">
        <v>1</v>
      </c>
      <c r="C16" s="495" t="s">
        <v>94</v>
      </c>
      <c r="D16" s="281" t="str">
        <f ca="1">IF(ISERROR(OFFSET('HARGA SATUAN'!$D$6,MATCH('RAB '!C16,'HARGA SATUAN'!$C$7:$C$1509,0),0)),"",OFFSET('HARGA SATUAN'!$D$6,MATCH('RAB '!C16,'HARGA SATUAN'!$C$7:$C$1509,0),0))</f>
        <v>HDW</v>
      </c>
      <c r="E16" s="282" t="str">
        <f ca="1">IF(B16="+","Unit",IF(ISERROR(OFFSET('HARGA SATUAN'!$E$6,MATCH('RAB '!C16,'HARGA SATUAN'!$C$7:$C$1509,0),0)),"",OFFSET('HARGA SATUAN'!$E$6,MATCH('RAB '!C16,'HARGA SATUAN'!$C$7:$C$1509,0),0)))</f>
        <v>Btg</v>
      </c>
      <c r="F16" s="291">
        <v>5</v>
      </c>
      <c r="G16" s="283">
        <f ca="1">IF(ISERROR(OFFSET('HARGA SATUAN'!$I$6,MATCH('RAB '!C16,'HARGA SATUAN'!$C$7:$C$1509,0),0)),0,OFFSET('HARGA SATUAN'!$I$6,MATCH('RAB '!C16,'HARGA SATUAN'!$C$7:$C$1509,0),0))</f>
        <v>3382600</v>
      </c>
      <c r="H16" s="284">
        <f t="shared" ca="1" si="0"/>
        <v>0</v>
      </c>
      <c r="I16" s="284">
        <f t="shared" ca="1" si="1"/>
        <v>16913000</v>
      </c>
      <c r="J16" s="284">
        <f t="shared" ca="1" si="2"/>
        <v>0</v>
      </c>
      <c r="K16" s="285">
        <f t="shared" ca="1" si="3"/>
        <v>16913000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294">
        <v>2</v>
      </c>
      <c r="C17" s="495" t="s">
        <v>96</v>
      </c>
      <c r="D17" s="281" t="str">
        <f ca="1">IF(ISERROR(OFFSET('HARGA SATUAN'!$D$6,MATCH('RAB '!C17,'HARGA SATUAN'!$C$7:$C$1509,0),0)),"",OFFSET('HARGA SATUAN'!$D$6,MATCH('RAB '!C17,'HARGA SATUAN'!$C$7:$C$1509,0),0))</f>
        <v>HDW</v>
      </c>
      <c r="E17" s="282" t="str">
        <f ca="1">IF(B17="+","Unit",IF(ISERROR(OFFSET('HARGA SATUAN'!$E$6,MATCH('RAB '!C17,'HARGA SATUAN'!$C$7:$C$1509,0),0)),"",OFFSET('HARGA SATUAN'!$E$6,MATCH('RAB '!C17,'HARGA SATUAN'!$C$7:$C$1509,0),0)))</f>
        <v>Btg</v>
      </c>
      <c r="F17" s="291">
        <v>3</v>
      </c>
      <c r="G17" s="283">
        <f ca="1">IF(ISERROR(OFFSET('HARGA SATUAN'!$I$6,MATCH('RAB '!C17,'HARGA SATUAN'!$C$7:$C$1509,0),0)),0,OFFSET('HARGA SATUAN'!$I$6,MATCH('RAB '!C17,'HARGA SATUAN'!$C$7:$C$1509,0),0))</f>
        <v>5800000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17400000</v>
      </c>
      <c r="J17" s="284">
        <f t="shared" ref="J17:J18" ca="1" si="6">IF(D17="JASA",G17*F17,0)</f>
        <v>0</v>
      </c>
      <c r="K17" s="285">
        <f t="shared" ref="K17:K18" ca="1" si="7">SUM(H17:J17)</f>
        <v>17400000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294">
        <v>3</v>
      </c>
      <c r="C18" s="495" t="s">
        <v>97</v>
      </c>
      <c r="D18" s="281" t="str">
        <f ca="1">IF(ISERROR(OFFSET('HARGA SATUAN'!$D$6,MATCH('RAB '!C18,'HARGA SATUAN'!$C$7:$C$1509,0),0)),"",OFFSET('HARGA SATUAN'!$D$6,MATCH('RAB '!C18,'HARGA SATUAN'!$C$7:$C$1509,0),0))</f>
        <v>HDW</v>
      </c>
      <c r="E18" s="282" t="str">
        <f ca="1">IF(B18="+","Unit",IF(ISERROR(OFFSET('HARGA SATUAN'!$E$6,MATCH('RAB '!C18,'HARGA SATUAN'!$C$7:$C$1509,0),0)),"",OFFSET('HARGA SATUAN'!$E$6,MATCH('RAB '!C18,'HARGA SATUAN'!$C$7:$C$1509,0),0)))</f>
        <v>Btg</v>
      </c>
      <c r="F18" s="291">
        <v>1</v>
      </c>
      <c r="G18" s="283">
        <f ca="1">IF(ISERROR(OFFSET('HARGA SATUAN'!$I$6,MATCH('RAB '!C18,'HARGA SATUAN'!$C$7:$C$1509,0),0)),0,OFFSET('HARGA SATUAN'!$I$6,MATCH('RAB '!C18,'HARGA SATUAN'!$C$7:$C$1509,0),0))</f>
        <v>6074400</v>
      </c>
      <c r="H18" s="284">
        <f t="shared" ca="1" si="4"/>
        <v>0</v>
      </c>
      <c r="I18" s="284">
        <f t="shared" ca="1" si="5"/>
        <v>6074400</v>
      </c>
      <c r="J18" s="284">
        <f t="shared" ca="1" si="6"/>
        <v>0</v>
      </c>
      <c r="K18" s="285">
        <f t="shared" ca="1" si="7"/>
        <v>6074400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88" customFormat="1" ht="15.75" customHeight="1">
      <c r="A19" s="259"/>
      <c r="B19" s="294">
        <v>4</v>
      </c>
      <c r="C19" s="497" t="s">
        <v>6</v>
      </c>
      <c r="D19" s="281" t="str">
        <f ca="1">IF(ISERROR(OFFSET('HARGA SATUAN'!$D$6,MATCH('RAB '!C19,'HARGA SATUAN'!$C$7:$C$1509,0),0)),"",OFFSET('HARGA SATUAN'!$D$6,MATCH('RAB '!C19,'HARGA SATUAN'!$C$7:$C$1509,0),0))</f>
        <v>JASA</v>
      </c>
      <c r="E19" s="282" t="str">
        <f ca="1">IF(B19="+","Unit",IF(ISERROR(OFFSET('HARGA SATUAN'!$E$6,MATCH('RAB '!C19,'HARGA SATUAN'!$C$7:$C$1509,0),0)),"",OFFSET('HARGA SATUAN'!$E$6,MATCH('RAB '!C19,'HARGA SATUAN'!$C$7:$C$1509,0),0)))</f>
        <v>Btg</v>
      </c>
      <c r="F19" s="291">
        <v>10</v>
      </c>
      <c r="G19" s="283">
        <f ca="1">IF(ISERROR(OFFSET('HARGA SATUAN'!$I$6,MATCH('RAB '!C19,'HARGA SATUAN'!$C$7:$C$1509,0),0)),0,OFFSET('HARGA SATUAN'!$I$6,MATCH('RAB '!C19,'HARGA SATUAN'!$C$7:$C$1509,0),0))</f>
        <v>10066.666666666668</v>
      </c>
      <c r="H19" s="284">
        <f t="shared" ref="H19:H20" ca="1" si="8">IF(OR(D19="MDU",D19="MDU-KD"),(IF($O$3="RAB NON MDU","PLN KD",G19*F19)),0)</f>
        <v>0</v>
      </c>
      <c r="I19" s="284">
        <f t="shared" ref="I19:I20" ca="1" si="9">IF(D19="HDW",G19*F19,0)</f>
        <v>0</v>
      </c>
      <c r="J19" s="284">
        <f t="shared" ref="J19:J20" ca="1" si="10">IF(D19="JASA",G19*F19,0)</f>
        <v>100666.66666666669</v>
      </c>
      <c r="K19" s="285">
        <f t="shared" ref="K19:K20" ca="1" si="11">SUM(H19:J19)</f>
        <v>100666.66666666669</v>
      </c>
      <c r="L19" s="265"/>
      <c r="M19" s="265"/>
      <c r="N19" s="265"/>
      <c r="O19" s="286"/>
      <c r="P19" s="286"/>
      <c r="Q19" s="267"/>
      <c r="R19" s="259"/>
      <c r="S19" s="287"/>
      <c r="T19" s="264"/>
      <c r="U19" s="264"/>
      <c r="V19" s="264"/>
    </row>
    <row r="20" spans="1:22" s="288" customFormat="1" ht="15.75" customHeight="1">
      <c r="A20" s="259"/>
      <c r="B20" s="294">
        <v>5</v>
      </c>
      <c r="C20" s="497" t="s">
        <v>454</v>
      </c>
      <c r="D20" s="281" t="str">
        <f ca="1">IF(ISERROR(OFFSET('HARGA SATUAN'!$D$6,MATCH('RAB '!C20,'HARGA SATUAN'!$C$7:$C$1509,0),0)),"",OFFSET('HARGA SATUAN'!$D$6,MATCH('RAB '!C20,'HARGA SATUAN'!$C$7:$C$1509,0),0))</f>
        <v>HDW</v>
      </c>
      <c r="E20" s="282" t="str">
        <f ca="1">IF(B20="+","Unit",IF(ISERROR(OFFSET('HARGA SATUAN'!$E$6,MATCH('RAB '!C20,'HARGA SATUAN'!$C$7:$C$1509,0),0)),"",OFFSET('HARGA SATUAN'!$E$6,MATCH('RAB '!C20,'HARGA SATUAN'!$C$7:$C$1509,0),0)))</f>
        <v>Set</v>
      </c>
      <c r="F20" s="291">
        <v>10</v>
      </c>
      <c r="G20" s="283">
        <f ca="1">IF(ISERROR(OFFSET('HARGA SATUAN'!$I$6,MATCH('RAB '!C20,'HARGA SATUAN'!$C$7:$C$1509,0),0)),0,OFFSET('HARGA SATUAN'!$I$6,MATCH('RAB '!C20,'HARGA SATUAN'!$C$7:$C$1509,0),0))</f>
        <v>200000</v>
      </c>
      <c r="H20" s="284">
        <f t="shared" ca="1" si="8"/>
        <v>0</v>
      </c>
      <c r="I20" s="284">
        <f t="shared" ca="1" si="9"/>
        <v>2000000</v>
      </c>
      <c r="J20" s="284">
        <f t="shared" ca="1" si="10"/>
        <v>0</v>
      </c>
      <c r="K20" s="285">
        <f t="shared" ca="1" si="11"/>
        <v>2000000</v>
      </c>
      <c r="L20" s="265"/>
      <c r="M20" s="265"/>
      <c r="N20" s="265"/>
      <c r="O20" s="286"/>
      <c r="P20" s="286"/>
      <c r="Q20" s="267"/>
      <c r="R20" s="259"/>
      <c r="S20" s="287"/>
      <c r="T20" s="264"/>
      <c r="U20" s="264"/>
      <c r="V20" s="264"/>
    </row>
    <row r="21" spans="1:22" s="288" customFormat="1" ht="15.75" customHeight="1">
      <c r="A21" s="259"/>
      <c r="B21" s="279"/>
      <c r="C21" s="280"/>
      <c r="D21" s="281" t="str">
        <f ca="1">IF(ISERROR(OFFSET('HARGA SATUAN'!$D$6,MATCH('RAB '!C21,'HARGA SATUAN'!$C$7:$C$1509,0),0)),"",OFFSET('HARGA SATUAN'!$D$6,MATCH('RAB '!C21,'HARGA SATUAN'!$C$7:$C$1509,0),0))</f>
        <v/>
      </c>
      <c r="E21" s="282" t="str">
        <f ca="1">IF(B21="+","Unit",IF(ISERROR(OFFSET('HARGA SATUAN'!$E$6,MATCH('RAB '!C21,'HARGA SATUAN'!$C$7:$C$1509,0),0)),"",OFFSET('HARGA SATUAN'!$E$6,MATCH('RAB '!C21,'HARGA SATUAN'!$C$7:$C$1509,0),0)))</f>
        <v/>
      </c>
      <c r="F21" s="291"/>
      <c r="G21" s="283">
        <f ca="1">IF(ISERROR(OFFSET('HARGA SATUAN'!$I$6,MATCH('RAB '!C21,'HARGA SATUAN'!$C$7:$C$1509,0),0)),0,OFFSET('HARGA SATUAN'!$I$6,MATCH('RAB '!C21,'HARGA SATUAN'!$C$7:$C$1509,0),0))</f>
        <v>0</v>
      </c>
      <c r="H21" s="284">
        <f t="shared" ref="H21:H74" ca="1" si="12">IF(OR(D21="MDU",D21="MDU-KD"),(IF($O$3="RAB NON MDU","PLN KD",G21*F21)),0)</f>
        <v>0</v>
      </c>
      <c r="I21" s="284">
        <f t="shared" ref="I21:I74" ca="1" si="13">IF(D21="HDW",G21*F21,0)</f>
        <v>0</v>
      </c>
      <c r="J21" s="284">
        <f t="shared" ref="J21:J74" ca="1" si="14">IF(D21="JASA",G21*F21,0)</f>
        <v>0</v>
      </c>
      <c r="K21" s="285">
        <f t="shared" ref="K21:K74" ca="1" si="15">SUM(H21:J21)</f>
        <v>0</v>
      </c>
      <c r="L21" s="265"/>
      <c r="M21" s="265"/>
      <c r="N21" s="265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2" t="s">
        <v>1621</v>
      </c>
      <c r="C22" s="293" t="s">
        <v>1652</v>
      </c>
      <c r="D22" s="281" t="str">
        <f ca="1">IF(ISERROR(OFFSET('HARGA SATUAN'!$D$6,MATCH('RAB '!C22,'HARGA SATUAN'!$C$7:$C$1509,0),0)),"",OFFSET('HARGA SATUAN'!$D$6,MATCH('RAB '!C22,'HARGA SATUAN'!$C$7:$C$1509,0),0))</f>
        <v/>
      </c>
      <c r="E22" s="282" t="str">
        <f ca="1">IF(B22="+","Unit",IF(ISERROR(OFFSET('HARGA SATUAN'!$E$6,MATCH('RAB '!C22,'HARGA SATUAN'!$C$7:$C$1509,0),0)),"",OFFSET('HARGA SATUAN'!$E$6,MATCH('RAB '!C22,'HARGA SATUAN'!$C$7:$C$1509,0),0)))</f>
        <v/>
      </c>
      <c r="F22" s="291"/>
      <c r="G22" s="283">
        <f ca="1">IF(ISERROR(OFFSET('HARGA SATUAN'!$I$6,MATCH('RAB '!C22,'HARGA SATUAN'!$C$7:$C$1509,0),0)),0,OFFSET('HARGA SATUAN'!$I$6,MATCH('RAB '!C22,'HARGA SATUAN'!$C$7:$C$1509,0),0))</f>
        <v>0</v>
      </c>
      <c r="H22" s="284">
        <f t="shared" ca="1" si="12"/>
        <v>0</v>
      </c>
      <c r="I22" s="284">
        <f t="shared" ca="1" si="13"/>
        <v>0</v>
      </c>
      <c r="J22" s="284">
        <f t="shared" ca="1" si="14"/>
        <v>0</v>
      </c>
      <c r="K22" s="285">
        <f t="shared" ca="1" si="15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 t="s">
        <v>1008</v>
      </c>
      <c r="C23" s="495" t="s">
        <v>1681</v>
      </c>
      <c r="D23" s="281" t="str">
        <f ca="1">IF(ISERROR(OFFSET('HARGA SATUAN'!$D$6,MATCH('RAB '!C23,'HARGA SATUAN'!$C$7:$C$1509,0),0)),"",OFFSET('HARGA SATUAN'!$D$6,MATCH('RAB '!C23,'HARGA SATUAN'!$C$7:$C$1509,0),0))</f>
        <v/>
      </c>
      <c r="E23" s="282" t="str">
        <f ca="1">IF(B23="+","Unit",IF(ISERROR(OFFSET('HARGA SATUAN'!$E$6,MATCH('RAB '!C23,'HARGA SATUAN'!$C$7:$C$1509,0),0)),"",OFFSET('HARGA SATUAN'!$E$6,MATCH('RAB '!C23,'HARGA SATUAN'!$C$7:$C$1509,0),0)))</f>
        <v>Unit</v>
      </c>
      <c r="F23" s="523">
        <v>1</v>
      </c>
      <c r="G23" s="283">
        <f ca="1">IF(ISERROR(OFFSET('HARGA SATUAN'!$I$6,MATCH('RAB '!C23,'HARGA SATUAN'!$C$7:$C$1509,0),0)),0,OFFSET('HARGA SATUAN'!$I$6,MATCH('RAB '!C23,'HARGA SATUAN'!$C$7:$C$1509,0),0))</f>
        <v>0</v>
      </c>
      <c r="H23" s="284">
        <f t="shared" ref="H23:H35" ca="1" si="16">IF(OR(D23="MDU",D23="MDU-KD"),(IF($O$3="RAB NON MDU","PLN KD",G23*F23)),0)</f>
        <v>0</v>
      </c>
      <c r="I23" s="284">
        <f t="shared" ref="I23:I35" ca="1" si="17">IF(D23="HDW",G23*F23,0)</f>
        <v>0</v>
      </c>
      <c r="J23" s="284">
        <f t="shared" ref="J23:J35" ca="1" si="18">IF(D23="JASA",G23*F23,0)</f>
        <v>0</v>
      </c>
      <c r="K23" s="285">
        <f t="shared" ref="K23:K35" ca="1" si="19">SUM(H23:J23)</f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1</v>
      </c>
      <c r="C24" s="495" t="s">
        <v>1576</v>
      </c>
      <c r="D24" s="281" t="str">
        <f ca="1">IF(ISERROR(OFFSET('HARGA SATUAN'!$D$6,MATCH('RAB '!C24,'HARGA SATUAN'!$C$7:$C$1509,0),0)),"",OFFSET('HARGA SATUAN'!$D$6,MATCH('RAB '!C24,'HARGA SATUAN'!$C$7:$C$1509,0),0))</f>
        <v>MDU-KD</v>
      </c>
      <c r="E24" s="282" t="str">
        <f ca="1">IF(B24="+","Unit",IF(ISERROR(OFFSET('HARGA SATUAN'!$E$6,MATCH('RAB '!C24,'HARGA SATUAN'!$C$7:$C$1509,0),0)),"",OFFSET('HARGA SATUAN'!$E$6,MATCH('RAB '!C24,'HARGA SATUAN'!$C$7:$C$1509,0),0)))</f>
        <v>Set</v>
      </c>
      <c r="F24" s="523">
        <f>F23*1</f>
        <v>1</v>
      </c>
      <c r="G24" s="283">
        <f ca="1">IF(ISERROR(OFFSET('HARGA SATUAN'!$I$6,MATCH('RAB '!C24,'HARGA SATUAN'!$C$7:$C$1509,0),0)),0,OFFSET('HARGA SATUAN'!$I$6,MATCH('RAB '!C24,'HARGA SATUAN'!$C$7:$C$1509,0),0))</f>
        <v>430000</v>
      </c>
      <c r="H24" s="284">
        <f t="shared" ca="1" si="16"/>
        <v>430000</v>
      </c>
      <c r="I24" s="284">
        <f t="shared" ca="1" si="17"/>
        <v>0</v>
      </c>
      <c r="J24" s="284">
        <f t="shared" ca="1" si="18"/>
        <v>0</v>
      </c>
      <c r="K24" s="285">
        <f t="shared" ca="1" si="19"/>
        <v>430000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2</v>
      </c>
      <c r="C25" s="495" t="s">
        <v>145</v>
      </c>
      <c r="D25" s="281" t="str">
        <f ca="1">IF(ISERROR(OFFSET('HARGA SATUAN'!$D$6,MATCH('RAB '!C25,'HARGA SATUAN'!$C$7:$C$1509,0),0)),"",OFFSET('HARGA SATUAN'!$D$6,MATCH('RAB '!C25,'HARGA SATUAN'!$C$7:$C$1509,0),0))</f>
        <v>HDW</v>
      </c>
      <c r="E25" s="282" t="str">
        <f ca="1">IF(B25="+","Unit",IF(ISERROR(OFFSET('HARGA SATUAN'!$E$6,MATCH('RAB '!C25,'HARGA SATUAN'!$C$7:$C$1509,0),0)),"",OFFSET('HARGA SATUAN'!$E$6,MATCH('RAB '!C25,'HARGA SATUAN'!$C$7:$C$1509,0),0)))</f>
        <v>Mtr</v>
      </c>
      <c r="F25" s="523">
        <f>F23*1</f>
        <v>1</v>
      </c>
      <c r="G25" s="283">
        <f ca="1">IF(ISERROR(OFFSET('HARGA SATUAN'!$I$6,MATCH('RAB '!C25,'HARGA SATUAN'!$C$7:$C$1509,0),0)),0,OFFSET('HARGA SATUAN'!$I$6,MATCH('RAB '!C25,'HARGA SATUAN'!$C$7:$C$1509,0),0))</f>
        <v>7789</v>
      </c>
      <c r="H25" s="284">
        <f t="shared" ca="1" si="16"/>
        <v>0</v>
      </c>
      <c r="I25" s="284">
        <f t="shared" ca="1" si="17"/>
        <v>7789</v>
      </c>
      <c r="J25" s="284">
        <f t="shared" ca="1" si="18"/>
        <v>0</v>
      </c>
      <c r="K25" s="285">
        <f t="shared" ca="1" si="19"/>
        <v>7789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3</v>
      </c>
      <c r="C26" s="495" t="s">
        <v>172</v>
      </c>
      <c r="D26" s="281" t="str">
        <f ca="1">IF(ISERROR(OFFSET('HARGA SATUAN'!$D$6,MATCH('RAB '!C26,'HARGA SATUAN'!$C$7:$C$1509,0),0)),"",OFFSET('HARGA SATUAN'!$D$6,MATCH('RAB '!C26,'HARGA SATUAN'!$C$7:$C$1509,0),0))</f>
        <v>HDW</v>
      </c>
      <c r="E26" s="282" t="str">
        <f ca="1">IF(B26="+","Unit",IF(ISERROR(OFFSET('HARGA SATUAN'!$E$6,MATCH('RAB '!C26,'HARGA SATUAN'!$C$7:$C$1509,0),0)),"",OFFSET('HARGA SATUAN'!$E$6,MATCH('RAB '!C26,'HARGA SATUAN'!$C$7:$C$1509,0),0)))</f>
        <v>Bh</v>
      </c>
      <c r="F26" s="523">
        <f>F23*1</f>
        <v>1</v>
      </c>
      <c r="G26" s="283">
        <f ca="1">IF(ISERROR(OFFSET('HARGA SATUAN'!$I$6,MATCH('RAB '!C26,'HARGA SATUAN'!$C$7:$C$1509,0),0)),0,OFFSET('HARGA SATUAN'!$I$6,MATCH('RAB '!C26,'HARGA SATUAN'!$C$7:$C$1509,0),0))</f>
        <v>15500</v>
      </c>
      <c r="H26" s="284">
        <f t="shared" ca="1" si="16"/>
        <v>0</v>
      </c>
      <c r="I26" s="284">
        <f t="shared" ca="1" si="17"/>
        <v>15500</v>
      </c>
      <c r="J26" s="284">
        <f t="shared" ca="1" si="18"/>
        <v>0</v>
      </c>
      <c r="K26" s="285">
        <f t="shared" ca="1" si="19"/>
        <v>15500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4</v>
      </c>
      <c r="C27" s="495" t="s">
        <v>177</v>
      </c>
      <c r="D27" s="281" t="str">
        <f ca="1">IF(ISERROR(OFFSET('HARGA SATUAN'!$D$6,MATCH('RAB '!C27,'HARGA SATUAN'!$C$7:$C$1509,0),0)),"",OFFSET('HARGA SATUAN'!$D$6,MATCH('RAB '!C27,'HARGA SATUAN'!$C$7:$C$1509,0),0))</f>
        <v>HDW</v>
      </c>
      <c r="E27" s="282" t="str">
        <f ca="1">IF(B27="+","Unit",IF(ISERROR(OFFSET('HARGA SATUAN'!$E$6,MATCH('RAB '!C27,'HARGA SATUAN'!$C$7:$C$1509,0),0)),"",OFFSET('HARGA SATUAN'!$E$6,MATCH('RAB '!C27,'HARGA SATUAN'!$C$7:$C$1509,0),0)))</f>
        <v>Bh</v>
      </c>
      <c r="F27" s="523">
        <f>F23*2</f>
        <v>2</v>
      </c>
      <c r="G27" s="283">
        <f ca="1">IF(ISERROR(OFFSET('HARGA SATUAN'!$I$6,MATCH('RAB '!C27,'HARGA SATUAN'!$C$7:$C$1509,0),0)),0,OFFSET('HARGA SATUAN'!$I$6,MATCH('RAB '!C27,'HARGA SATUAN'!$C$7:$C$1509,0),0))</f>
        <v>15900</v>
      </c>
      <c r="H27" s="284">
        <f t="shared" ca="1" si="16"/>
        <v>0</v>
      </c>
      <c r="I27" s="284">
        <f t="shared" ca="1" si="17"/>
        <v>31800</v>
      </c>
      <c r="J27" s="284">
        <f t="shared" ca="1" si="18"/>
        <v>0</v>
      </c>
      <c r="K27" s="285">
        <f t="shared" ca="1" si="19"/>
        <v>31800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5</v>
      </c>
      <c r="C28" s="495" t="s">
        <v>210</v>
      </c>
      <c r="D28" s="281" t="str">
        <f ca="1">IF(ISERROR(OFFSET('HARGA SATUAN'!$D$6,MATCH('RAB '!C28,'HARGA SATUAN'!$C$7:$C$1509,0),0)),"",OFFSET('HARGA SATUAN'!$D$6,MATCH('RAB '!C28,'HARGA SATUAN'!$C$7:$C$1509,0),0))</f>
        <v>HDW</v>
      </c>
      <c r="E28" s="282" t="str">
        <f ca="1">IF(B28="+","Unit",IF(ISERROR(OFFSET('HARGA SATUAN'!$E$6,MATCH('RAB '!C28,'HARGA SATUAN'!$C$7:$C$1509,0),0)),"",OFFSET('HARGA SATUAN'!$E$6,MATCH('RAB '!C28,'HARGA SATUAN'!$C$7:$C$1509,0),0)))</f>
        <v>Bh</v>
      </c>
      <c r="F28" s="523">
        <f>F23*1</f>
        <v>1</v>
      </c>
      <c r="G28" s="283">
        <f ca="1">IF(ISERROR(OFFSET('HARGA SATUAN'!$I$6,MATCH('RAB '!C28,'HARGA SATUAN'!$C$7:$C$1509,0),0)),0,OFFSET('HARGA SATUAN'!$I$6,MATCH('RAB '!C28,'HARGA SATUAN'!$C$7:$C$1509,0),0))</f>
        <v>11400</v>
      </c>
      <c r="H28" s="284">
        <f t="shared" ca="1" si="16"/>
        <v>0</v>
      </c>
      <c r="I28" s="284">
        <f t="shared" ca="1" si="17"/>
        <v>11400</v>
      </c>
      <c r="J28" s="284">
        <f t="shared" ca="1" si="18"/>
        <v>0</v>
      </c>
      <c r="K28" s="285">
        <f t="shared" ca="1" si="19"/>
        <v>11400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6</v>
      </c>
      <c r="C29" s="495" t="s">
        <v>211</v>
      </c>
      <c r="D29" s="281" t="str">
        <f ca="1">IF(ISERROR(OFFSET('HARGA SATUAN'!$D$6,MATCH('RAB '!C29,'HARGA SATUAN'!$C$7:$C$1509,0),0)),"",OFFSET('HARGA SATUAN'!$D$6,MATCH('RAB '!C29,'HARGA SATUAN'!$C$7:$C$1509,0),0))</f>
        <v>HDW</v>
      </c>
      <c r="E29" s="282" t="str">
        <f ca="1">IF(B29="+","Unit",IF(ISERROR(OFFSET('HARGA SATUAN'!$E$6,MATCH('RAB '!C29,'HARGA SATUAN'!$C$7:$C$1509,0),0)),"",OFFSET('HARGA SATUAN'!$E$6,MATCH('RAB '!C29,'HARGA SATUAN'!$C$7:$C$1509,0),0)))</f>
        <v>Bh</v>
      </c>
      <c r="F29" s="523">
        <f>F23*2</f>
        <v>2</v>
      </c>
      <c r="G29" s="283">
        <f ca="1">IF(ISERROR(OFFSET('HARGA SATUAN'!$I$6,MATCH('RAB '!C29,'HARGA SATUAN'!$C$7:$C$1509,0),0)),0,OFFSET('HARGA SATUAN'!$I$6,MATCH('RAB '!C29,'HARGA SATUAN'!$C$7:$C$1509,0),0))</f>
        <v>29600</v>
      </c>
      <c r="H29" s="284">
        <f t="shared" ca="1" si="16"/>
        <v>0</v>
      </c>
      <c r="I29" s="284">
        <f t="shared" ca="1" si="17"/>
        <v>59200</v>
      </c>
      <c r="J29" s="284">
        <f t="shared" ca="1" si="18"/>
        <v>0</v>
      </c>
      <c r="K29" s="285">
        <f t="shared" ca="1" si="19"/>
        <v>59200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7</v>
      </c>
      <c r="C30" s="495" t="s">
        <v>216</v>
      </c>
      <c r="D30" s="281" t="str">
        <f ca="1">IF(ISERROR(OFFSET('HARGA SATUAN'!$D$6,MATCH('RAB '!C30,'HARGA SATUAN'!$C$7:$C$1509,0),0)),"",OFFSET('HARGA SATUAN'!$D$6,MATCH('RAB '!C30,'HARGA SATUAN'!$C$7:$C$1509,0),0))</f>
        <v>HDW</v>
      </c>
      <c r="E30" s="282" t="str">
        <f ca="1">IF(B30="+","Unit",IF(ISERROR(OFFSET('HARGA SATUAN'!$E$6,MATCH('RAB '!C30,'HARGA SATUAN'!$C$7:$C$1509,0),0)),"",OFFSET('HARGA SATUAN'!$E$6,MATCH('RAB '!C30,'HARGA SATUAN'!$C$7:$C$1509,0),0)))</f>
        <v>Bh</v>
      </c>
      <c r="F30" s="523">
        <f>F23*1</f>
        <v>1</v>
      </c>
      <c r="G30" s="283">
        <f ca="1">IF(ISERROR(OFFSET('HARGA SATUAN'!$I$6,MATCH('RAB '!C30,'HARGA SATUAN'!$C$7:$C$1509,0),0)),0,OFFSET('HARGA SATUAN'!$I$6,MATCH('RAB '!C30,'HARGA SATUAN'!$C$7:$C$1509,0),0))</f>
        <v>27815</v>
      </c>
      <c r="H30" s="284">
        <f t="shared" ca="1" si="16"/>
        <v>0</v>
      </c>
      <c r="I30" s="284">
        <f t="shared" ca="1" si="17"/>
        <v>27815</v>
      </c>
      <c r="J30" s="284">
        <f t="shared" ca="1" si="18"/>
        <v>0</v>
      </c>
      <c r="K30" s="285">
        <f t="shared" ca="1" si="19"/>
        <v>27815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8</v>
      </c>
      <c r="C31" s="495" t="s">
        <v>15</v>
      </c>
      <c r="D31" s="281" t="str">
        <f ca="1">IF(ISERROR(OFFSET('HARGA SATUAN'!$D$6,MATCH('RAB '!C31,'HARGA SATUAN'!$C$7:$C$1509,0),0)),"",OFFSET('HARGA SATUAN'!$D$6,MATCH('RAB '!C31,'HARGA SATUAN'!$C$7:$C$1509,0),0))</f>
        <v>HDW</v>
      </c>
      <c r="E31" s="282" t="str">
        <f ca="1">IF(B31="+","Unit",IF(ISERROR(OFFSET('HARGA SATUAN'!$E$6,MATCH('RAB '!C31,'HARGA SATUAN'!$C$7:$C$1509,0),0)),"",OFFSET('HARGA SATUAN'!$E$6,MATCH('RAB '!C31,'HARGA SATUAN'!$C$7:$C$1509,0),0)))</f>
        <v>Bh</v>
      </c>
      <c r="F31" s="523">
        <f>F23*1</f>
        <v>1</v>
      </c>
      <c r="G31" s="283">
        <f ca="1">IF(ISERROR(OFFSET('HARGA SATUAN'!$I$6,MATCH('RAB '!C31,'HARGA SATUAN'!$C$7:$C$1509,0),0)),0,OFFSET('HARGA SATUAN'!$I$6,MATCH('RAB '!C31,'HARGA SATUAN'!$C$7:$C$1509,0),0))</f>
        <v>23936</v>
      </c>
      <c r="H31" s="284">
        <f t="shared" ca="1" si="16"/>
        <v>0</v>
      </c>
      <c r="I31" s="284">
        <f t="shared" ca="1" si="17"/>
        <v>23936</v>
      </c>
      <c r="J31" s="284">
        <f t="shared" ca="1" si="18"/>
        <v>0</v>
      </c>
      <c r="K31" s="285">
        <f t="shared" ca="1" si="19"/>
        <v>23936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9</v>
      </c>
      <c r="C32" s="495" t="s">
        <v>240</v>
      </c>
      <c r="D32" s="281" t="str">
        <f ca="1">IF(ISERROR(OFFSET('HARGA SATUAN'!$D$6,MATCH('RAB '!C32,'HARGA SATUAN'!$C$7:$C$1509,0),0)),"",OFFSET('HARGA SATUAN'!$D$6,MATCH('RAB '!C32,'HARGA SATUAN'!$C$7:$C$1509,0),0))</f>
        <v>HDW</v>
      </c>
      <c r="E32" s="282" t="str">
        <f ca="1">IF(B32="+","Unit",IF(ISERROR(OFFSET('HARGA SATUAN'!$E$6,MATCH('RAB '!C32,'HARGA SATUAN'!$C$7:$C$1509,0),0)),"",OFFSET('HARGA SATUAN'!$E$6,MATCH('RAB '!C32,'HARGA SATUAN'!$C$7:$C$1509,0),0)))</f>
        <v>Bh</v>
      </c>
      <c r="F32" s="523">
        <f>F23*1</f>
        <v>1</v>
      </c>
      <c r="G32" s="283">
        <f ca="1">IF(ISERROR(OFFSET('HARGA SATUAN'!$I$6,MATCH('RAB '!C32,'HARGA SATUAN'!$C$7:$C$1509,0),0)),0,OFFSET('HARGA SATUAN'!$I$6,MATCH('RAB '!C32,'HARGA SATUAN'!$C$7:$C$1509,0),0))</f>
        <v>57690</v>
      </c>
      <c r="H32" s="284">
        <f t="shared" ca="1" si="16"/>
        <v>0</v>
      </c>
      <c r="I32" s="284">
        <f t="shared" ca="1" si="17"/>
        <v>57690</v>
      </c>
      <c r="J32" s="284">
        <f t="shared" ca="1" si="18"/>
        <v>0</v>
      </c>
      <c r="K32" s="285">
        <f t="shared" ca="1" si="19"/>
        <v>57690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10</v>
      </c>
      <c r="C33" s="495" t="s">
        <v>258</v>
      </c>
      <c r="D33" s="281" t="str">
        <f ca="1">IF(ISERROR(OFFSET('HARGA SATUAN'!$D$6,MATCH('RAB '!C33,'HARGA SATUAN'!$C$7:$C$1509,0),0)),"",OFFSET('HARGA SATUAN'!$D$6,MATCH('RAB '!C33,'HARGA SATUAN'!$C$7:$C$1509,0),0))</f>
        <v>HDW</v>
      </c>
      <c r="E33" s="282" t="str">
        <f ca="1">IF(B33="+","Unit",IF(ISERROR(OFFSET('HARGA SATUAN'!$E$6,MATCH('RAB '!C33,'HARGA SATUAN'!$C$7:$C$1509,0),0)),"",OFFSET('HARGA SATUAN'!$E$6,MATCH('RAB '!C33,'HARGA SATUAN'!$C$7:$C$1509,0),0)))</f>
        <v>Bh</v>
      </c>
      <c r="F33" s="523">
        <f>F23*1</f>
        <v>1</v>
      </c>
      <c r="G33" s="283">
        <f ca="1">IF(ISERROR(OFFSET('HARGA SATUAN'!$I$6,MATCH('RAB '!C33,'HARGA SATUAN'!$C$7:$C$1509,0),0)),0,OFFSET('HARGA SATUAN'!$I$6,MATCH('RAB '!C33,'HARGA SATUAN'!$C$7:$C$1509,0),0))</f>
        <v>33501.866666666669</v>
      </c>
      <c r="H33" s="284">
        <f t="shared" ca="1" si="16"/>
        <v>0</v>
      </c>
      <c r="I33" s="284">
        <f t="shared" ca="1" si="17"/>
        <v>33501.866666666669</v>
      </c>
      <c r="J33" s="284">
        <f t="shared" ca="1" si="18"/>
        <v>0</v>
      </c>
      <c r="K33" s="285">
        <f t="shared" ca="1" si="19"/>
        <v>33501.866666666669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11</v>
      </c>
      <c r="C34" s="495" t="s">
        <v>16</v>
      </c>
      <c r="D34" s="281" t="str">
        <f ca="1">IF(ISERROR(OFFSET('HARGA SATUAN'!$D$6,MATCH('RAB '!C34,'HARGA SATUAN'!$C$7:$C$1509,0),0)),"",OFFSET('HARGA SATUAN'!$D$6,MATCH('RAB '!C34,'HARGA SATUAN'!$C$7:$C$1509,0),0))</f>
        <v>HDW</v>
      </c>
      <c r="E34" s="282" t="str">
        <f ca="1">IF(B34="+","Unit",IF(ISERROR(OFFSET('HARGA SATUAN'!$E$6,MATCH('RAB '!C34,'HARGA SATUAN'!$C$7:$C$1509,0),0)),"",OFFSET('HARGA SATUAN'!$E$6,MATCH('RAB '!C34,'HARGA SATUAN'!$C$7:$C$1509,0),0)))</f>
        <v>Bh</v>
      </c>
      <c r="F34" s="523">
        <f>F23*1</f>
        <v>1</v>
      </c>
      <c r="G34" s="283">
        <f ca="1">IF(ISERROR(OFFSET('HARGA SATUAN'!$I$6,MATCH('RAB '!C34,'HARGA SATUAN'!$C$7:$C$1509,0),0)),0,OFFSET('HARGA SATUAN'!$I$6,MATCH('RAB '!C34,'HARGA SATUAN'!$C$7:$C$1509,0),0))</f>
        <v>2500</v>
      </c>
      <c r="H34" s="284">
        <f t="shared" ca="1" si="16"/>
        <v>0</v>
      </c>
      <c r="I34" s="284">
        <f t="shared" ca="1" si="17"/>
        <v>2500</v>
      </c>
      <c r="J34" s="284">
        <f t="shared" ca="1" si="18"/>
        <v>0</v>
      </c>
      <c r="K34" s="285">
        <f t="shared" ca="1" si="19"/>
        <v>2500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12</v>
      </c>
      <c r="C35" s="495" t="s">
        <v>651</v>
      </c>
      <c r="D35" s="281" t="str">
        <f ca="1">IF(ISERROR(OFFSET('HARGA SATUAN'!$D$6,MATCH('RAB '!C35,'HARGA SATUAN'!$C$7:$C$1509,0),0)),"",OFFSET('HARGA SATUAN'!$D$6,MATCH('RAB '!C35,'HARGA SATUAN'!$C$7:$C$1509,0),0))</f>
        <v>JASA</v>
      </c>
      <c r="E35" s="282" t="str">
        <f ca="1">IF(B35="+","Unit",IF(ISERROR(OFFSET('HARGA SATUAN'!$E$6,MATCH('RAB '!C35,'HARGA SATUAN'!$C$7:$C$1509,0),0)),"",OFFSET('HARGA SATUAN'!$E$6,MATCH('RAB '!C35,'HARGA SATUAN'!$C$7:$C$1509,0),0)))</f>
        <v>Unit</v>
      </c>
      <c r="F35" s="523">
        <f>F23*1</f>
        <v>1</v>
      </c>
      <c r="G35" s="283">
        <f ca="1">IF(ISERROR(OFFSET('HARGA SATUAN'!$I$6,MATCH('RAB '!C35,'HARGA SATUAN'!$C$7:$C$1509,0),0)),0,OFFSET('HARGA SATUAN'!$I$6,MATCH('RAB '!C35,'HARGA SATUAN'!$C$7:$C$1509,0),0))</f>
        <v>53800</v>
      </c>
      <c r="H35" s="284">
        <f t="shared" ca="1" si="16"/>
        <v>0</v>
      </c>
      <c r="I35" s="284">
        <f t="shared" ca="1" si="17"/>
        <v>0</v>
      </c>
      <c r="J35" s="284">
        <f t="shared" ca="1" si="18"/>
        <v>53800</v>
      </c>
      <c r="K35" s="285">
        <f t="shared" ca="1" si="19"/>
        <v>53800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2"/>
      <c r="C36" s="293"/>
      <c r="D36" s="281"/>
      <c r="E36" s="282"/>
      <c r="F36" s="291"/>
      <c r="G36" s="283"/>
      <c r="H36" s="284"/>
      <c r="I36" s="284"/>
      <c r="J36" s="284"/>
      <c r="K36" s="285"/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 t="s">
        <v>1008</v>
      </c>
      <c r="C37" s="495" t="s">
        <v>1668</v>
      </c>
      <c r="D37" s="281" t="str">
        <f ca="1">IF(ISERROR(OFFSET('HARGA SATUAN'!$D$6,MATCH('RAB '!C37,'HARGA SATUAN'!$C$7:$C$1509,0),0)),"",OFFSET('HARGA SATUAN'!$D$6,MATCH('RAB '!C37,'HARGA SATUAN'!$C$7:$C$1509,0),0))</f>
        <v/>
      </c>
      <c r="E37" s="282" t="str">
        <f ca="1">IF(B37="+","Unit",IF(ISERROR(OFFSET('HARGA SATUAN'!$E$6,MATCH('RAB '!C37,'HARGA SATUAN'!$C$7:$C$1509,0),0)),"",OFFSET('HARGA SATUAN'!$E$6,MATCH('RAB '!C37,'HARGA SATUAN'!$C$7:$C$1509,0),0)))</f>
        <v>Unit</v>
      </c>
      <c r="F37" s="291">
        <v>1</v>
      </c>
      <c r="G37" s="283">
        <f ca="1">IF(ISERROR(OFFSET('HARGA SATUAN'!$I$6,MATCH('RAB '!C37,'HARGA SATUAN'!$C$7:$C$1509,0),0)),0,OFFSET('HARGA SATUAN'!$I$6,MATCH('RAB '!C37,'HARGA SATUAN'!$C$7:$C$1509,0),0))</f>
        <v>0</v>
      </c>
      <c r="H37" s="284">
        <f t="shared" ca="1" si="12"/>
        <v>0</v>
      </c>
      <c r="I37" s="284">
        <f t="shared" ca="1" si="13"/>
        <v>0</v>
      </c>
      <c r="J37" s="284">
        <f t="shared" ca="1" si="14"/>
        <v>0</v>
      </c>
      <c r="K37" s="285">
        <f t="shared" ca="1" si="15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1</v>
      </c>
      <c r="C38" s="495" t="s">
        <v>1576</v>
      </c>
      <c r="D38" s="281" t="str">
        <f ca="1">IF(ISERROR(OFFSET('HARGA SATUAN'!$D$6,MATCH('RAB '!C38,'HARGA SATUAN'!$C$7:$C$1509,0),0)),"",OFFSET('HARGA SATUAN'!$D$6,MATCH('RAB '!C38,'HARGA SATUAN'!$C$7:$C$1509,0),0))</f>
        <v>MDU-KD</v>
      </c>
      <c r="E38" s="282" t="str">
        <f ca="1">IF(B38="+","Unit",IF(ISERROR(OFFSET('HARGA SATUAN'!$E$6,MATCH('RAB '!C38,'HARGA SATUAN'!$C$7:$C$1509,0),0)),"",OFFSET('HARGA SATUAN'!$E$6,MATCH('RAB '!C38,'HARGA SATUAN'!$C$7:$C$1509,0),0)))</f>
        <v>Set</v>
      </c>
      <c r="F38" s="291">
        <f>F37*2</f>
        <v>2</v>
      </c>
      <c r="G38" s="283">
        <f ca="1">IF(ISERROR(OFFSET('HARGA SATUAN'!$I$6,MATCH('RAB '!C38,'HARGA SATUAN'!$C$7:$C$1509,0),0)),0,OFFSET('HARGA SATUAN'!$I$6,MATCH('RAB '!C38,'HARGA SATUAN'!$C$7:$C$1509,0),0))</f>
        <v>430000</v>
      </c>
      <c r="H38" s="284">
        <f t="shared" ca="1" si="12"/>
        <v>860000</v>
      </c>
      <c r="I38" s="284">
        <f t="shared" ca="1" si="13"/>
        <v>0</v>
      </c>
      <c r="J38" s="284">
        <f t="shared" ca="1" si="14"/>
        <v>0</v>
      </c>
      <c r="K38" s="285">
        <f t="shared" ca="1" si="15"/>
        <v>860000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2</v>
      </c>
      <c r="C39" s="495" t="s">
        <v>145</v>
      </c>
      <c r="D39" s="281" t="str">
        <f ca="1">IF(ISERROR(OFFSET('HARGA SATUAN'!$D$6,MATCH('RAB '!C39,'HARGA SATUAN'!$C$7:$C$1509,0),0)),"",OFFSET('HARGA SATUAN'!$D$6,MATCH('RAB '!C39,'HARGA SATUAN'!$C$7:$C$1509,0),0))</f>
        <v>HDW</v>
      </c>
      <c r="E39" s="282" t="str">
        <f ca="1">IF(B39="+","Unit",IF(ISERROR(OFFSET('HARGA SATUAN'!$E$6,MATCH('RAB '!C39,'HARGA SATUAN'!$C$7:$C$1509,0),0)),"",OFFSET('HARGA SATUAN'!$E$6,MATCH('RAB '!C39,'HARGA SATUAN'!$C$7:$C$1509,0),0)))</f>
        <v>Mtr</v>
      </c>
      <c r="F39" s="291">
        <f>F37*2</f>
        <v>2</v>
      </c>
      <c r="G39" s="283">
        <f ca="1">IF(ISERROR(OFFSET('HARGA SATUAN'!$I$6,MATCH('RAB '!C39,'HARGA SATUAN'!$C$7:$C$1509,0),0)),0,OFFSET('HARGA SATUAN'!$I$6,MATCH('RAB '!C39,'HARGA SATUAN'!$C$7:$C$1509,0),0))</f>
        <v>7789</v>
      </c>
      <c r="H39" s="284">
        <f t="shared" ca="1" si="12"/>
        <v>0</v>
      </c>
      <c r="I39" s="284">
        <f t="shared" ca="1" si="13"/>
        <v>15578</v>
      </c>
      <c r="J39" s="284">
        <f t="shared" ca="1" si="14"/>
        <v>0</v>
      </c>
      <c r="K39" s="285">
        <f t="shared" ca="1" si="15"/>
        <v>15578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>
        <v>3</v>
      </c>
      <c r="C40" s="495" t="s">
        <v>172</v>
      </c>
      <c r="D40" s="281" t="str">
        <f ca="1">IF(ISERROR(OFFSET('HARGA SATUAN'!$D$6,MATCH('RAB '!C40,'HARGA SATUAN'!$C$7:$C$1509,0),0)),"",OFFSET('HARGA SATUAN'!$D$6,MATCH('RAB '!C40,'HARGA SATUAN'!$C$7:$C$1509,0),0))</f>
        <v>HDW</v>
      </c>
      <c r="E40" s="282" t="str">
        <f ca="1">IF(B40="+","Unit",IF(ISERROR(OFFSET('HARGA SATUAN'!$E$6,MATCH('RAB '!C40,'HARGA SATUAN'!$C$7:$C$1509,0),0)),"",OFFSET('HARGA SATUAN'!$E$6,MATCH('RAB '!C40,'HARGA SATUAN'!$C$7:$C$1509,0),0)))</f>
        <v>Bh</v>
      </c>
      <c r="F40" s="291">
        <f>F37*2</f>
        <v>2</v>
      </c>
      <c r="G40" s="283">
        <f ca="1">IF(ISERROR(OFFSET('HARGA SATUAN'!$I$6,MATCH('RAB '!C40,'HARGA SATUAN'!$C$7:$C$1509,0),0)),0,OFFSET('HARGA SATUAN'!$I$6,MATCH('RAB '!C40,'HARGA SATUAN'!$C$7:$C$1509,0),0))</f>
        <v>15500</v>
      </c>
      <c r="H40" s="284">
        <f t="shared" ca="1" si="12"/>
        <v>0</v>
      </c>
      <c r="I40" s="284">
        <f t="shared" ca="1" si="13"/>
        <v>31000</v>
      </c>
      <c r="J40" s="284">
        <f t="shared" ca="1" si="14"/>
        <v>0</v>
      </c>
      <c r="K40" s="285">
        <f t="shared" ca="1" si="15"/>
        <v>31000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>
        <v>4</v>
      </c>
      <c r="C41" s="495" t="s">
        <v>177</v>
      </c>
      <c r="D41" s="281" t="str">
        <f ca="1">IF(ISERROR(OFFSET('HARGA SATUAN'!$D$6,MATCH('RAB '!C41,'HARGA SATUAN'!$C$7:$C$1509,0),0)),"",OFFSET('HARGA SATUAN'!$D$6,MATCH('RAB '!C41,'HARGA SATUAN'!$C$7:$C$1509,0),0))</f>
        <v>HDW</v>
      </c>
      <c r="E41" s="282" t="str">
        <f ca="1">IF(B41="+","Unit",IF(ISERROR(OFFSET('HARGA SATUAN'!$E$6,MATCH('RAB '!C41,'HARGA SATUAN'!$C$7:$C$1509,0),0)),"",OFFSET('HARGA SATUAN'!$E$6,MATCH('RAB '!C41,'HARGA SATUAN'!$C$7:$C$1509,0),0)))</f>
        <v>Bh</v>
      </c>
      <c r="F41" s="291">
        <f>F37*2</f>
        <v>2</v>
      </c>
      <c r="G41" s="283">
        <f ca="1">IF(ISERROR(OFFSET('HARGA SATUAN'!$I$6,MATCH('RAB '!C41,'HARGA SATUAN'!$C$7:$C$1509,0),0)),0,OFFSET('HARGA SATUAN'!$I$6,MATCH('RAB '!C41,'HARGA SATUAN'!$C$7:$C$1509,0),0))</f>
        <v>15900</v>
      </c>
      <c r="H41" s="284">
        <f t="shared" ca="1" si="12"/>
        <v>0</v>
      </c>
      <c r="I41" s="284">
        <f t="shared" ca="1" si="13"/>
        <v>31800</v>
      </c>
      <c r="J41" s="284">
        <f t="shared" ca="1" si="14"/>
        <v>0</v>
      </c>
      <c r="K41" s="285">
        <f t="shared" ca="1" si="15"/>
        <v>31800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5</v>
      </c>
      <c r="C42" s="495" t="s">
        <v>210</v>
      </c>
      <c r="D42" s="281" t="str">
        <f ca="1">IF(ISERROR(OFFSET('HARGA SATUAN'!$D$6,MATCH('RAB '!C42,'HARGA SATUAN'!$C$7:$C$1509,0),0)),"",OFFSET('HARGA SATUAN'!$D$6,MATCH('RAB '!C42,'HARGA SATUAN'!$C$7:$C$1509,0),0))</f>
        <v>HDW</v>
      </c>
      <c r="E42" s="282" t="str">
        <f ca="1">IF(B42="+","Unit",IF(ISERROR(OFFSET('HARGA SATUAN'!$E$6,MATCH('RAB '!C42,'HARGA SATUAN'!$C$7:$C$1509,0),0)),"",OFFSET('HARGA SATUAN'!$E$6,MATCH('RAB '!C42,'HARGA SATUAN'!$C$7:$C$1509,0),0)))</f>
        <v>Bh</v>
      </c>
      <c r="F42" s="291">
        <f>F37*2</f>
        <v>2</v>
      </c>
      <c r="G42" s="283">
        <f ca="1">IF(ISERROR(OFFSET('HARGA SATUAN'!$I$6,MATCH('RAB '!C42,'HARGA SATUAN'!$C$7:$C$1509,0),0)),0,OFFSET('HARGA SATUAN'!$I$6,MATCH('RAB '!C42,'HARGA SATUAN'!$C$7:$C$1509,0),0))</f>
        <v>11400</v>
      </c>
      <c r="H42" s="284">
        <f t="shared" ca="1" si="12"/>
        <v>0</v>
      </c>
      <c r="I42" s="284">
        <f t="shared" ca="1" si="13"/>
        <v>22800</v>
      </c>
      <c r="J42" s="284">
        <f t="shared" ca="1" si="14"/>
        <v>0</v>
      </c>
      <c r="K42" s="285">
        <f t="shared" ca="1" si="15"/>
        <v>22800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6</v>
      </c>
      <c r="C43" s="495" t="s">
        <v>211</v>
      </c>
      <c r="D43" s="281" t="str">
        <f ca="1">IF(ISERROR(OFFSET('HARGA SATUAN'!$D$6,MATCH('RAB '!C43,'HARGA SATUAN'!$C$7:$C$1509,0),0)),"",OFFSET('HARGA SATUAN'!$D$6,MATCH('RAB '!C43,'HARGA SATUAN'!$C$7:$C$1509,0),0))</f>
        <v>HDW</v>
      </c>
      <c r="E43" s="282" t="str">
        <f ca="1">IF(B43="+","Unit",IF(ISERROR(OFFSET('HARGA SATUAN'!$E$6,MATCH('RAB '!C43,'HARGA SATUAN'!$C$7:$C$1509,0),0)),"",OFFSET('HARGA SATUAN'!$E$6,MATCH('RAB '!C43,'HARGA SATUAN'!$C$7:$C$1509,0),0)))</f>
        <v>Bh</v>
      </c>
      <c r="F43" s="291">
        <f>F37*4</f>
        <v>4</v>
      </c>
      <c r="G43" s="283">
        <f ca="1">IF(ISERROR(OFFSET('HARGA SATUAN'!$I$6,MATCH('RAB '!C43,'HARGA SATUAN'!$C$7:$C$1509,0),0)),0,OFFSET('HARGA SATUAN'!$I$6,MATCH('RAB '!C43,'HARGA SATUAN'!$C$7:$C$1509,0),0))</f>
        <v>29600</v>
      </c>
      <c r="H43" s="284">
        <f t="shared" ca="1" si="12"/>
        <v>0</v>
      </c>
      <c r="I43" s="284">
        <f t="shared" ca="1" si="13"/>
        <v>118400</v>
      </c>
      <c r="J43" s="284">
        <f t="shared" ca="1" si="14"/>
        <v>0</v>
      </c>
      <c r="K43" s="285">
        <f t="shared" ca="1" si="15"/>
        <v>118400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7</v>
      </c>
      <c r="C44" s="495" t="s">
        <v>216</v>
      </c>
      <c r="D44" s="281" t="str">
        <f ca="1">IF(ISERROR(OFFSET('HARGA SATUAN'!$D$6,MATCH('RAB '!C44,'HARGA SATUAN'!$C$7:$C$1509,0),0)),"",OFFSET('HARGA SATUAN'!$D$6,MATCH('RAB '!C44,'HARGA SATUAN'!$C$7:$C$1509,0),0))</f>
        <v>HDW</v>
      </c>
      <c r="E44" s="282" t="str">
        <f ca="1">IF(B44="+","Unit",IF(ISERROR(OFFSET('HARGA SATUAN'!$E$6,MATCH('RAB '!C44,'HARGA SATUAN'!$C$7:$C$1509,0),0)),"",OFFSET('HARGA SATUAN'!$E$6,MATCH('RAB '!C44,'HARGA SATUAN'!$C$7:$C$1509,0),0)))</f>
        <v>Bh</v>
      </c>
      <c r="F44" s="291">
        <f>F37*2</f>
        <v>2</v>
      </c>
      <c r="G44" s="283">
        <f ca="1">IF(ISERROR(OFFSET('HARGA SATUAN'!$I$6,MATCH('RAB '!C44,'HARGA SATUAN'!$C$7:$C$1509,0),0)),0,OFFSET('HARGA SATUAN'!$I$6,MATCH('RAB '!C44,'HARGA SATUAN'!$C$7:$C$1509,0),0))</f>
        <v>27815</v>
      </c>
      <c r="H44" s="284">
        <f t="shared" ca="1" si="12"/>
        <v>0</v>
      </c>
      <c r="I44" s="284">
        <f t="shared" ca="1" si="13"/>
        <v>55630</v>
      </c>
      <c r="J44" s="284">
        <f t="shared" ca="1" si="14"/>
        <v>0</v>
      </c>
      <c r="K44" s="285">
        <f t="shared" ca="1" si="15"/>
        <v>55630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8</v>
      </c>
      <c r="C45" s="495" t="s">
        <v>15</v>
      </c>
      <c r="D45" s="281" t="str">
        <f ca="1">IF(ISERROR(OFFSET('HARGA SATUAN'!$D$6,MATCH('RAB '!C45,'HARGA SATUAN'!$C$7:$C$1509,0),0)),"",OFFSET('HARGA SATUAN'!$D$6,MATCH('RAB '!C45,'HARGA SATUAN'!$C$7:$C$1509,0),0))</f>
        <v>HDW</v>
      </c>
      <c r="E45" s="282" t="str">
        <f ca="1">IF(B45="+","Unit",IF(ISERROR(OFFSET('HARGA SATUAN'!$E$6,MATCH('RAB '!C45,'HARGA SATUAN'!$C$7:$C$1509,0),0)),"",OFFSET('HARGA SATUAN'!$E$6,MATCH('RAB '!C45,'HARGA SATUAN'!$C$7:$C$1509,0),0)))</f>
        <v>Bh</v>
      </c>
      <c r="F45" s="291">
        <f>F37*2</f>
        <v>2</v>
      </c>
      <c r="G45" s="283">
        <f ca="1">IF(ISERROR(OFFSET('HARGA SATUAN'!$I$6,MATCH('RAB '!C45,'HARGA SATUAN'!$C$7:$C$1509,0),0)),0,OFFSET('HARGA SATUAN'!$I$6,MATCH('RAB '!C45,'HARGA SATUAN'!$C$7:$C$1509,0),0))</f>
        <v>23936</v>
      </c>
      <c r="H45" s="284">
        <f t="shared" ca="1" si="12"/>
        <v>0</v>
      </c>
      <c r="I45" s="284">
        <f t="shared" ca="1" si="13"/>
        <v>47872</v>
      </c>
      <c r="J45" s="284">
        <f t="shared" ca="1" si="14"/>
        <v>0</v>
      </c>
      <c r="K45" s="285">
        <f t="shared" ca="1" si="15"/>
        <v>47872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9</v>
      </c>
      <c r="C46" s="495" t="s">
        <v>240</v>
      </c>
      <c r="D46" s="281" t="str">
        <f ca="1">IF(ISERROR(OFFSET('HARGA SATUAN'!$D$6,MATCH('RAB '!C46,'HARGA SATUAN'!$C$7:$C$1509,0),0)),"",OFFSET('HARGA SATUAN'!$D$6,MATCH('RAB '!C46,'HARGA SATUAN'!$C$7:$C$1509,0),0))</f>
        <v>HDW</v>
      </c>
      <c r="E46" s="282" t="str">
        <f ca="1">IF(B46="+","Unit",IF(ISERROR(OFFSET('HARGA SATUAN'!$E$6,MATCH('RAB '!C46,'HARGA SATUAN'!$C$7:$C$1509,0),0)),"",OFFSET('HARGA SATUAN'!$E$6,MATCH('RAB '!C46,'HARGA SATUAN'!$C$7:$C$1509,0),0)))</f>
        <v>Bh</v>
      </c>
      <c r="F46" s="291">
        <f>F37*2</f>
        <v>2</v>
      </c>
      <c r="G46" s="283">
        <f ca="1">IF(ISERROR(OFFSET('HARGA SATUAN'!$I$6,MATCH('RAB '!C46,'HARGA SATUAN'!$C$7:$C$1509,0),0)),0,OFFSET('HARGA SATUAN'!$I$6,MATCH('RAB '!C46,'HARGA SATUAN'!$C$7:$C$1509,0),0))</f>
        <v>57690</v>
      </c>
      <c r="H46" s="284">
        <f t="shared" ca="1" si="12"/>
        <v>0</v>
      </c>
      <c r="I46" s="284">
        <f t="shared" ca="1" si="13"/>
        <v>115380</v>
      </c>
      <c r="J46" s="284">
        <f t="shared" ca="1" si="14"/>
        <v>0</v>
      </c>
      <c r="K46" s="285">
        <f t="shared" ca="1" si="15"/>
        <v>115380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>
        <v>10</v>
      </c>
      <c r="C47" s="495" t="s">
        <v>17</v>
      </c>
      <c r="D47" s="281" t="str">
        <f ca="1">IF(ISERROR(OFFSET('HARGA SATUAN'!$D$6,MATCH('RAB '!C47,'HARGA SATUAN'!$C$7:$C$1509,0),0)),"",OFFSET('HARGA SATUAN'!$D$6,MATCH('RAB '!C47,'HARGA SATUAN'!$C$7:$C$1509,0),0))</f>
        <v>HDW</v>
      </c>
      <c r="E47" s="282" t="str">
        <f ca="1">IF(B47="+","Unit",IF(ISERROR(OFFSET('HARGA SATUAN'!$E$6,MATCH('RAB '!C47,'HARGA SATUAN'!$C$7:$C$1509,0),0)),"",OFFSET('HARGA SATUAN'!$E$6,MATCH('RAB '!C47,'HARGA SATUAN'!$C$7:$C$1509,0),0)))</f>
        <v>Bh</v>
      </c>
      <c r="F47" s="291">
        <f>F37*2</f>
        <v>2</v>
      </c>
      <c r="G47" s="283">
        <f ca="1">IF(ISERROR(OFFSET('HARGA SATUAN'!$I$6,MATCH('RAB '!C47,'HARGA SATUAN'!$C$7:$C$1509,0),0)),0,OFFSET('HARGA SATUAN'!$I$6,MATCH('RAB '!C47,'HARGA SATUAN'!$C$7:$C$1509,0),0))</f>
        <v>16000</v>
      </c>
      <c r="H47" s="284">
        <f t="shared" ca="1" si="12"/>
        <v>0</v>
      </c>
      <c r="I47" s="284">
        <f t="shared" ca="1" si="13"/>
        <v>32000</v>
      </c>
      <c r="J47" s="284">
        <f t="shared" ca="1" si="14"/>
        <v>0</v>
      </c>
      <c r="K47" s="285">
        <f t="shared" ca="1" si="15"/>
        <v>32000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>
        <v>11</v>
      </c>
      <c r="C48" s="495" t="s">
        <v>258</v>
      </c>
      <c r="D48" s="281" t="str">
        <f ca="1">IF(ISERROR(OFFSET('HARGA SATUAN'!$D$6,MATCH('RAB '!C48,'HARGA SATUAN'!$C$7:$C$1509,0),0)),"",OFFSET('HARGA SATUAN'!$D$6,MATCH('RAB '!C48,'HARGA SATUAN'!$C$7:$C$1509,0),0))</f>
        <v>HDW</v>
      </c>
      <c r="E48" s="282" t="str">
        <f ca="1">IF(B48="+","Unit",IF(ISERROR(OFFSET('HARGA SATUAN'!$E$6,MATCH('RAB '!C48,'HARGA SATUAN'!$C$7:$C$1509,0),0)),"",OFFSET('HARGA SATUAN'!$E$6,MATCH('RAB '!C48,'HARGA SATUAN'!$C$7:$C$1509,0),0)))</f>
        <v>Bh</v>
      </c>
      <c r="F48" s="291">
        <f>F37*2</f>
        <v>2</v>
      </c>
      <c r="G48" s="283">
        <f ca="1">IF(ISERROR(OFFSET('HARGA SATUAN'!$I$6,MATCH('RAB '!C48,'HARGA SATUAN'!$C$7:$C$1509,0),0)),0,OFFSET('HARGA SATUAN'!$I$6,MATCH('RAB '!C48,'HARGA SATUAN'!$C$7:$C$1509,0),0))</f>
        <v>33501.866666666669</v>
      </c>
      <c r="H48" s="284">
        <f t="shared" ca="1" si="12"/>
        <v>0</v>
      </c>
      <c r="I48" s="284">
        <f t="shared" ca="1" si="13"/>
        <v>67003.733333333337</v>
      </c>
      <c r="J48" s="284">
        <f t="shared" ca="1" si="14"/>
        <v>0</v>
      </c>
      <c r="K48" s="285">
        <f t="shared" ca="1" si="15"/>
        <v>67003.733333333337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>
        <v>12</v>
      </c>
      <c r="C49" s="495" t="s">
        <v>16</v>
      </c>
      <c r="D49" s="281" t="str">
        <f ca="1">IF(ISERROR(OFFSET('HARGA SATUAN'!$D$6,MATCH('RAB '!C49,'HARGA SATUAN'!$C$7:$C$1509,0),0)),"",OFFSET('HARGA SATUAN'!$D$6,MATCH('RAB '!C49,'HARGA SATUAN'!$C$7:$C$1509,0),0))</f>
        <v>HDW</v>
      </c>
      <c r="E49" s="282" t="str">
        <f ca="1">IF(B49="+","Unit",IF(ISERROR(OFFSET('HARGA SATUAN'!$E$6,MATCH('RAB '!C49,'HARGA SATUAN'!$C$7:$C$1509,0),0)),"",OFFSET('HARGA SATUAN'!$E$6,MATCH('RAB '!C49,'HARGA SATUAN'!$C$7:$C$1509,0),0)))</f>
        <v>Bh</v>
      </c>
      <c r="F49" s="291">
        <f>F37*2</f>
        <v>2</v>
      </c>
      <c r="G49" s="283">
        <f ca="1">IF(ISERROR(OFFSET('HARGA SATUAN'!$I$6,MATCH('RAB '!C49,'HARGA SATUAN'!$C$7:$C$1509,0),0)),0,OFFSET('HARGA SATUAN'!$I$6,MATCH('RAB '!C49,'HARGA SATUAN'!$C$7:$C$1509,0),0))</f>
        <v>2500</v>
      </c>
      <c r="H49" s="284">
        <f t="shared" ca="1" si="12"/>
        <v>0</v>
      </c>
      <c r="I49" s="284">
        <f t="shared" ca="1" si="13"/>
        <v>5000</v>
      </c>
      <c r="J49" s="284">
        <f t="shared" ca="1" si="14"/>
        <v>0</v>
      </c>
      <c r="K49" s="285">
        <f t="shared" ca="1" si="15"/>
        <v>5000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>
        <v>13</v>
      </c>
      <c r="C50" s="495" t="s">
        <v>646</v>
      </c>
      <c r="D50" s="281" t="str">
        <f ca="1">IF(ISERROR(OFFSET('HARGA SATUAN'!$D$6,MATCH('RAB '!C50,'HARGA SATUAN'!$C$7:$C$1509,0),0)),"",OFFSET('HARGA SATUAN'!$D$6,MATCH('RAB '!C50,'HARGA SATUAN'!$C$7:$C$1509,0),0))</f>
        <v>JASA</v>
      </c>
      <c r="E50" s="282" t="str">
        <f ca="1">IF(B50="+","Unit",IF(ISERROR(OFFSET('HARGA SATUAN'!$E$6,MATCH('RAB '!C50,'HARGA SATUAN'!$C$7:$C$1509,0),0)),"",OFFSET('HARGA SATUAN'!$E$6,MATCH('RAB '!C50,'HARGA SATUAN'!$C$7:$C$1509,0),0)))</f>
        <v>Unit</v>
      </c>
      <c r="F50" s="291">
        <f>F37*1</f>
        <v>1</v>
      </c>
      <c r="G50" s="283">
        <f ca="1">IF(ISERROR(OFFSET('HARGA SATUAN'!$I$6,MATCH('RAB '!C50,'HARGA SATUAN'!$C$7:$C$1509,0),0)),0,OFFSET('HARGA SATUAN'!$I$6,MATCH('RAB '!C50,'HARGA SATUAN'!$C$7:$C$1509,0),0))</f>
        <v>85800</v>
      </c>
      <c r="H50" s="284">
        <f t="shared" ca="1" si="12"/>
        <v>0</v>
      </c>
      <c r="I50" s="284">
        <f t="shared" ca="1" si="13"/>
        <v>0</v>
      </c>
      <c r="J50" s="284">
        <f t="shared" ca="1" si="14"/>
        <v>85800</v>
      </c>
      <c r="K50" s="285">
        <f t="shared" ca="1" si="15"/>
        <v>85800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/>
      <c r="C51" s="495"/>
      <c r="D51" s="281" t="str">
        <f ca="1">IF(ISERROR(OFFSET('HARGA SATUAN'!$D$6,MATCH('RAB '!C51,'HARGA SATUAN'!$C$7:$C$1509,0),0)),"",OFFSET('HARGA SATUAN'!$D$6,MATCH('RAB '!C51,'HARGA SATUAN'!$C$7:$C$1509,0),0))</f>
        <v/>
      </c>
      <c r="E51" s="282" t="str">
        <f ca="1">IF(B51="+","Unit",IF(ISERROR(OFFSET('HARGA SATUAN'!$E$6,MATCH('RAB '!C51,'HARGA SATUAN'!$C$7:$C$1509,0),0)),"",OFFSET('HARGA SATUAN'!$E$6,MATCH('RAB '!C51,'HARGA SATUAN'!$C$7:$C$1509,0),0)))</f>
        <v/>
      </c>
      <c r="F51" s="291"/>
      <c r="G51" s="283">
        <f ca="1">IF(ISERROR(OFFSET('HARGA SATUAN'!$I$6,MATCH('RAB '!C51,'HARGA SATUAN'!$C$7:$C$1509,0),0)),0,OFFSET('HARGA SATUAN'!$I$6,MATCH('RAB '!C51,'HARGA SATUAN'!$C$7:$C$1509,0),0))</f>
        <v>0</v>
      </c>
      <c r="H51" s="284">
        <f t="shared" ref="H51:H73" ca="1" si="20">IF(OR(D51="MDU",D51="MDU-KD"),(IF($O$3="RAB NON MDU","PLN KD",G51*F51)),0)</f>
        <v>0</v>
      </c>
      <c r="I51" s="284">
        <f t="shared" ref="I51:I73" ca="1" si="21">IF(D51="HDW",G51*F51,0)</f>
        <v>0</v>
      </c>
      <c r="J51" s="284">
        <f t="shared" ref="J51:J73" ca="1" si="22">IF(D51="JASA",G51*F51,0)</f>
        <v>0</v>
      </c>
      <c r="K51" s="285">
        <f t="shared" ref="K51:K73" ca="1" si="23">SUM(H51:J51)</f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 t="s">
        <v>1008</v>
      </c>
      <c r="C52" s="495" t="s">
        <v>1663</v>
      </c>
      <c r="D52" s="281" t="str">
        <f ca="1">IF(ISERROR(OFFSET('HARGA SATUAN'!$D$6,MATCH('RAB '!C52,'HARGA SATUAN'!$C$7:$C$1509,0),0)),"",OFFSET('HARGA SATUAN'!$D$6,MATCH('RAB '!C52,'HARGA SATUAN'!$C$7:$C$1509,0),0))</f>
        <v/>
      </c>
      <c r="E52" s="282" t="str">
        <f ca="1">IF(B52="+","Unit",IF(ISERROR(OFFSET('HARGA SATUAN'!$E$6,MATCH('RAB '!C52,'HARGA SATUAN'!$C$7:$C$1509,0),0)),"",OFFSET('HARGA SATUAN'!$E$6,MATCH('RAB '!C52,'HARGA SATUAN'!$C$7:$C$1509,0),0)))</f>
        <v>Unit</v>
      </c>
      <c r="F52" s="291">
        <v>1</v>
      </c>
      <c r="G52" s="283">
        <f ca="1">IF(ISERROR(OFFSET('HARGA SATUAN'!$I$6,MATCH('RAB '!C52,'HARGA SATUAN'!$C$7:$C$1509,0),0)),0,OFFSET('HARGA SATUAN'!$I$6,MATCH('RAB '!C52,'HARGA SATUAN'!$C$7:$C$1509,0),0))</f>
        <v>0</v>
      </c>
      <c r="H52" s="284">
        <f t="shared" ca="1" si="20"/>
        <v>0</v>
      </c>
      <c r="I52" s="284">
        <f t="shared" ca="1" si="21"/>
        <v>0</v>
      </c>
      <c r="J52" s="284">
        <f t="shared" ca="1" si="22"/>
        <v>0</v>
      </c>
      <c r="K52" s="285">
        <f t="shared" ca="1" si="2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1</v>
      </c>
      <c r="C53" s="495" t="s">
        <v>1576</v>
      </c>
      <c r="D53" s="281" t="str">
        <f ca="1">IF(ISERROR(OFFSET('HARGA SATUAN'!$D$6,MATCH('RAB '!C53,'HARGA SATUAN'!$C$7:$C$1509,0),0)),"",OFFSET('HARGA SATUAN'!$D$6,MATCH('RAB '!C53,'HARGA SATUAN'!$C$7:$C$1509,0),0))</f>
        <v>MDU-KD</v>
      </c>
      <c r="E53" s="282" t="str">
        <f ca="1">IF(B53="+","Unit",IF(ISERROR(OFFSET('HARGA SATUAN'!$E$6,MATCH('RAB '!C53,'HARGA SATUAN'!$C$7:$C$1509,0),0)),"",OFFSET('HARGA SATUAN'!$E$6,MATCH('RAB '!C53,'HARGA SATUAN'!$C$7:$C$1509,0),0)))</f>
        <v>Set</v>
      </c>
      <c r="F53" s="291">
        <f>F52*1</f>
        <v>1</v>
      </c>
      <c r="G53" s="283">
        <f ca="1">IF(ISERROR(OFFSET('HARGA SATUAN'!$I$6,MATCH('RAB '!C53,'HARGA SATUAN'!$C$7:$C$1509,0),0)),0,OFFSET('HARGA SATUAN'!$I$6,MATCH('RAB '!C53,'HARGA SATUAN'!$C$7:$C$1509,0),0))</f>
        <v>430000</v>
      </c>
      <c r="H53" s="284">
        <f t="shared" ca="1" si="20"/>
        <v>430000</v>
      </c>
      <c r="I53" s="284">
        <f t="shared" ca="1" si="21"/>
        <v>0</v>
      </c>
      <c r="J53" s="284">
        <f t="shared" ca="1" si="22"/>
        <v>0</v>
      </c>
      <c r="K53" s="285">
        <f t="shared" ca="1" si="23"/>
        <v>430000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>
        <v>2</v>
      </c>
      <c r="C54" s="495" t="s">
        <v>145</v>
      </c>
      <c r="D54" s="281" t="str">
        <f ca="1">IF(ISERROR(OFFSET('HARGA SATUAN'!$D$6,MATCH('RAB '!C54,'HARGA SATUAN'!$C$7:$C$1509,0),0)),"",OFFSET('HARGA SATUAN'!$D$6,MATCH('RAB '!C54,'HARGA SATUAN'!$C$7:$C$1509,0),0))</f>
        <v>HDW</v>
      </c>
      <c r="E54" s="282" t="str">
        <f ca="1">IF(B54="+","Unit",IF(ISERROR(OFFSET('HARGA SATUAN'!$E$6,MATCH('RAB '!C54,'HARGA SATUAN'!$C$7:$C$1509,0),0)),"",OFFSET('HARGA SATUAN'!$E$6,MATCH('RAB '!C54,'HARGA SATUAN'!$C$7:$C$1509,0),0)))</f>
        <v>Mtr</v>
      </c>
      <c r="F54" s="291">
        <f>F52*1</f>
        <v>1</v>
      </c>
      <c r="G54" s="283">
        <f ca="1">IF(ISERROR(OFFSET('HARGA SATUAN'!$I$6,MATCH('RAB '!C54,'HARGA SATUAN'!$C$7:$C$1509,0),0)),0,OFFSET('HARGA SATUAN'!$I$6,MATCH('RAB '!C54,'HARGA SATUAN'!$C$7:$C$1509,0),0))</f>
        <v>7789</v>
      </c>
      <c r="H54" s="284">
        <f t="shared" ca="1" si="20"/>
        <v>0</v>
      </c>
      <c r="I54" s="284">
        <f t="shared" ca="1" si="21"/>
        <v>7789</v>
      </c>
      <c r="J54" s="284">
        <f t="shared" ca="1" si="22"/>
        <v>0</v>
      </c>
      <c r="K54" s="285">
        <f t="shared" ca="1" si="23"/>
        <v>7789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>
        <v>3</v>
      </c>
      <c r="C55" s="495" t="s">
        <v>172</v>
      </c>
      <c r="D55" s="281" t="str">
        <f ca="1">IF(ISERROR(OFFSET('HARGA SATUAN'!$D$6,MATCH('RAB '!C55,'HARGA SATUAN'!$C$7:$C$1509,0),0)),"",OFFSET('HARGA SATUAN'!$D$6,MATCH('RAB '!C55,'HARGA SATUAN'!$C$7:$C$1509,0),0))</f>
        <v>HDW</v>
      </c>
      <c r="E55" s="282" t="str">
        <f ca="1">IF(B55="+","Unit",IF(ISERROR(OFFSET('HARGA SATUAN'!$E$6,MATCH('RAB '!C55,'HARGA SATUAN'!$C$7:$C$1509,0),0)),"",OFFSET('HARGA SATUAN'!$E$6,MATCH('RAB '!C55,'HARGA SATUAN'!$C$7:$C$1509,0),0)))</f>
        <v>Bh</v>
      </c>
      <c r="F55" s="291">
        <f>F52*1</f>
        <v>1</v>
      </c>
      <c r="G55" s="283">
        <f ca="1">IF(ISERROR(OFFSET('HARGA SATUAN'!$I$6,MATCH('RAB '!C55,'HARGA SATUAN'!$C$7:$C$1509,0),0)),0,OFFSET('HARGA SATUAN'!$I$6,MATCH('RAB '!C55,'HARGA SATUAN'!$C$7:$C$1509,0),0))</f>
        <v>15500</v>
      </c>
      <c r="H55" s="284">
        <f t="shared" ca="1" si="20"/>
        <v>0</v>
      </c>
      <c r="I55" s="284">
        <f t="shared" ca="1" si="21"/>
        <v>15500</v>
      </c>
      <c r="J55" s="284">
        <f t="shared" ca="1" si="22"/>
        <v>0</v>
      </c>
      <c r="K55" s="285">
        <f t="shared" ca="1" si="23"/>
        <v>15500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4</v>
      </c>
      <c r="C56" s="495" t="s">
        <v>210</v>
      </c>
      <c r="D56" s="281" t="str">
        <f ca="1">IF(ISERROR(OFFSET('HARGA SATUAN'!$D$6,MATCH('RAB '!C56,'HARGA SATUAN'!$C$7:$C$1509,0),0)),"",OFFSET('HARGA SATUAN'!$D$6,MATCH('RAB '!C56,'HARGA SATUAN'!$C$7:$C$1509,0),0))</f>
        <v>HDW</v>
      </c>
      <c r="E56" s="282" t="str">
        <f ca="1">IF(B56="+","Unit",IF(ISERROR(OFFSET('HARGA SATUAN'!$E$6,MATCH('RAB '!C56,'HARGA SATUAN'!$C$7:$C$1509,0),0)),"",OFFSET('HARGA SATUAN'!$E$6,MATCH('RAB '!C56,'HARGA SATUAN'!$C$7:$C$1509,0),0)))</f>
        <v>Bh</v>
      </c>
      <c r="F56" s="291">
        <f>F52*2</f>
        <v>2</v>
      </c>
      <c r="G56" s="283">
        <f ca="1">IF(ISERROR(OFFSET('HARGA SATUAN'!$I$6,MATCH('RAB '!C56,'HARGA SATUAN'!$C$7:$C$1509,0),0)),0,OFFSET('HARGA SATUAN'!$I$6,MATCH('RAB '!C56,'HARGA SATUAN'!$C$7:$C$1509,0),0))</f>
        <v>11400</v>
      </c>
      <c r="H56" s="284">
        <f t="shared" ca="1" si="20"/>
        <v>0</v>
      </c>
      <c r="I56" s="284">
        <f t="shared" ca="1" si="21"/>
        <v>22800</v>
      </c>
      <c r="J56" s="284">
        <f t="shared" ca="1" si="22"/>
        <v>0</v>
      </c>
      <c r="K56" s="285">
        <f t="shared" ca="1" si="23"/>
        <v>22800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4">
        <v>5</v>
      </c>
      <c r="C57" s="495" t="s">
        <v>211</v>
      </c>
      <c r="D57" s="281" t="str">
        <f ca="1">IF(ISERROR(OFFSET('HARGA SATUAN'!$D$6,MATCH('RAB '!C57,'HARGA SATUAN'!$C$7:$C$1509,0),0)),"",OFFSET('HARGA SATUAN'!$D$6,MATCH('RAB '!C57,'HARGA SATUAN'!$C$7:$C$1509,0),0))</f>
        <v>HDW</v>
      </c>
      <c r="E57" s="282" t="str">
        <f ca="1">IF(B57="+","Unit",IF(ISERROR(OFFSET('HARGA SATUAN'!$E$6,MATCH('RAB '!C57,'HARGA SATUAN'!$C$7:$C$1509,0),0)),"",OFFSET('HARGA SATUAN'!$E$6,MATCH('RAB '!C57,'HARGA SATUAN'!$C$7:$C$1509,0),0)))</f>
        <v>Bh</v>
      </c>
      <c r="F57" s="291">
        <f>F52*2</f>
        <v>2</v>
      </c>
      <c r="G57" s="283">
        <f ca="1">IF(ISERROR(OFFSET('HARGA SATUAN'!$I$6,MATCH('RAB '!C57,'HARGA SATUAN'!$C$7:$C$1509,0),0)),0,OFFSET('HARGA SATUAN'!$I$6,MATCH('RAB '!C57,'HARGA SATUAN'!$C$7:$C$1509,0),0))</f>
        <v>29600</v>
      </c>
      <c r="H57" s="284">
        <f t="shared" ca="1" si="20"/>
        <v>0</v>
      </c>
      <c r="I57" s="284">
        <f t="shared" ca="1" si="21"/>
        <v>59200</v>
      </c>
      <c r="J57" s="284">
        <f t="shared" ca="1" si="22"/>
        <v>0</v>
      </c>
      <c r="K57" s="285">
        <f t="shared" ca="1" si="23"/>
        <v>59200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25" customHeight="1">
      <c r="A58" s="259"/>
      <c r="B58" s="294">
        <v>6</v>
      </c>
      <c r="C58" s="495" t="s">
        <v>216</v>
      </c>
      <c r="D58" s="281" t="str">
        <f ca="1">IF(ISERROR(OFFSET('HARGA SATUAN'!$D$6,MATCH('RAB '!C58,'HARGA SATUAN'!$C$7:$C$1509,0),0)),"",OFFSET('HARGA SATUAN'!$D$6,MATCH('RAB '!C58,'HARGA SATUAN'!$C$7:$C$1509,0),0))</f>
        <v>HDW</v>
      </c>
      <c r="E58" s="282" t="str">
        <f ca="1">IF(B58="+","Unit",IF(ISERROR(OFFSET('HARGA SATUAN'!$E$6,MATCH('RAB '!C58,'HARGA SATUAN'!$C$7:$C$1509,0),0)),"",OFFSET('HARGA SATUAN'!$E$6,MATCH('RAB '!C58,'HARGA SATUAN'!$C$7:$C$1509,0),0)))</f>
        <v>Bh</v>
      </c>
      <c r="F58" s="291">
        <f>F52*2</f>
        <v>2</v>
      </c>
      <c r="G58" s="283">
        <f ca="1">IF(ISERROR(OFFSET('HARGA SATUAN'!$I$6,MATCH('RAB '!C58,'HARGA SATUAN'!$C$7:$C$1509,0),0)),0,OFFSET('HARGA SATUAN'!$I$6,MATCH('RAB '!C58,'HARGA SATUAN'!$C$7:$C$1509,0),0))</f>
        <v>27815</v>
      </c>
      <c r="H58" s="284">
        <f t="shared" ca="1" si="20"/>
        <v>0</v>
      </c>
      <c r="I58" s="284">
        <f t="shared" ca="1" si="21"/>
        <v>55630</v>
      </c>
      <c r="J58" s="284">
        <f t="shared" ca="1" si="22"/>
        <v>0</v>
      </c>
      <c r="K58" s="285">
        <f t="shared" ca="1" si="23"/>
        <v>55630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25" customHeight="1">
      <c r="A59" s="259"/>
      <c r="B59" s="294">
        <v>7</v>
      </c>
      <c r="C59" s="495" t="s">
        <v>17</v>
      </c>
      <c r="D59" s="281" t="str">
        <f ca="1">IF(ISERROR(OFFSET('HARGA SATUAN'!$D$6,MATCH('RAB '!C59,'HARGA SATUAN'!$C$7:$C$1509,0),0)),"",OFFSET('HARGA SATUAN'!$D$6,MATCH('RAB '!C59,'HARGA SATUAN'!$C$7:$C$1509,0),0))</f>
        <v>HDW</v>
      </c>
      <c r="E59" s="282" t="str">
        <f ca="1">IF(B59="+","Unit",IF(ISERROR(OFFSET('HARGA SATUAN'!$E$6,MATCH('RAB '!C59,'HARGA SATUAN'!$C$7:$C$1509,0),0)),"",OFFSET('HARGA SATUAN'!$E$6,MATCH('RAB '!C59,'HARGA SATUAN'!$C$7:$C$1509,0),0)))</f>
        <v>Bh</v>
      </c>
      <c r="F59" s="291">
        <f>F52*1</f>
        <v>1</v>
      </c>
      <c r="G59" s="283">
        <f ca="1">IF(ISERROR(OFFSET('HARGA SATUAN'!$I$6,MATCH('RAB '!C59,'HARGA SATUAN'!$C$7:$C$1509,0),0)),0,OFFSET('HARGA SATUAN'!$I$6,MATCH('RAB '!C59,'HARGA SATUAN'!$C$7:$C$1509,0),0))</f>
        <v>16000</v>
      </c>
      <c r="H59" s="284">
        <f t="shared" ca="1" si="20"/>
        <v>0</v>
      </c>
      <c r="I59" s="284">
        <f t="shared" ca="1" si="21"/>
        <v>16000</v>
      </c>
      <c r="J59" s="284">
        <f t="shared" ca="1" si="22"/>
        <v>0</v>
      </c>
      <c r="K59" s="285">
        <f t="shared" ca="1" si="23"/>
        <v>16000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25" customHeight="1">
      <c r="A60" s="259"/>
      <c r="B60" s="294">
        <v>8</v>
      </c>
      <c r="C60" s="495" t="s">
        <v>258</v>
      </c>
      <c r="D60" s="281" t="str">
        <f ca="1">IF(ISERROR(OFFSET('HARGA SATUAN'!$D$6,MATCH('RAB '!C60,'HARGA SATUAN'!$C$7:$C$1509,0),0)),"",OFFSET('HARGA SATUAN'!$D$6,MATCH('RAB '!C60,'HARGA SATUAN'!$C$7:$C$1509,0),0))</f>
        <v>HDW</v>
      </c>
      <c r="E60" s="282" t="str">
        <f ca="1">IF(B60="+","Unit",IF(ISERROR(OFFSET('HARGA SATUAN'!$E$6,MATCH('RAB '!C60,'HARGA SATUAN'!$C$7:$C$1509,0),0)),"",OFFSET('HARGA SATUAN'!$E$6,MATCH('RAB '!C60,'HARGA SATUAN'!$C$7:$C$1509,0),0)))</f>
        <v>Bh</v>
      </c>
      <c r="F60" s="291">
        <f>F52*1</f>
        <v>1</v>
      </c>
      <c r="G60" s="283">
        <f ca="1">IF(ISERROR(OFFSET('HARGA SATUAN'!$I$6,MATCH('RAB '!C60,'HARGA SATUAN'!$C$7:$C$1509,0),0)),0,OFFSET('HARGA SATUAN'!$I$6,MATCH('RAB '!C60,'HARGA SATUAN'!$C$7:$C$1509,0),0))</f>
        <v>33501.866666666669</v>
      </c>
      <c r="H60" s="284">
        <f t="shared" ca="1" si="20"/>
        <v>0</v>
      </c>
      <c r="I60" s="284">
        <f t="shared" ca="1" si="21"/>
        <v>33501.866666666669</v>
      </c>
      <c r="J60" s="284">
        <f t="shared" ca="1" si="22"/>
        <v>0</v>
      </c>
      <c r="K60" s="285">
        <f t="shared" ca="1" si="23"/>
        <v>33501.866666666669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25" customHeight="1">
      <c r="A61" s="259"/>
      <c r="B61" s="294">
        <v>9</v>
      </c>
      <c r="C61" s="495" t="s">
        <v>16</v>
      </c>
      <c r="D61" s="281" t="str">
        <f ca="1">IF(ISERROR(OFFSET('HARGA SATUAN'!$D$6,MATCH('RAB '!C61,'HARGA SATUAN'!$C$7:$C$1509,0),0)),"",OFFSET('HARGA SATUAN'!$D$6,MATCH('RAB '!C61,'HARGA SATUAN'!$C$7:$C$1509,0),0))</f>
        <v>HDW</v>
      </c>
      <c r="E61" s="282" t="str">
        <f ca="1">IF(B61="+","Unit",IF(ISERROR(OFFSET('HARGA SATUAN'!$E$6,MATCH('RAB '!C61,'HARGA SATUAN'!$C$7:$C$1509,0),0)),"",OFFSET('HARGA SATUAN'!$E$6,MATCH('RAB '!C61,'HARGA SATUAN'!$C$7:$C$1509,0),0)))</f>
        <v>Bh</v>
      </c>
      <c r="F61" s="291">
        <f>F52*2</f>
        <v>2</v>
      </c>
      <c r="G61" s="283">
        <f ca="1">IF(ISERROR(OFFSET('HARGA SATUAN'!$I$6,MATCH('RAB '!C61,'HARGA SATUAN'!$C$7:$C$1509,0),0)),0,OFFSET('HARGA SATUAN'!$I$6,MATCH('RAB '!C61,'HARGA SATUAN'!$C$7:$C$1509,0),0))</f>
        <v>2500</v>
      </c>
      <c r="H61" s="284">
        <f t="shared" ca="1" si="20"/>
        <v>0</v>
      </c>
      <c r="I61" s="284">
        <f t="shared" ca="1" si="21"/>
        <v>5000</v>
      </c>
      <c r="J61" s="284">
        <f t="shared" ca="1" si="22"/>
        <v>0</v>
      </c>
      <c r="K61" s="285">
        <f t="shared" ca="1" si="23"/>
        <v>5000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25" customHeight="1">
      <c r="A62" s="259"/>
      <c r="B62" s="294">
        <v>10</v>
      </c>
      <c r="C62" s="495" t="s">
        <v>649</v>
      </c>
      <c r="D62" s="281" t="str">
        <f ca="1">IF(ISERROR(OFFSET('HARGA SATUAN'!$D$6,MATCH('RAB '!C62,'HARGA SATUAN'!$C$7:$C$1509,0),0)),"",OFFSET('HARGA SATUAN'!$D$6,MATCH('RAB '!C62,'HARGA SATUAN'!$C$7:$C$1509,0),0))</f>
        <v>JASA</v>
      </c>
      <c r="E62" s="282" t="str">
        <f ca="1">IF(B62="+","Unit",IF(ISERROR(OFFSET('HARGA SATUAN'!$E$6,MATCH('RAB '!C62,'HARGA SATUAN'!$C$7:$C$1509,0),0)),"",OFFSET('HARGA SATUAN'!$E$6,MATCH('RAB '!C62,'HARGA SATUAN'!$C$7:$C$1509,0),0)))</f>
        <v>Unit</v>
      </c>
      <c r="F62" s="291">
        <f>F52*1</f>
        <v>1</v>
      </c>
      <c r="G62" s="283">
        <f ca="1">IF(ISERROR(OFFSET('HARGA SATUAN'!$I$6,MATCH('RAB '!C62,'HARGA SATUAN'!$C$7:$C$1509,0),0)),0,OFFSET('HARGA SATUAN'!$I$6,MATCH('RAB '!C62,'HARGA SATUAN'!$C$7:$C$1509,0),0))</f>
        <v>50100</v>
      </c>
      <c r="H62" s="284">
        <f t="shared" ca="1" si="20"/>
        <v>0</v>
      </c>
      <c r="I62" s="284">
        <f t="shared" ca="1" si="21"/>
        <v>0</v>
      </c>
      <c r="J62" s="284">
        <f t="shared" ca="1" si="22"/>
        <v>50100</v>
      </c>
      <c r="K62" s="285">
        <f t="shared" ca="1" si="23"/>
        <v>50100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25" customHeight="1">
      <c r="A63" s="259"/>
      <c r="B63" s="294"/>
      <c r="C63" s="495"/>
      <c r="D63" s="281" t="str">
        <f ca="1">IF(ISERROR(OFFSET('HARGA SATUAN'!$D$6,MATCH('RAB '!C63,'HARGA SATUAN'!$C$7:$C$1509,0),0)),"",OFFSET('HARGA SATUAN'!$D$6,MATCH('RAB '!C63,'HARGA SATUAN'!$C$7:$C$1509,0),0))</f>
        <v/>
      </c>
      <c r="E63" s="282" t="str">
        <f ca="1">IF(B63="+","Unit",IF(ISERROR(OFFSET('HARGA SATUAN'!$E$6,MATCH('RAB '!C63,'HARGA SATUAN'!$C$7:$C$1509,0),0)),"",OFFSET('HARGA SATUAN'!$E$6,MATCH('RAB '!C63,'HARGA SATUAN'!$C$7:$C$1509,0),0)))</f>
        <v/>
      </c>
      <c r="F63" s="291"/>
      <c r="G63" s="283">
        <f ca="1">IF(ISERROR(OFFSET('HARGA SATUAN'!$I$6,MATCH('RAB '!C63,'HARGA SATUAN'!$C$7:$C$1509,0),0)),0,OFFSET('HARGA SATUAN'!$I$6,MATCH('RAB '!C63,'HARGA SATUAN'!$C$7:$C$1509,0),0))</f>
        <v>0</v>
      </c>
      <c r="H63" s="284">
        <f t="shared" ca="1" si="20"/>
        <v>0</v>
      </c>
      <c r="I63" s="284">
        <f t="shared" ca="1" si="21"/>
        <v>0</v>
      </c>
      <c r="J63" s="284">
        <f t="shared" ca="1" si="22"/>
        <v>0</v>
      </c>
      <c r="K63" s="285">
        <f t="shared" ca="1" si="23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25" customHeight="1">
      <c r="A64" s="259"/>
      <c r="B64" s="294" t="s">
        <v>1008</v>
      </c>
      <c r="C64" s="495" t="s">
        <v>1664</v>
      </c>
      <c r="D64" s="281" t="str">
        <f ca="1">IF(ISERROR(OFFSET('HARGA SATUAN'!$D$6,MATCH('RAB '!C64,'HARGA SATUAN'!$C$7:$C$1509,0),0)),"",OFFSET('HARGA SATUAN'!$D$6,MATCH('RAB '!C64,'HARGA SATUAN'!$C$7:$C$1509,0),0))</f>
        <v/>
      </c>
      <c r="E64" s="282" t="str">
        <f ca="1">IF(B64="+","Unit",IF(ISERROR(OFFSET('HARGA SATUAN'!$E$6,MATCH('RAB '!C64,'HARGA SATUAN'!$C$7:$C$1509,0),0)),"",OFFSET('HARGA SATUAN'!$E$6,MATCH('RAB '!C64,'HARGA SATUAN'!$C$7:$C$1509,0),0)))</f>
        <v>Unit</v>
      </c>
      <c r="F64" s="291">
        <v>2</v>
      </c>
      <c r="G64" s="283">
        <f ca="1">IF(ISERROR(OFFSET('HARGA SATUAN'!$I$6,MATCH('RAB '!C64,'HARGA SATUAN'!$C$7:$C$1509,0),0)),0,OFFSET('HARGA SATUAN'!$I$6,MATCH('RAB '!C64,'HARGA SATUAN'!$C$7:$C$1509,0),0))</f>
        <v>0</v>
      </c>
      <c r="H64" s="284">
        <f t="shared" ca="1" si="20"/>
        <v>0</v>
      </c>
      <c r="I64" s="284">
        <f t="shared" ca="1" si="21"/>
        <v>0</v>
      </c>
      <c r="J64" s="284">
        <f t="shared" ca="1" si="22"/>
        <v>0</v>
      </c>
      <c r="K64" s="285">
        <f t="shared" ca="1" si="23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25" customHeight="1">
      <c r="A65" s="259"/>
      <c r="B65" s="294">
        <v>1</v>
      </c>
      <c r="C65" s="495" t="s">
        <v>27</v>
      </c>
      <c r="D65" s="281" t="str">
        <f ca="1">IF(ISERROR(OFFSET('HARGA SATUAN'!$D$6,MATCH('RAB '!C65,'HARGA SATUAN'!$C$7:$C$1509,0),0)),"",OFFSET('HARGA SATUAN'!$D$6,MATCH('RAB '!C65,'HARGA SATUAN'!$C$7:$C$1509,0),0))</f>
        <v>MDU-KD</v>
      </c>
      <c r="E65" s="282" t="str">
        <f ca="1">IF(B65="+","Unit",IF(ISERROR(OFFSET('HARGA SATUAN'!$E$6,MATCH('RAB '!C65,'HARGA SATUAN'!$C$7:$C$1509,0),0)),"",OFFSET('HARGA SATUAN'!$E$6,MATCH('RAB '!C65,'HARGA SATUAN'!$C$7:$C$1509,0),0)))</f>
        <v>Bh</v>
      </c>
      <c r="F65" s="291">
        <f>F64*1</f>
        <v>2</v>
      </c>
      <c r="G65" s="283">
        <f ca="1">IF(ISERROR(OFFSET('HARGA SATUAN'!$I$6,MATCH('RAB '!C65,'HARGA SATUAN'!$C$7:$C$1509,0),0)),0,OFFSET('HARGA SATUAN'!$I$6,MATCH('RAB '!C65,'HARGA SATUAN'!$C$7:$C$1509,0),0))</f>
        <v>176900</v>
      </c>
      <c r="H65" s="284">
        <f t="shared" ca="1" si="20"/>
        <v>353800</v>
      </c>
      <c r="I65" s="284">
        <f t="shared" ca="1" si="21"/>
        <v>0</v>
      </c>
      <c r="J65" s="284">
        <f t="shared" ca="1" si="22"/>
        <v>0</v>
      </c>
      <c r="K65" s="285">
        <f t="shared" ca="1" si="23"/>
        <v>353800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25" customHeight="1">
      <c r="A66" s="259"/>
      <c r="B66" s="294">
        <v>2</v>
      </c>
      <c r="C66" s="495" t="s">
        <v>18</v>
      </c>
      <c r="D66" s="281" t="str">
        <f ca="1">IF(ISERROR(OFFSET('HARGA SATUAN'!$D$6,MATCH('RAB '!C66,'HARGA SATUAN'!$C$7:$C$1509,0),0)),"",OFFSET('HARGA SATUAN'!$D$6,MATCH('RAB '!C66,'HARGA SATUAN'!$C$7:$C$1509,0),0))</f>
        <v>HDW</v>
      </c>
      <c r="E66" s="282" t="str">
        <f ca="1">IF(B66="+","Unit",IF(ISERROR(OFFSET('HARGA SATUAN'!$E$6,MATCH('RAB '!C66,'HARGA SATUAN'!$C$7:$C$1509,0),0)),"",OFFSET('HARGA SATUAN'!$E$6,MATCH('RAB '!C66,'HARGA SATUAN'!$C$7:$C$1509,0),0)))</f>
        <v>Bh</v>
      </c>
      <c r="F66" s="291">
        <f>F64*2</f>
        <v>4</v>
      </c>
      <c r="G66" s="283">
        <f ca="1">IF(ISERROR(OFFSET('HARGA SATUAN'!$I$6,MATCH('RAB '!C66,'HARGA SATUAN'!$C$7:$C$1509,0),0)),0,OFFSET('HARGA SATUAN'!$I$6,MATCH('RAB '!C66,'HARGA SATUAN'!$C$7:$C$1509,0),0))</f>
        <v>26500</v>
      </c>
      <c r="H66" s="284">
        <f t="shared" ca="1" si="20"/>
        <v>0</v>
      </c>
      <c r="I66" s="284">
        <f t="shared" ca="1" si="21"/>
        <v>106000</v>
      </c>
      <c r="J66" s="284">
        <f t="shared" ca="1" si="22"/>
        <v>0</v>
      </c>
      <c r="K66" s="285">
        <f t="shared" ca="1" si="23"/>
        <v>106000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25" customHeight="1">
      <c r="A67" s="259"/>
      <c r="B67" s="294">
        <v>3</v>
      </c>
      <c r="C67" s="495" t="s">
        <v>171</v>
      </c>
      <c r="D67" s="281" t="str">
        <f ca="1">IF(ISERROR(OFFSET('HARGA SATUAN'!$D$6,MATCH('RAB '!C67,'HARGA SATUAN'!$C$7:$C$1509,0),0)),"",OFFSET('HARGA SATUAN'!$D$6,MATCH('RAB '!C67,'HARGA SATUAN'!$C$7:$C$1509,0),0))</f>
        <v>HDW</v>
      </c>
      <c r="E67" s="282" t="str">
        <f ca="1">IF(B67="+","Unit",IF(ISERROR(OFFSET('HARGA SATUAN'!$E$6,MATCH('RAB '!C67,'HARGA SATUAN'!$C$7:$C$1509,0),0)),"",OFFSET('HARGA SATUAN'!$E$6,MATCH('RAB '!C67,'HARGA SATUAN'!$C$7:$C$1509,0),0)))</f>
        <v>Bh</v>
      </c>
      <c r="F67" s="291">
        <f>F64*1</f>
        <v>2</v>
      </c>
      <c r="G67" s="283">
        <f ca="1">IF(ISERROR(OFFSET('HARGA SATUAN'!$I$6,MATCH('RAB '!C67,'HARGA SATUAN'!$C$7:$C$1509,0),0)),0,OFFSET('HARGA SATUAN'!$I$6,MATCH('RAB '!C67,'HARGA SATUAN'!$C$7:$C$1509,0),0))</f>
        <v>95000</v>
      </c>
      <c r="H67" s="284">
        <f t="shared" ca="1" si="20"/>
        <v>0</v>
      </c>
      <c r="I67" s="284">
        <f t="shared" ca="1" si="21"/>
        <v>190000</v>
      </c>
      <c r="J67" s="284">
        <f t="shared" ca="1" si="22"/>
        <v>0</v>
      </c>
      <c r="K67" s="285">
        <f t="shared" ca="1" si="23"/>
        <v>190000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25" customHeight="1">
      <c r="A68" s="259"/>
      <c r="B68" s="294">
        <v>4</v>
      </c>
      <c r="C68" s="495" t="s">
        <v>210</v>
      </c>
      <c r="D68" s="281" t="str">
        <f ca="1">IF(ISERROR(OFFSET('HARGA SATUAN'!$D$6,MATCH('RAB '!C68,'HARGA SATUAN'!$C$7:$C$1509,0),0)),"",OFFSET('HARGA SATUAN'!$D$6,MATCH('RAB '!C68,'HARGA SATUAN'!$C$7:$C$1509,0),0))</f>
        <v>HDW</v>
      </c>
      <c r="E68" s="282" t="str">
        <f ca="1">IF(B68="+","Unit",IF(ISERROR(OFFSET('HARGA SATUAN'!$E$6,MATCH('RAB '!C68,'HARGA SATUAN'!$C$7:$C$1509,0),0)),"",OFFSET('HARGA SATUAN'!$E$6,MATCH('RAB '!C68,'HARGA SATUAN'!$C$7:$C$1509,0),0)))</f>
        <v>Bh</v>
      </c>
      <c r="F68" s="291">
        <f>F64*2</f>
        <v>4</v>
      </c>
      <c r="G68" s="283">
        <f ca="1">IF(ISERROR(OFFSET('HARGA SATUAN'!$I$6,MATCH('RAB '!C68,'HARGA SATUAN'!$C$7:$C$1509,0),0)),0,OFFSET('HARGA SATUAN'!$I$6,MATCH('RAB '!C68,'HARGA SATUAN'!$C$7:$C$1509,0),0))</f>
        <v>11400</v>
      </c>
      <c r="H68" s="284">
        <f t="shared" ca="1" si="20"/>
        <v>0</v>
      </c>
      <c r="I68" s="284">
        <f t="shared" ca="1" si="21"/>
        <v>45600</v>
      </c>
      <c r="J68" s="284">
        <f t="shared" ca="1" si="22"/>
        <v>0</v>
      </c>
      <c r="K68" s="285">
        <f t="shared" ca="1" si="23"/>
        <v>45600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>
        <v>5</v>
      </c>
      <c r="C69" s="495" t="s">
        <v>247</v>
      </c>
      <c r="D69" s="281" t="str">
        <f ca="1">IF(ISERROR(OFFSET('HARGA SATUAN'!$D$6,MATCH('RAB '!C69,'HARGA SATUAN'!$C$7:$C$1509,0),0)),"",OFFSET('HARGA SATUAN'!$D$6,MATCH('RAB '!C69,'HARGA SATUAN'!$C$7:$C$1509,0),0))</f>
        <v>HDW</v>
      </c>
      <c r="E69" s="282" t="str">
        <f ca="1">IF(B69="+","Unit",IF(ISERROR(OFFSET('HARGA SATUAN'!$E$6,MATCH('RAB '!C69,'HARGA SATUAN'!$C$7:$C$1509,0),0)),"",OFFSET('HARGA SATUAN'!$E$6,MATCH('RAB '!C69,'HARGA SATUAN'!$C$7:$C$1509,0),0)))</f>
        <v>Bh</v>
      </c>
      <c r="F69" s="291">
        <f>F64*1</f>
        <v>2</v>
      </c>
      <c r="G69" s="283">
        <f ca="1">IF(ISERROR(OFFSET('HARGA SATUAN'!$I$6,MATCH('RAB '!C69,'HARGA SATUAN'!$C$7:$C$1509,0),0)),0,OFFSET('HARGA SATUAN'!$I$6,MATCH('RAB '!C69,'HARGA SATUAN'!$C$7:$C$1509,0),0))</f>
        <v>51100</v>
      </c>
      <c r="H69" s="284">
        <f t="shared" ca="1" si="20"/>
        <v>0</v>
      </c>
      <c r="I69" s="284">
        <f t="shared" ca="1" si="21"/>
        <v>102200</v>
      </c>
      <c r="J69" s="284">
        <f t="shared" ca="1" si="22"/>
        <v>0</v>
      </c>
      <c r="K69" s="285">
        <f t="shared" ca="1" si="23"/>
        <v>102200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6</v>
      </c>
      <c r="C70" s="495" t="s">
        <v>257</v>
      </c>
      <c r="D70" s="281" t="str">
        <f ca="1">IF(ISERROR(OFFSET('HARGA SATUAN'!$D$6,MATCH('RAB '!C70,'HARGA SATUAN'!$C$7:$C$1509,0),0)),"",OFFSET('HARGA SATUAN'!$D$6,MATCH('RAB '!C70,'HARGA SATUAN'!$C$7:$C$1509,0),0))</f>
        <v>HDW</v>
      </c>
      <c r="E70" s="282" t="str">
        <f ca="1">IF(B70="+","Unit",IF(ISERROR(OFFSET('HARGA SATUAN'!$E$6,MATCH('RAB '!C70,'HARGA SATUAN'!$C$7:$C$1509,0),0)),"",OFFSET('HARGA SATUAN'!$E$6,MATCH('RAB '!C70,'HARGA SATUAN'!$C$7:$C$1509,0),0)))</f>
        <v>Bh</v>
      </c>
      <c r="F70" s="291">
        <f>F64*1</f>
        <v>2</v>
      </c>
      <c r="G70" s="283">
        <f ca="1">IF(ISERROR(OFFSET('HARGA SATUAN'!$I$6,MATCH('RAB '!C70,'HARGA SATUAN'!$C$7:$C$1509,0),0)),0,OFFSET('HARGA SATUAN'!$I$6,MATCH('RAB '!C70,'HARGA SATUAN'!$C$7:$C$1509,0),0))</f>
        <v>28000</v>
      </c>
      <c r="H70" s="284">
        <f t="shared" ca="1" si="20"/>
        <v>0</v>
      </c>
      <c r="I70" s="284">
        <f t="shared" ca="1" si="21"/>
        <v>56000</v>
      </c>
      <c r="J70" s="284">
        <f t="shared" ca="1" si="22"/>
        <v>0</v>
      </c>
      <c r="K70" s="285">
        <f t="shared" ca="1" si="23"/>
        <v>56000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7</v>
      </c>
      <c r="C71" s="495" t="s">
        <v>29</v>
      </c>
      <c r="D71" s="281" t="str">
        <f ca="1">IF(ISERROR(OFFSET('HARGA SATUAN'!$D$6,MATCH('RAB '!C71,'HARGA SATUAN'!$C$7:$C$1509,0),0)),"",OFFSET('HARGA SATUAN'!$D$6,MATCH('RAB '!C71,'HARGA SATUAN'!$C$7:$C$1509,0),0))</f>
        <v>HDW</v>
      </c>
      <c r="E71" s="282" t="str">
        <f ca="1">IF(B71="+","Unit",IF(ISERROR(OFFSET('HARGA SATUAN'!$E$6,MATCH('RAB '!C71,'HARGA SATUAN'!$C$7:$C$1509,0),0)),"",OFFSET('HARGA SATUAN'!$E$6,MATCH('RAB '!C71,'HARGA SATUAN'!$C$7:$C$1509,0),0)))</f>
        <v>Mtr</v>
      </c>
      <c r="F71" s="291">
        <f>2.6*F64</f>
        <v>5.2</v>
      </c>
      <c r="G71" s="283">
        <f ca="1">IF(ISERROR(OFFSET('HARGA SATUAN'!$I$6,MATCH('RAB '!C71,'HARGA SATUAN'!$C$7:$C$1509,0),0)),0,OFFSET('HARGA SATUAN'!$I$6,MATCH('RAB '!C71,'HARGA SATUAN'!$C$7:$C$1509,0),0))</f>
        <v>8550</v>
      </c>
      <c r="H71" s="284">
        <f t="shared" ca="1" si="20"/>
        <v>0</v>
      </c>
      <c r="I71" s="284">
        <f t="shared" ca="1" si="21"/>
        <v>44460</v>
      </c>
      <c r="J71" s="284">
        <f t="shared" ca="1" si="22"/>
        <v>0</v>
      </c>
      <c r="K71" s="285">
        <f t="shared" ca="1" si="23"/>
        <v>44460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8</v>
      </c>
      <c r="C72" s="495" t="s">
        <v>16</v>
      </c>
      <c r="D72" s="281" t="str">
        <f ca="1">IF(ISERROR(OFFSET('HARGA SATUAN'!$D$6,MATCH('RAB '!C72,'HARGA SATUAN'!$C$7:$C$1509,0),0)),"",OFFSET('HARGA SATUAN'!$D$6,MATCH('RAB '!C72,'HARGA SATUAN'!$C$7:$C$1509,0),0))</f>
        <v>HDW</v>
      </c>
      <c r="E72" s="282" t="str">
        <f ca="1">IF(B72="+","Unit",IF(ISERROR(OFFSET('HARGA SATUAN'!$E$6,MATCH('RAB '!C72,'HARGA SATUAN'!$C$7:$C$1509,0),0)),"",OFFSET('HARGA SATUAN'!$E$6,MATCH('RAB '!C72,'HARGA SATUAN'!$C$7:$C$1509,0),0)))</f>
        <v>Bh</v>
      </c>
      <c r="F72" s="291">
        <f>F64*2</f>
        <v>4</v>
      </c>
      <c r="G72" s="283">
        <f ca="1">IF(ISERROR(OFFSET('HARGA SATUAN'!$I$6,MATCH('RAB '!C72,'HARGA SATUAN'!$C$7:$C$1509,0),0)),0,OFFSET('HARGA SATUAN'!$I$6,MATCH('RAB '!C72,'HARGA SATUAN'!$C$7:$C$1509,0),0))</f>
        <v>2500</v>
      </c>
      <c r="H72" s="284">
        <f t="shared" ca="1" si="20"/>
        <v>0</v>
      </c>
      <c r="I72" s="284">
        <f t="shared" ca="1" si="21"/>
        <v>10000</v>
      </c>
      <c r="J72" s="284">
        <f t="shared" ca="1" si="22"/>
        <v>0</v>
      </c>
      <c r="K72" s="285">
        <f t="shared" ca="1" si="23"/>
        <v>10000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9</v>
      </c>
      <c r="C73" s="495" t="s">
        <v>635</v>
      </c>
      <c r="D73" s="281" t="str">
        <f ca="1">IF(ISERROR(OFFSET('HARGA SATUAN'!$D$6,MATCH('RAB '!C73,'HARGA SATUAN'!$C$7:$C$1509,0),0)),"",OFFSET('HARGA SATUAN'!$D$6,MATCH('RAB '!C73,'HARGA SATUAN'!$C$7:$C$1509,0),0))</f>
        <v>JASA</v>
      </c>
      <c r="E73" s="282" t="str">
        <f ca="1">IF(B73="+","Unit",IF(ISERROR(OFFSET('HARGA SATUAN'!$E$6,MATCH('RAB '!C73,'HARGA SATUAN'!$C$7:$C$1509,0),0)),"",OFFSET('HARGA SATUAN'!$E$6,MATCH('RAB '!C73,'HARGA SATUAN'!$C$7:$C$1509,0),0)))</f>
        <v>Unit</v>
      </c>
      <c r="F73" s="291">
        <f>F64*1</f>
        <v>2</v>
      </c>
      <c r="G73" s="283">
        <f ca="1">IF(ISERROR(OFFSET('HARGA SATUAN'!$I$6,MATCH('RAB '!C73,'HARGA SATUAN'!$C$7:$C$1509,0),0)),0,OFFSET('HARGA SATUAN'!$I$6,MATCH('RAB '!C73,'HARGA SATUAN'!$C$7:$C$1509,0),0))</f>
        <v>53200</v>
      </c>
      <c r="H73" s="284">
        <f t="shared" ca="1" si="20"/>
        <v>0</v>
      </c>
      <c r="I73" s="284">
        <f t="shared" ca="1" si="21"/>
        <v>0</v>
      </c>
      <c r="J73" s="284">
        <f t="shared" ca="1" si="22"/>
        <v>106400</v>
      </c>
      <c r="K73" s="285">
        <f t="shared" ca="1" si="23"/>
        <v>106400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2"/>
      <c r="C74" s="293"/>
      <c r="D74" s="281" t="str">
        <f ca="1">IF(ISERROR(OFFSET('HARGA SATUAN'!$D$6,MATCH('RAB '!C74,'HARGA SATUAN'!$C$7:$C$1509,0),0)),"",OFFSET('HARGA SATUAN'!$D$6,MATCH('RAB '!C74,'HARGA SATUAN'!$C$7:$C$1509,0),0))</f>
        <v/>
      </c>
      <c r="E74" s="282" t="str">
        <f ca="1">IF(B74="+","Unit",IF(ISERROR(OFFSET('HARGA SATUAN'!$E$6,MATCH('RAB '!C74,'HARGA SATUAN'!$C$7:$C$1509,0),0)),"",OFFSET('HARGA SATUAN'!$E$6,MATCH('RAB '!C74,'HARGA SATUAN'!$C$7:$C$1509,0),0)))</f>
        <v/>
      </c>
      <c r="F74" s="291"/>
      <c r="G74" s="283">
        <f ca="1">IF(ISERROR(OFFSET('HARGA SATUAN'!$I$6,MATCH('RAB '!C74,'HARGA SATUAN'!$C$7:$C$1509,0),0)),0,OFFSET('HARGA SATUAN'!$I$6,MATCH('RAB '!C74,'HARGA SATUAN'!$C$7:$C$1509,0),0))</f>
        <v>0</v>
      </c>
      <c r="H74" s="284">
        <f t="shared" ca="1" si="12"/>
        <v>0</v>
      </c>
      <c r="I74" s="284">
        <f t="shared" ca="1" si="13"/>
        <v>0</v>
      </c>
      <c r="J74" s="284">
        <f t="shared" ca="1" si="14"/>
        <v>0</v>
      </c>
      <c r="K74" s="285">
        <f t="shared" ca="1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 t="s">
        <v>1008</v>
      </c>
      <c r="C75" s="495" t="s">
        <v>1635</v>
      </c>
      <c r="D75" s="281" t="str">
        <f ca="1">IF(ISERROR(OFFSET('HARGA SATUAN'!$D$6,MATCH('RAB '!C75,'HARGA SATUAN'!$C$7:$C$1509,0),0)),"",OFFSET('HARGA SATUAN'!$D$6,MATCH('RAB '!C75,'HARGA SATUAN'!$C$7:$C$1509,0),0))</f>
        <v/>
      </c>
      <c r="E75" s="282" t="str">
        <f ca="1">IF(B75="+","Unit",IF(ISERROR(OFFSET('HARGA SATUAN'!$E$6,MATCH('RAB '!C75,'HARGA SATUAN'!$C$7:$C$1509,0),0)),"",OFFSET('HARGA SATUAN'!$E$6,MATCH('RAB '!C75,'HARGA SATUAN'!$C$7:$C$1509,0),0)))</f>
        <v>Unit</v>
      </c>
      <c r="F75" s="291">
        <v>3</v>
      </c>
      <c r="G75" s="283">
        <f ca="1">IF(ISERROR(OFFSET('HARGA SATUAN'!$I$6,MATCH('RAB '!C75,'HARGA SATUAN'!$C$7:$C$1509,0),0)),0,OFFSET('HARGA SATUAN'!$I$6,MATCH('RAB '!C75,'HARGA SATUAN'!$C$7:$C$1509,0),0))</f>
        <v>0</v>
      </c>
      <c r="H75" s="284">
        <f t="shared" ref="H75:H80" ca="1" si="24">IF(OR(D75="MDU",D75="MDU-KD"),(IF($O$3="RAB NON MDU","PLN KD",G75*F75)),0)</f>
        <v>0</v>
      </c>
      <c r="I75" s="284">
        <f t="shared" ref="I75:I80" ca="1" si="25">IF(D75="HDW",G75*F75,0)</f>
        <v>0</v>
      </c>
      <c r="J75" s="284">
        <f t="shared" ref="J75:J80" ca="1" si="26">IF(D75="JASA",G75*F75,0)</f>
        <v>0</v>
      </c>
      <c r="K75" s="285">
        <f t="shared" ref="K75:K80" ca="1" si="27">SUM(H75:J75)</f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1</v>
      </c>
      <c r="C76" s="495" t="s">
        <v>589</v>
      </c>
      <c r="D76" s="281" t="str">
        <f ca="1">IF(ISERROR(OFFSET('HARGA SATUAN'!$D$6,MATCH('RAB '!C76,'HARGA SATUAN'!$C$7:$C$1509,0),0)),"",OFFSET('HARGA SATUAN'!$D$6,MATCH('RAB '!C76,'HARGA SATUAN'!$C$7:$C$1509,0),0))</f>
        <v>HDW</v>
      </c>
      <c r="E76" s="282" t="str">
        <f ca="1">IF(B76="+","Unit",IF(ISERROR(OFFSET('HARGA SATUAN'!$E$6,MATCH('RAB '!C76,'HARGA SATUAN'!$C$7:$C$1509,0),0)),"",OFFSET('HARGA SATUAN'!$E$6,MATCH('RAB '!C76,'HARGA SATUAN'!$C$7:$C$1509,0),0)))</f>
        <v>Bh</v>
      </c>
      <c r="F76" s="291">
        <f>F75*1</f>
        <v>3</v>
      </c>
      <c r="G76" s="283">
        <f ca="1">IF(ISERROR(OFFSET('HARGA SATUAN'!$I$6,MATCH('RAB '!C76,'HARGA SATUAN'!$C$7:$C$1509,0),0)),0,OFFSET('HARGA SATUAN'!$I$6,MATCH('RAB '!C76,'HARGA SATUAN'!$C$7:$C$1509,0),0))</f>
        <v>78500</v>
      </c>
      <c r="H76" s="284">
        <f t="shared" ca="1" si="24"/>
        <v>0</v>
      </c>
      <c r="I76" s="284">
        <f t="shared" ca="1" si="25"/>
        <v>235500</v>
      </c>
      <c r="J76" s="284">
        <f t="shared" ca="1" si="26"/>
        <v>0</v>
      </c>
      <c r="K76" s="285">
        <f t="shared" ca="1" si="27"/>
        <v>235500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2</v>
      </c>
      <c r="C77" s="495" t="s">
        <v>222</v>
      </c>
      <c r="D77" s="281" t="str">
        <f ca="1">IF(ISERROR(OFFSET('HARGA SATUAN'!$D$6,MATCH('RAB '!C77,'HARGA SATUAN'!$C$7:$C$1509,0),0)),"",OFFSET('HARGA SATUAN'!$D$6,MATCH('RAB '!C77,'HARGA SATUAN'!$C$7:$C$1509,0),0))</f>
        <v>HDW</v>
      </c>
      <c r="E77" s="282" t="str">
        <f ca="1">IF(B77="+","Unit",IF(ISERROR(OFFSET('HARGA SATUAN'!$E$6,MATCH('RAB '!C77,'HARGA SATUAN'!$C$7:$C$1509,0),0)),"",OFFSET('HARGA SATUAN'!$E$6,MATCH('RAB '!C77,'HARGA SATUAN'!$C$7:$C$1509,0),0)))</f>
        <v>Bh</v>
      </c>
      <c r="F77" s="291">
        <f>F75*1</f>
        <v>3</v>
      </c>
      <c r="G77" s="283">
        <f ca="1">IF(ISERROR(OFFSET('HARGA SATUAN'!$I$6,MATCH('RAB '!C77,'HARGA SATUAN'!$C$7:$C$1509,0),0)),0,OFFSET('HARGA SATUAN'!$I$6,MATCH('RAB '!C77,'HARGA SATUAN'!$C$7:$C$1509,0),0))</f>
        <v>4212</v>
      </c>
      <c r="H77" s="284">
        <f t="shared" ca="1" si="24"/>
        <v>0</v>
      </c>
      <c r="I77" s="284">
        <f t="shared" ca="1" si="25"/>
        <v>12636</v>
      </c>
      <c r="J77" s="284">
        <f t="shared" ca="1" si="26"/>
        <v>0</v>
      </c>
      <c r="K77" s="285">
        <f t="shared" ca="1" si="27"/>
        <v>12636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3</v>
      </c>
      <c r="C78" s="495" t="s">
        <v>259</v>
      </c>
      <c r="D78" s="281" t="str">
        <f ca="1">IF(ISERROR(OFFSET('HARGA SATUAN'!$D$6,MATCH('RAB '!C78,'HARGA SATUAN'!$C$7:$C$1509,0),0)),"",OFFSET('HARGA SATUAN'!$D$6,MATCH('RAB '!C78,'HARGA SATUAN'!$C$7:$C$1509,0),0))</f>
        <v>HDW</v>
      </c>
      <c r="E78" s="282" t="str">
        <f ca="1">IF(B78="+","Unit",IF(ISERROR(OFFSET('HARGA SATUAN'!$E$6,MATCH('RAB '!C78,'HARGA SATUAN'!$C$7:$C$1509,0),0)),"",OFFSET('HARGA SATUAN'!$E$6,MATCH('RAB '!C78,'HARGA SATUAN'!$C$7:$C$1509,0),0)))</f>
        <v>Mtr</v>
      </c>
      <c r="F78" s="291">
        <f>F75*1</f>
        <v>3</v>
      </c>
      <c r="G78" s="283">
        <f ca="1">IF(ISERROR(OFFSET('HARGA SATUAN'!$I$6,MATCH('RAB '!C78,'HARGA SATUAN'!$C$7:$C$1509,0),0)),0,OFFSET('HARGA SATUAN'!$I$6,MATCH('RAB '!C78,'HARGA SATUAN'!$C$7:$C$1509,0),0))</f>
        <v>23310</v>
      </c>
      <c r="H78" s="284">
        <f t="shared" ca="1" si="24"/>
        <v>0</v>
      </c>
      <c r="I78" s="284">
        <f t="shared" ca="1" si="25"/>
        <v>69930</v>
      </c>
      <c r="J78" s="284">
        <f t="shared" ca="1" si="26"/>
        <v>0</v>
      </c>
      <c r="K78" s="285">
        <f t="shared" ca="1" si="27"/>
        <v>69930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4</v>
      </c>
      <c r="C79" s="495" t="s">
        <v>25</v>
      </c>
      <c r="D79" s="281" t="str">
        <f ca="1">IF(ISERROR(OFFSET('HARGA SATUAN'!$D$6,MATCH('RAB '!C79,'HARGA SATUAN'!$C$7:$C$1509,0),0)),"",OFFSET('HARGA SATUAN'!$D$6,MATCH('RAB '!C79,'HARGA SATUAN'!$C$7:$C$1509,0),0))</f>
        <v>HDW</v>
      </c>
      <c r="E79" s="282" t="str">
        <f ca="1">IF(B79="+","Unit",IF(ISERROR(OFFSET('HARGA SATUAN'!$E$6,MATCH('RAB '!C79,'HARGA SATUAN'!$C$7:$C$1509,0),0)),"",OFFSET('HARGA SATUAN'!$E$6,MATCH('RAB '!C79,'HARGA SATUAN'!$C$7:$C$1509,0),0)))</f>
        <v>Bh</v>
      </c>
      <c r="F79" s="291">
        <f>F75*1</f>
        <v>3</v>
      </c>
      <c r="G79" s="283">
        <f ca="1">IF(ISERROR(OFFSET('HARGA SATUAN'!$I$6,MATCH('RAB '!C79,'HARGA SATUAN'!$C$7:$C$1509,0),0)),0,OFFSET('HARGA SATUAN'!$I$6,MATCH('RAB '!C79,'HARGA SATUAN'!$C$7:$C$1509,0),0))</f>
        <v>2300</v>
      </c>
      <c r="H79" s="284">
        <f t="shared" ca="1" si="24"/>
        <v>0</v>
      </c>
      <c r="I79" s="284">
        <f t="shared" ca="1" si="25"/>
        <v>6900</v>
      </c>
      <c r="J79" s="284">
        <f t="shared" ca="1" si="26"/>
        <v>0</v>
      </c>
      <c r="K79" s="285">
        <f t="shared" ca="1" si="27"/>
        <v>6900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>
        <v>5</v>
      </c>
      <c r="C80" s="495" t="s">
        <v>624</v>
      </c>
      <c r="D80" s="281" t="str">
        <f ca="1">IF(ISERROR(OFFSET('HARGA SATUAN'!$D$6,MATCH('RAB '!C80,'HARGA SATUAN'!$C$7:$C$1509,0),0)),"",OFFSET('HARGA SATUAN'!$D$6,MATCH('RAB '!C80,'HARGA SATUAN'!$C$7:$C$1509,0),0))</f>
        <v>JASA</v>
      </c>
      <c r="E80" s="282" t="str">
        <f ca="1">IF(B80="+","Unit",IF(ISERROR(OFFSET('HARGA SATUAN'!$E$6,MATCH('RAB '!C80,'HARGA SATUAN'!$C$7:$C$1509,0),0)),"",OFFSET('HARGA SATUAN'!$E$6,MATCH('RAB '!C80,'HARGA SATUAN'!$C$7:$C$1509,0),0)))</f>
        <v>Unit</v>
      </c>
      <c r="F80" s="291">
        <f>F75*1</f>
        <v>3</v>
      </c>
      <c r="G80" s="283">
        <f ca="1">IF(ISERROR(OFFSET('HARGA SATUAN'!$I$6,MATCH('RAB '!C80,'HARGA SATUAN'!$C$7:$C$1509,0),0)),0,OFFSET('HARGA SATUAN'!$I$6,MATCH('RAB '!C80,'HARGA SATUAN'!$C$7:$C$1509,0),0))</f>
        <v>35700</v>
      </c>
      <c r="H80" s="284">
        <f t="shared" ca="1" si="24"/>
        <v>0</v>
      </c>
      <c r="I80" s="284">
        <f t="shared" ca="1" si="25"/>
        <v>0</v>
      </c>
      <c r="J80" s="284">
        <f t="shared" ca="1" si="26"/>
        <v>107100</v>
      </c>
      <c r="K80" s="285">
        <f t="shared" ca="1" si="27"/>
        <v>107100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4"/>
      <c r="C81" s="495"/>
      <c r="D81" s="281" t="str">
        <f ca="1">IF(ISERROR(OFFSET('HARGA SATUAN'!$D$6,MATCH('RAB '!C81,'HARGA SATUAN'!$C$7:$C$1509,0),0)),"",OFFSET('HARGA SATUAN'!$D$6,MATCH('RAB '!C81,'HARGA SATUAN'!$C$7:$C$1509,0),0))</f>
        <v/>
      </c>
      <c r="E81" s="282" t="str">
        <f ca="1">IF(B81="+","Unit",IF(ISERROR(OFFSET('HARGA SATUAN'!$E$6,MATCH('RAB '!C81,'HARGA SATUAN'!$C$7:$C$1509,0),0)),"",OFFSET('HARGA SATUAN'!$E$6,MATCH('RAB '!C81,'HARGA SATUAN'!$C$7:$C$1509,0),0)))</f>
        <v/>
      </c>
      <c r="F81" s="291"/>
      <c r="G81" s="283">
        <f ca="1">IF(ISERROR(OFFSET('HARGA SATUAN'!$I$6,MATCH('RAB '!C81,'HARGA SATUAN'!$C$7:$C$1509,0),0)),0,OFFSET('HARGA SATUAN'!$I$6,MATCH('RAB '!C81,'HARGA SATUAN'!$C$7:$C$1509,0),0))</f>
        <v>0</v>
      </c>
      <c r="H81" s="284">
        <f t="shared" ref="H81:H87" ca="1" si="28">IF(OR(D81="MDU",D81="MDU-KD"),(IF($O$3="RAB NON MDU","PLN KD",G81*F81)),0)</f>
        <v>0</v>
      </c>
      <c r="I81" s="284">
        <f t="shared" ref="I81:I87" ca="1" si="29">IF(D81="HDW",G81*F81,0)</f>
        <v>0</v>
      </c>
      <c r="J81" s="284">
        <f t="shared" ref="J81:J87" ca="1" si="30">IF(D81="JASA",G81*F81,0)</f>
        <v>0</v>
      </c>
      <c r="K81" s="285">
        <f t="shared" ref="K81:K87" ca="1" si="31">SUM(H81:J81)</f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 t="s">
        <v>1008</v>
      </c>
      <c r="C82" s="495" t="s">
        <v>1667</v>
      </c>
      <c r="D82" s="281" t="str">
        <f ca="1">IF(ISERROR(OFFSET('HARGA SATUAN'!$D$6,MATCH('RAB '!C82,'HARGA SATUAN'!$C$7:$C$1509,0),0)),"",OFFSET('HARGA SATUAN'!$D$6,MATCH('RAB '!C82,'HARGA SATUAN'!$C$7:$C$1509,0),0))</f>
        <v/>
      </c>
      <c r="E82" s="282" t="str">
        <f ca="1">IF(B82="+","Unit",IF(ISERROR(OFFSET('HARGA SATUAN'!$E$6,MATCH('RAB '!C82,'HARGA SATUAN'!$C$7:$C$1509,0),0)),"",OFFSET('HARGA SATUAN'!$E$6,MATCH('RAB '!C82,'HARGA SATUAN'!$C$7:$C$1509,0),0)))</f>
        <v>Unit</v>
      </c>
      <c r="F82" s="291">
        <v>2</v>
      </c>
      <c r="G82" s="283">
        <f ca="1">IF(ISERROR(OFFSET('HARGA SATUAN'!$I$6,MATCH('RAB '!C82,'HARGA SATUAN'!$C$7:$C$1509,0),0)),0,OFFSET('HARGA SATUAN'!$I$6,MATCH('RAB '!C82,'HARGA SATUAN'!$C$7:$C$1509,0),0))</f>
        <v>0</v>
      </c>
      <c r="H82" s="284">
        <f t="shared" ca="1" si="28"/>
        <v>0</v>
      </c>
      <c r="I82" s="284">
        <f t="shared" ca="1" si="29"/>
        <v>0</v>
      </c>
      <c r="J82" s="284">
        <f t="shared" ca="1" si="30"/>
        <v>0</v>
      </c>
      <c r="K82" s="285">
        <f t="shared" ca="1" si="31"/>
        <v>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1</v>
      </c>
      <c r="C83" s="495" t="s">
        <v>222</v>
      </c>
      <c r="D83" s="281" t="str">
        <f ca="1">IF(ISERROR(OFFSET('HARGA SATUAN'!$D$6,MATCH('RAB '!C83,'HARGA SATUAN'!$C$7:$C$1509,0),0)),"",OFFSET('HARGA SATUAN'!$D$6,MATCH('RAB '!C83,'HARGA SATUAN'!$C$7:$C$1509,0),0))</f>
        <v>HDW</v>
      </c>
      <c r="E83" s="282" t="str">
        <f ca="1">IF(B83="+","Unit",IF(ISERROR(OFFSET('HARGA SATUAN'!$E$6,MATCH('RAB '!C83,'HARGA SATUAN'!$C$7:$C$1509,0),0)),"",OFFSET('HARGA SATUAN'!$E$6,MATCH('RAB '!C83,'HARGA SATUAN'!$C$7:$C$1509,0),0)))</f>
        <v>Bh</v>
      </c>
      <c r="F83" s="291">
        <f>F82*1</f>
        <v>2</v>
      </c>
      <c r="G83" s="283">
        <f ca="1">IF(ISERROR(OFFSET('HARGA SATUAN'!$I$6,MATCH('RAB '!C83,'HARGA SATUAN'!$C$7:$C$1509,0),0)),0,OFFSET('HARGA SATUAN'!$I$6,MATCH('RAB '!C83,'HARGA SATUAN'!$C$7:$C$1509,0),0))</f>
        <v>4212</v>
      </c>
      <c r="H83" s="284">
        <f t="shared" ca="1" si="28"/>
        <v>0</v>
      </c>
      <c r="I83" s="284">
        <f t="shared" ca="1" si="29"/>
        <v>8424</v>
      </c>
      <c r="J83" s="284">
        <f t="shared" ca="1" si="30"/>
        <v>0</v>
      </c>
      <c r="K83" s="285">
        <f t="shared" ca="1" si="31"/>
        <v>8424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2</v>
      </c>
      <c r="C84" s="495" t="s">
        <v>259</v>
      </c>
      <c r="D84" s="281" t="str">
        <f ca="1">IF(ISERROR(OFFSET('HARGA SATUAN'!$D$6,MATCH('RAB '!C84,'HARGA SATUAN'!$C$7:$C$1509,0),0)),"",OFFSET('HARGA SATUAN'!$D$6,MATCH('RAB '!C84,'HARGA SATUAN'!$C$7:$C$1509,0),0))</f>
        <v>HDW</v>
      </c>
      <c r="E84" s="282" t="str">
        <f ca="1">IF(B84="+","Unit",IF(ISERROR(OFFSET('HARGA SATUAN'!$E$6,MATCH('RAB '!C84,'HARGA SATUAN'!$C$7:$C$1509,0),0)),"",OFFSET('HARGA SATUAN'!$E$6,MATCH('RAB '!C84,'HARGA SATUAN'!$C$7:$C$1509,0),0)))</f>
        <v>Mtr</v>
      </c>
      <c r="F84" s="291">
        <f>F82*1</f>
        <v>2</v>
      </c>
      <c r="G84" s="283">
        <f ca="1">IF(ISERROR(OFFSET('HARGA SATUAN'!$I$6,MATCH('RAB '!C84,'HARGA SATUAN'!$C$7:$C$1509,0),0)),0,OFFSET('HARGA SATUAN'!$I$6,MATCH('RAB '!C84,'HARGA SATUAN'!$C$7:$C$1509,0),0))</f>
        <v>23310</v>
      </c>
      <c r="H84" s="284">
        <f t="shared" ca="1" si="28"/>
        <v>0</v>
      </c>
      <c r="I84" s="284">
        <f t="shared" ca="1" si="29"/>
        <v>46620</v>
      </c>
      <c r="J84" s="284">
        <f t="shared" ca="1" si="30"/>
        <v>0</v>
      </c>
      <c r="K84" s="285">
        <f t="shared" ca="1" si="31"/>
        <v>46620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>
        <v>3</v>
      </c>
      <c r="C85" s="495" t="s">
        <v>25</v>
      </c>
      <c r="D85" s="281" t="str">
        <f ca="1">IF(ISERROR(OFFSET('HARGA SATUAN'!$D$6,MATCH('RAB '!C85,'HARGA SATUAN'!$C$7:$C$1509,0),0)),"",OFFSET('HARGA SATUAN'!$D$6,MATCH('RAB '!C85,'HARGA SATUAN'!$C$7:$C$1509,0),0))</f>
        <v>HDW</v>
      </c>
      <c r="E85" s="282" t="str">
        <f ca="1">IF(B85="+","Unit",IF(ISERROR(OFFSET('HARGA SATUAN'!$E$6,MATCH('RAB '!C85,'HARGA SATUAN'!$C$7:$C$1509,0),0)),"",OFFSET('HARGA SATUAN'!$E$6,MATCH('RAB '!C85,'HARGA SATUAN'!$C$7:$C$1509,0),0)))</f>
        <v>Bh</v>
      </c>
      <c r="F85" s="291">
        <f>F82*1</f>
        <v>2</v>
      </c>
      <c r="G85" s="283">
        <f ca="1">IF(ISERROR(OFFSET('HARGA SATUAN'!$I$6,MATCH('RAB '!C85,'HARGA SATUAN'!$C$7:$C$1509,0),0)),0,OFFSET('HARGA SATUAN'!$I$6,MATCH('RAB '!C85,'HARGA SATUAN'!$C$7:$C$1509,0),0))</f>
        <v>2300</v>
      </c>
      <c r="H85" s="284">
        <f t="shared" ca="1" si="28"/>
        <v>0</v>
      </c>
      <c r="I85" s="284">
        <f t="shared" ca="1" si="29"/>
        <v>4600</v>
      </c>
      <c r="J85" s="284">
        <f t="shared" ca="1" si="30"/>
        <v>0</v>
      </c>
      <c r="K85" s="285">
        <f t="shared" ca="1" si="31"/>
        <v>4600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4">
        <v>4</v>
      </c>
      <c r="C86" s="495" t="s">
        <v>603</v>
      </c>
      <c r="D86" s="281" t="str">
        <f ca="1">IF(ISERROR(OFFSET('HARGA SATUAN'!$D$6,MATCH('RAB '!C86,'HARGA SATUAN'!$C$7:$C$1509,0),0)),"",OFFSET('HARGA SATUAN'!$D$6,MATCH('RAB '!C86,'HARGA SATUAN'!$C$7:$C$1509,0),0))</f>
        <v>HDW</v>
      </c>
      <c r="E86" s="282" t="str">
        <f ca="1">IF(B86="+","Unit",IF(ISERROR(OFFSET('HARGA SATUAN'!$E$6,MATCH('RAB '!C86,'HARGA SATUAN'!$C$7:$C$1509,0),0)),"",OFFSET('HARGA SATUAN'!$E$6,MATCH('RAB '!C86,'HARGA SATUAN'!$C$7:$C$1509,0),0)))</f>
        <v>Bh</v>
      </c>
      <c r="F86" s="291">
        <f>F82*1</f>
        <v>2</v>
      </c>
      <c r="G86" s="283">
        <f ca="1">IF(ISERROR(OFFSET('HARGA SATUAN'!$I$6,MATCH('RAB '!C86,'HARGA SATUAN'!$C$7:$C$1509,0),0)),0,OFFSET('HARGA SATUAN'!$I$6,MATCH('RAB '!C86,'HARGA SATUAN'!$C$7:$C$1509,0),0))</f>
        <v>71000</v>
      </c>
      <c r="H86" s="284">
        <f t="shared" ca="1" si="28"/>
        <v>0</v>
      </c>
      <c r="I86" s="284">
        <f t="shared" ca="1" si="29"/>
        <v>142000</v>
      </c>
      <c r="J86" s="284">
        <f t="shared" ca="1" si="30"/>
        <v>0</v>
      </c>
      <c r="K86" s="285">
        <f t="shared" ca="1" si="31"/>
        <v>142000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>
        <v>5</v>
      </c>
      <c r="C87" s="495" t="s">
        <v>623</v>
      </c>
      <c r="D87" s="281" t="str">
        <f ca="1">IF(ISERROR(OFFSET('HARGA SATUAN'!$D$6,MATCH('RAB '!C87,'HARGA SATUAN'!$C$7:$C$1509,0),0)),"",OFFSET('HARGA SATUAN'!$D$6,MATCH('RAB '!C87,'HARGA SATUAN'!$C$7:$C$1509,0),0))</f>
        <v>JASA</v>
      </c>
      <c r="E87" s="282" t="str">
        <f ca="1">IF(B87="+","Unit",IF(ISERROR(OFFSET('HARGA SATUAN'!$E$6,MATCH('RAB '!C87,'HARGA SATUAN'!$C$7:$C$1509,0),0)),"",OFFSET('HARGA SATUAN'!$E$6,MATCH('RAB '!C87,'HARGA SATUAN'!$C$7:$C$1509,0),0)))</f>
        <v>Unit</v>
      </c>
      <c r="F87" s="291">
        <f>F82*1</f>
        <v>2</v>
      </c>
      <c r="G87" s="283">
        <f ca="1">IF(ISERROR(OFFSET('HARGA SATUAN'!$I$6,MATCH('RAB '!C87,'HARGA SATUAN'!$C$7:$C$1509,0),0)),0,OFFSET('HARGA SATUAN'!$I$6,MATCH('RAB '!C87,'HARGA SATUAN'!$C$7:$C$1509,0),0))</f>
        <v>29400</v>
      </c>
      <c r="H87" s="284">
        <f t="shared" ca="1" si="28"/>
        <v>0</v>
      </c>
      <c r="I87" s="284">
        <f t="shared" ca="1" si="29"/>
        <v>0</v>
      </c>
      <c r="J87" s="284">
        <f t="shared" ca="1" si="30"/>
        <v>58800</v>
      </c>
      <c r="K87" s="285">
        <f t="shared" ca="1" si="31"/>
        <v>58800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/>
      <c r="C88" s="495"/>
      <c r="D88" s="281" t="str">
        <f ca="1">IF(ISERROR(OFFSET('HARGA SATUAN'!$D$6,MATCH('RAB '!C88,'HARGA SATUAN'!$C$7:$C$1509,0),0)),"",OFFSET('HARGA SATUAN'!$D$6,MATCH('RAB '!C88,'HARGA SATUAN'!$C$7:$C$1509,0),0))</f>
        <v/>
      </c>
      <c r="E88" s="282" t="str">
        <f ca="1">IF(B88="+","Unit",IF(ISERROR(OFFSET('HARGA SATUAN'!$E$6,MATCH('RAB '!C88,'HARGA SATUAN'!$C$7:$C$1509,0),0)),"",OFFSET('HARGA SATUAN'!$E$6,MATCH('RAB '!C88,'HARGA SATUAN'!$C$7:$C$1509,0),0)))</f>
        <v/>
      </c>
      <c r="F88" s="291"/>
      <c r="G88" s="283">
        <f ca="1">IF(ISERROR(OFFSET('HARGA SATUAN'!$I$6,MATCH('RAB '!C88,'HARGA SATUAN'!$C$7:$C$1509,0),0)),0,OFFSET('HARGA SATUAN'!$I$6,MATCH('RAB '!C88,'HARGA SATUAN'!$C$7:$C$1509,0),0))</f>
        <v>0</v>
      </c>
      <c r="H88" s="284">
        <f t="shared" ref="H88:H97" ca="1" si="32">IF(OR(D88="MDU",D88="MDU-KD"),(IF($O$3="RAB NON MDU","PLN KD",G88*F88)),0)</f>
        <v>0</v>
      </c>
      <c r="I88" s="284">
        <f t="shared" ref="I88:I97" ca="1" si="33">IF(D88="HDW",G88*F88,0)</f>
        <v>0</v>
      </c>
      <c r="J88" s="284">
        <f t="shared" ref="J88:J97" ca="1" si="34">IF(D88="JASA",G88*F88,0)</f>
        <v>0</v>
      </c>
      <c r="K88" s="285">
        <f t="shared" ref="K88:K97" ca="1" si="35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 t="s">
        <v>1008</v>
      </c>
      <c r="C89" s="495" t="s">
        <v>1678</v>
      </c>
      <c r="D89" s="281" t="str">
        <f ca="1">IF(ISERROR(OFFSET('HARGA SATUAN'!$D$6,MATCH('RAB '!C89,'HARGA SATUAN'!$C$7:$C$1509,0),0)),"",OFFSET('HARGA SATUAN'!$D$6,MATCH('RAB '!C89,'HARGA SATUAN'!$C$7:$C$1509,0),0))</f>
        <v/>
      </c>
      <c r="E89" s="282" t="str">
        <f ca="1">IF(B89="+","Unit",IF(ISERROR(OFFSET('HARGA SATUAN'!$E$6,MATCH('RAB '!C89,'HARGA SATUAN'!$C$7:$C$1509,0),0)),"",OFFSET('HARGA SATUAN'!$E$6,MATCH('RAB '!C89,'HARGA SATUAN'!$C$7:$C$1509,0),0)))</f>
        <v>Unit</v>
      </c>
      <c r="F89" s="291">
        <v>3</v>
      </c>
      <c r="G89" s="283">
        <f ca="1">IF(ISERROR(OFFSET('HARGA SATUAN'!$I$6,MATCH('RAB '!C89,'HARGA SATUAN'!$C$7:$C$1509,0),0)),0,OFFSET('HARGA SATUAN'!$I$6,MATCH('RAB '!C89,'HARGA SATUAN'!$C$7:$C$1509,0),0))</f>
        <v>0</v>
      </c>
      <c r="H89" s="284">
        <f t="shared" ca="1" si="32"/>
        <v>0</v>
      </c>
      <c r="I89" s="284">
        <f t="shared" ca="1" si="33"/>
        <v>0</v>
      </c>
      <c r="J89" s="284">
        <f t="shared" ca="1" si="34"/>
        <v>0</v>
      </c>
      <c r="K89" s="285">
        <f t="shared" ca="1" si="35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1</v>
      </c>
      <c r="C90" s="495" t="s">
        <v>209</v>
      </c>
      <c r="D90" s="281" t="str">
        <f ca="1">IF(ISERROR(OFFSET('HARGA SATUAN'!$D$6,MATCH('RAB '!C90,'HARGA SATUAN'!$C$7:$C$1509,0),0)),"",OFFSET('HARGA SATUAN'!$D$6,MATCH('RAB '!C90,'HARGA SATUAN'!$C$7:$C$1509,0),0))</f>
        <v>HDW</v>
      </c>
      <c r="E90" s="282" t="str">
        <f ca="1">IF(B90="+","Unit",IF(ISERROR(OFFSET('HARGA SATUAN'!$E$6,MATCH('RAB '!C90,'HARGA SATUAN'!$C$7:$C$1509,0),0)),"",OFFSET('HARGA SATUAN'!$E$6,MATCH('RAB '!C90,'HARGA SATUAN'!$C$7:$C$1509,0),0)))</f>
        <v>Bh</v>
      </c>
      <c r="F90" s="291">
        <f>F89*1</f>
        <v>3</v>
      </c>
      <c r="G90" s="283">
        <f ca="1">IF(ISERROR(OFFSET('HARGA SATUAN'!$I$6,MATCH('RAB '!C90,'HARGA SATUAN'!$C$7:$C$1509,0),0)),0,OFFSET('HARGA SATUAN'!$I$6,MATCH('RAB '!C90,'HARGA SATUAN'!$C$7:$C$1509,0),0))</f>
        <v>116800</v>
      </c>
      <c r="H90" s="284">
        <f t="shared" ca="1" si="32"/>
        <v>0</v>
      </c>
      <c r="I90" s="284">
        <f t="shared" ca="1" si="33"/>
        <v>350400</v>
      </c>
      <c r="J90" s="284">
        <f t="shared" ca="1" si="34"/>
        <v>0</v>
      </c>
      <c r="K90" s="285">
        <f t="shared" ca="1" si="35"/>
        <v>350400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2</v>
      </c>
      <c r="C91" s="495" t="s">
        <v>222</v>
      </c>
      <c r="D91" s="281" t="str">
        <f ca="1">IF(ISERROR(OFFSET('HARGA SATUAN'!$D$6,MATCH('RAB '!C91,'HARGA SATUAN'!$C$7:$C$1509,0),0)),"",OFFSET('HARGA SATUAN'!$D$6,MATCH('RAB '!C91,'HARGA SATUAN'!$C$7:$C$1509,0),0))</f>
        <v>HDW</v>
      </c>
      <c r="E91" s="282" t="str">
        <f ca="1">IF(B91="+","Unit",IF(ISERROR(OFFSET('HARGA SATUAN'!$E$6,MATCH('RAB '!C91,'HARGA SATUAN'!$C$7:$C$1509,0),0)),"",OFFSET('HARGA SATUAN'!$E$6,MATCH('RAB '!C91,'HARGA SATUAN'!$C$7:$C$1509,0),0)))</f>
        <v>Bh</v>
      </c>
      <c r="F91" s="291">
        <f>F89*1</f>
        <v>3</v>
      </c>
      <c r="G91" s="283">
        <f ca="1">IF(ISERROR(OFFSET('HARGA SATUAN'!$I$6,MATCH('RAB '!C91,'HARGA SATUAN'!$C$7:$C$1509,0),0)),0,OFFSET('HARGA SATUAN'!$I$6,MATCH('RAB '!C91,'HARGA SATUAN'!$C$7:$C$1509,0),0))</f>
        <v>4212</v>
      </c>
      <c r="H91" s="284">
        <f t="shared" ca="1" si="32"/>
        <v>0</v>
      </c>
      <c r="I91" s="284">
        <f t="shared" ca="1" si="33"/>
        <v>12636</v>
      </c>
      <c r="J91" s="284">
        <f t="shared" ca="1" si="34"/>
        <v>0</v>
      </c>
      <c r="K91" s="285">
        <f t="shared" ca="1" si="35"/>
        <v>12636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25" customHeight="1">
      <c r="A92" s="259"/>
      <c r="B92" s="294">
        <v>3</v>
      </c>
      <c r="C92" s="495" t="s">
        <v>259</v>
      </c>
      <c r="D92" s="281" t="str">
        <f ca="1">IF(ISERROR(OFFSET('HARGA SATUAN'!$D$6,MATCH('RAB '!C92,'HARGA SATUAN'!$C$7:$C$1509,0),0)),"",OFFSET('HARGA SATUAN'!$D$6,MATCH('RAB '!C92,'HARGA SATUAN'!$C$7:$C$1509,0),0))</f>
        <v>HDW</v>
      </c>
      <c r="E92" s="282" t="str">
        <f ca="1">IF(B92="+","Unit",IF(ISERROR(OFFSET('HARGA SATUAN'!$E$6,MATCH('RAB '!C92,'HARGA SATUAN'!$C$7:$C$1509,0),0)),"",OFFSET('HARGA SATUAN'!$E$6,MATCH('RAB '!C92,'HARGA SATUAN'!$C$7:$C$1509,0),0)))</f>
        <v>Mtr</v>
      </c>
      <c r="F92" s="291">
        <f>F89*1</f>
        <v>3</v>
      </c>
      <c r="G92" s="283">
        <f ca="1">IF(ISERROR(OFFSET('HARGA SATUAN'!$I$6,MATCH('RAB '!C92,'HARGA SATUAN'!$C$7:$C$1509,0),0)),0,OFFSET('HARGA SATUAN'!$I$6,MATCH('RAB '!C92,'HARGA SATUAN'!$C$7:$C$1509,0),0))</f>
        <v>23310</v>
      </c>
      <c r="H92" s="284">
        <f t="shared" ca="1" si="32"/>
        <v>0</v>
      </c>
      <c r="I92" s="284">
        <f t="shared" ca="1" si="33"/>
        <v>69930</v>
      </c>
      <c r="J92" s="284">
        <f t="shared" ca="1" si="34"/>
        <v>0</v>
      </c>
      <c r="K92" s="285">
        <f t="shared" ca="1" si="35"/>
        <v>69930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25" customHeight="1">
      <c r="A93" s="259"/>
      <c r="B93" s="294">
        <v>4</v>
      </c>
      <c r="C93" s="495" t="s">
        <v>25</v>
      </c>
      <c r="D93" s="281" t="str">
        <f ca="1">IF(ISERROR(OFFSET('HARGA SATUAN'!$D$6,MATCH('RAB '!C93,'HARGA SATUAN'!$C$7:$C$1509,0),0)),"",OFFSET('HARGA SATUAN'!$D$6,MATCH('RAB '!C93,'HARGA SATUAN'!$C$7:$C$1509,0),0))</f>
        <v>HDW</v>
      </c>
      <c r="E93" s="282" t="str">
        <f ca="1">IF(B93="+","Unit",IF(ISERROR(OFFSET('HARGA SATUAN'!$E$6,MATCH('RAB '!C93,'HARGA SATUAN'!$C$7:$C$1509,0),0)),"",OFFSET('HARGA SATUAN'!$E$6,MATCH('RAB '!C93,'HARGA SATUAN'!$C$7:$C$1509,0),0)))</f>
        <v>Bh</v>
      </c>
      <c r="F93" s="291">
        <f>F89*1</f>
        <v>3</v>
      </c>
      <c r="G93" s="283">
        <f ca="1">IF(ISERROR(OFFSET('HARGA SATUAN'!$I$6,MATCH('RAB '!C93,'HARGA SATUAN'!$C$7:$C$1509,0),0)),0,OFFSET('HARGA SATUAN'!$I$6,MATCH('RAB '!C93,'HARGA SATUAN'!$C$7:$C$1509,0),0))</f>
        <v>2300</v>
      </c>
      <c r="H93" s="284">
        <f t="shared" ca="1" si="32"/>
        <v>0</v>
      </c>
      <c r="I93" s="284">
        <f t="shared" ca="1" si="33"/>
        <v>6900</v>
      </c>
      <c r="J93" s="284">
        <f t="shared" ca="1" si="34"/>
        <v>0</v>
      </c>
      <c r="K93" s="285">
        <f t="shared" ca="1" si="35"/>
        <v>6900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25" customHeight="1">
      <c r="A94" s="259"/>
      <c r="B94" s="294">
        <v>5</v>
      </c>
      <c r="C94" s="495" t="s">
        <v>625</v>
      </c>
      <c r="D94" s="281" t="str">
        <f ca="1">IF(ISERROR(OFFSET('HARGA SATUAN'!$D$6,MATCH('RAB '!C94,'HARGA SATUAN'!$C$7:$C$1509,0),0)),"",OFFSET('HARGA SATUAN'!$D$6,MATCH('RAB '!C94,'HARGA SATUAN'!$C$7:$C$1509,0),0))</f>
        <v>JASA</v>
      </c>
      <c r="E94" s="282" t="str">
        <f ca="1">IF(B94="+","Unit",IF(ISERROR(OFFSET('HARGA SATUAN'!$E$6,MATCH('RAB '!C94,'HARGA SATUAN'!$C$7:$C$1509,0),0)),"",OFFSET('HARGA SATUAN'!$E$6,MATCH('RAB '!C94,'HARGA SATUAN'!$C$7:$C$1509,0),0)))</f>
        <v>Unit</v>
      </c>
      <c r="F94" s="291">
        <f>F89*1</f>
        <v>3</v>
      </c>
      <c r="G94" s="283">
        <f ca="1">IF(ISERROR(OFFSET('HARGA SATUAN'!$I$6,MATCH('RAB '!C94,'HARGA SATUAN'!$C$7:$C$1509,0),0)),0,OFFSET('HARGA SATUAN'!$I$6,MATCH('RAB '!C94,'HARGA SATUAN'!$C$7:$C$1509,0),0))</f>
        <v>30700</v>
      </c>
      <c r="H94" s="284">
        <f t="shared" ca="1" si="32"/>
        <v>0</v>
      </c>
      <c r="I94" s="284">
        <f t="shared" ca="1" si="33"/>
        <v>0</v>
      </c>
      <c r="J94" s="284">
        <f t="shared" ca="1" si="34"/>
        <v>92100</v>
      </c>
      <c r="K94" s="285">
        <f t="shared" ca="1" si="35"/>
        <v>92100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25" customHeight="1">
      <c r="A95" s="259"/>
      <c r="B95" s="294"/>
      <c r="C95" s="495"/>
      <c r="D95" s="281" t="str">
        <f ca="1">IF(ISERROR(OFFSET('HARGA SATUAN'!$D$6,MATCH('RAB '!C95,'HARGA SATUAN'!$C$7:$C$1509,0),0)),"",OFFSET('HARGA SATUAN'!$D$6,MATCH('RAB '!C95,'HARGA SATUAN'!$C$7:$C$1509,0),0))</f>
        <v/>
      </c>
      <c r="E95" s="282" t="str">
        <f ca="1">IF(B95="+","Unit",IF(ISERROR(OFFSET('HARGA SATUAN'!$E$6,MATCH('RAB '!C95,'HARGA SATUAN'!$C$7:$C$1509,0),0)),"",OFFSET('HARGA SATUAN'!$E$6,MATCH('RAB '!C95,'HARGA SATUAN'!$C$7:$C$1509,0),0)))</f>
        <v/>
      </c>
      <c r="F95" s="291"/>
      <c r="G95" s="283">
        <f ca="1">IF(ISERROR(OFFSET('HARGA SATUAN'!$I$6,MATCH('RAB '!C95,'HARGA SATUAN'!$C$7:$C$1509,0),0)),0,OFFSET('HARGA SATUAN'!$I$6,MATCH('RAB '!C95,'HARGA SATUAN'!$C$7:$C$1509,0),0))</f>
        <v>0</v>
      </c>
      <c r="H95" s="284">
        <f t="shared" ca="1" si="32"/>
        <v>0</v>
      </c>
      <c r="I95" s="284">
        <f t="shared" ca="1" si="33"/>
        <v>0</v>
      </c>
      <c r="J95" s="284">
        <f t="shared" ca="1" si="34"/>
        <v>0</v>
      </c>
      <c r="K95" s="285">
        <f t="shared" ca="1" si="35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25" customHeight="1">
      <c r="A96" s="259"/>
      <c r="B96" s="294" t="s">
        <v>1008</v>
      </c>
      <c r="C96" s="495" t="s">
        <v>1659</v>
      </c>
      <c r="D96" s="281" t="str">
        <f ca="1">IF(ISERROR(OFFSET('HARGA SATUAN'!$D$6,MATCH('RAB '!C96,'HARGA SATUAN'!$C$7:$C$1509,0),0)),"",OFFSET('HARGA SATUAN'!$D$6,MATCH('RAB '!C96,'HARGA SATUAN'!$C$7:$C$1509,0),0))</f>
        <v/>
      </c>
      <c r="E96" s="282" t="str">
        <f ca="1">IF(B96="+","Unit",IF(ISERROR(OFFSET('HARGA SATUAN'!$E$6,MATCH('RAB '!C96,'HARGA SATUAN'!$C$7:$C$1509,0),0)),"",OFFSET('HARGA SATUAN'!$E$6,MATCH('RAB '!C96,'HARGA SATUAN'!$C$7:$C$1509,0),0)))</f>
        <v>Unit</v>
      </c>
      <c r="F96" s="291">
        <v>3</v>
      </c>
      <c r="G96" s="283">
        <f ca="1">IF(ISERROR(OFFSET('HARGA SATUAN'!$I$6,MATCH('RAB '!C96,'HARGA SATUAN'!$C$7:$C$1509,0),0)),0,OFFSET('HARGA SATUAN'!$I$6,MATCH('RAB '!C96,'HARGA SATUAN'!$C$7:$C$1509,0),0))</f>
        <v>0</v>
      </c>
      <c r="H96" s="284">
        <f t="shared" ca="1" si="32"/>
        <v>0</v>
      </c>
      <c r="I96" s="284">
        <f t="shared" ca="1" si="33"/>
        <v>0</v>
      </c>
      <c r="J96" s="284">
        <f t="shared" ca="1" si="34"/>
        <v>0</v>
      </c>
      <c r="K96" s="285">
        <f t="shared" ca="1" si="35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25" customHeight="1">
      <c r="A97" s="259"/>
      <c r="B97" s="294">
        <v>1</v>
      </c>
      <c r="C97" s="495" t="s">
        <v>592</v>
      </c>
      <c r="D97" s="281" t="str">
        <f ca="1">IF(ISERROR(OFFSET('HARGA SATUAN'!$D$6,MATCH('RAB '!C97,'HARGA SATUAN'!$C$7:$C$1509,0),0)),"",OFFSET('HARGA SATUAN'!$D$6,MATCH('RAB '!C97,'HARGA SATUAN'!$C$7:$C$1509,0),0))</f>
        <v>HDW</v>
      </c>
      <c r="E97" s="282" t="str">
        <f ca="1">IF(B97="+","Unit",IF(ISERROR(OFFSET('HARGA SATUAN'!$E$6,MATCH('RAB '!C97,'HARGA SATUAN'!$C$7:$C$1509,0),0)),"",OFFSET('HARGA SATUAN'!$E$6,MATCH('RAB '!C97,'HARGA SATUAN'!$C$7:$C$1509,0),0)))</f>
        <v>Bh</v>
      </c>
      <c r="F97" s="291">
        <f>F96*1</f>
        <v>3</v>
      </c>
      <c r="G97" s="283">
        <f ca="1">IF(ISERROR(OFFSET('HARGA SATUAN'!$I$6,MATCH('RAB '!C97,'HARGA SATUAN'!$C$7:$C$1509,0),0)),0,OFFSET('HARGA SATUAN'!$I$6,MATCH('RAB '!C97,'HARGA SATUAN'!$C$7:$C$1509,0),0))</f>
        <v>3965</v>
      </c>
      <c r="H97" s="284">
        <f t="shared" ca="1" si="32"/>
        <v>0</v>
      </c>
      <c r="I97" s="284">
        <f t="shared" ca="1" si="33"/>
        <v>11895</v>
      </c>
      <c r="J97" s="284">
        <f t="shared" ca="1" si="34"/>
        <v>0</v>
      </c>
      <c r="K97" s="285">
        <f t="shared" ca="1" si="35"/>
        <v>11895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25" customHeight="1">
      <c r="A98" s="259"/>
      <c r="B98" s="294">
        <v>2</v>
      </c>
      <c r="C98" s="495" t="s">
        <v>467</v>
      </c>
      <c r="D98" s="281" t="str">
        <f ca="1">IF(ISERROR(OFFSET('HARGA SATUAN'!$D$6,MATCH('RAB '!C98,'HARGA SATUAN'!$C$7:$C$1509,0),0)),"",OFFSET('HARGA SATUAN'!$D$6,MATCH('RAB '!C98,'HARGA SATUAN'!$C$7:$C$1509,0),0))</f>
        <v>HDW</v>
      </c>
      <c r="E98" s="282" t="str">
        <f ca="1">IF(B98="+","Unit",IF(ISERROR(OFFSET('HARGA SATUAN'!$E$6,MATCH('RAB '!C98,'HARGA SATUAN'!$C$7:$C$1509,0),0)),"",OFFSET('HARGA SATUAN'!$E$6,MATCH('RAB '!C98,'HARGA SATUAN'!$C$7:$C$1509,0),0)))</f>
        <v>Bh</v>
      </c>
      <c r="F98" s="291">
        <f>F96*1</f>
        <v>3</v>
      </c>
      <c r="G98" s="283">
        <f ca="1">IF(ISERROR(OFFSET('HARGA SATUAN'!$I$6,MATCH('RAB '!C98,'HARGA SATUAN'!$C$7:$C$1509,0),0)),0,OFFSET('HARGA SATUAN'!$I$6,MATCH('RAB '!C98,'HARGA SATUAN'!$C$7:$C$1509,0),0))</f>
        <v>3711.24</v>
      </c>
      <c r="H98" s="284">
        <f t="shared" ref="H98:H102" ca="1" si="36">IF(OR(D98="MDU",D98="MDU-KD"),(IF($O$3="RAB NON MDU","PLN KD",G98*F98)),0)</f>
        <v>0</v>
      </c>
      <c r="I98" s="284">
        <f t="shared" ref="I98:I102" ca="1" si="37">IF(D98="HDW",G98*F98,0)</f>
        <v>11133.72</v>
      </c>
      <c r="J98" s="284">
        <f t="shared" ref="J98:J102" ca="1" si="38">IF(D98="JASA",G98*F98,0)</f>
        <v>0</v>
      </c>
      <c r="K98" s="285">
        <f t="shared" ref="K98:K102" ca="1" si="39">SUM(H98:J98)</f>
        <v>11133.72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25" customHeight="1">
      <c r="A99" s="259"/>
      <c r="B99" s="294">
        <v>3</v>
      </c>
      <c r="C99" s="495" t="s">
        <v>259</v>
      </c>
      <c r="D99" s="281" t="str">
        <f ca="1">IF(ISERROR(OFFSET('HARGA SATUAN'!$D$6,MATCH('RAB '!C99,'HARGA SATUAN'!$C$7:$C$1509,0),0)),"",OFFSET('HARGA SATUAN'!$D$6,MATCH('RAB '!C99,'HARGA SATUAN'!$C$7:$C$1509,0),0))</f>
        <v>HDW</v>
      </c>
      <c r="E99" s="282" t="str">
        <f ca="1">IF(B99="+","Unit",IF(ISERROR(OFFSET('HARGA SATUAN'!$E$6,MATCH('RAB '!C99,'HARGA SATUAN'!$C$7:$C$1509,0),0)),"",OFFSET('HARGA SATUAN'!$E$6,MATCH('RAB '!C99,'HARGA SATUAN'!$C$7:$C$1509,0),0)))</f>
        <v>Mtr</v>
      </c>
      <c r="F99" s="291">
        <f>F96*1</f>
        <v>3</v>
      </c>
      <c r="G99" s="283">
        <f ca="1">IF(ISERROR(OFFSET('HARGA SATUAN'!$I$6,MATCH('RAB '!C99,'HARGA SATUAN'!$C$7:$C$1509,0),0)),0,OFFSET('HARGA SATUAN'!$I$6,MATCH('RAB '!C99,'HARGA SATUAN'!$C$7:$C$1509,0),0))</f>
        <v>23310</v>
      </c>
      <c r="H99" s="284">
        <f t="shared" ca="1" si="36"/>
        <v>0</v>
      </c>
      <c r="I99" s="284">
        <f t="shared" ca="1" si="37"/>
        <v>69930</v>
      </c>
      <c r="J99" s="284">
        <f t="shared" ca="1" si="38"/>
        <v>0</v>
      </c>
      <c r="K99" s="285">
        <f t="shared" ca="1" si="39"/>
        <v>69930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25" customHeight="1">
      <c r="A100" s="259"/>
      <c r="B100" s="294">
        <v>4</v>
      </c>
      <c r="C100" s="495" t="s">
        <v>25</v>
      </c>
      <c r="D100" s="281" t="str">
        <f ca="1">IF(ISERROR(OFFSET('HARGA SATUAN'!$D$6,MATCH('RAB '!C100,'HARGA SATUAN'!$C$7:$C$1509,0),0)),"",OFFSET('HARGA SATUAN'!$D$6,MATCH('RAB '!C100,'HARGA SATUAN'!$C$7:$C$1509,0),0))</f>
        <v>HDW</v>
      </c>
      <c r="E100" s="282" t="str">
        <f ca="1">IF(B100="+","Unit",IF(ISERROR(OFFSET('HARGA SATUAN'!$E$6,MATCH('RAB '!C100,'HARGA SATUAN'!$C$7:$C$1509,0),0)),"",OFFSET('HARGA SATUAN'!$E$6,MATCH('RAB '!C100,'HARGA SATUAN'!$C$7:$C$1509,0),0)))</f>
        <v>Bh</v>
      </c>
      <c r="F100" s="291">
        <f>F96*1</f>
        <v>3</v>
      </c>
      <c r="G100" s="283">
        <f ca="1">IF(ISERROR(OFFSET('HARGA SATUAN'!$I$6,MATCH('RAB '!C100,'HARGA SATUAN'!$C$7:$C$1509,0),0)),0,OFFSET('HARGA SATUAN'!$I$6,MATCH('RAB '!C100,'HARGA SATUAN'!$C$7:$C$1509,0),0))</f>
        <v>2300</v>
      </c>
      <c r="H100" s="284">
        <f t="shared" ca="1" si="36"/>
        <v>0</v>
      </c>
      <c r="I100" s="284">
        <f t="shared" ca="1" si="37"/>
        <v>6900</v>
      </c>
      <c r="J100" s="284">
        <f t="shared" ca="1" si="38"/>
        <v>0</v>
      </c>
      <c r="K100" s="285">
        <f t="shared" ca="1" si="39"/>
        <v>6900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25" customHeight="1">
      <c r="A101" s="259"/>
      <c r="B101" s="294">
        <v>5</v>
      </c>
      <c r="C101" s="495" t="s">
        <v>626</v>
      </c>
      <c r="D101" s="281" t="str">
        <f ca="1">IF(ISERROR(OFFSET('HARGA SATUAN'!$D$6,MATCH('RAB '!C101,'HARGA SATUAN'!$C$7:$C$1509,0),0)),"",OFFSET('HARGA SATUAN'!$D$6,MATCH('RAB '!C101,'HARGA SATUAN'!$C$7:$C$1509,0),0))</f>
        <v>JASA</v>
      </c>
      <c r="E101" s="282" t="str">
        <f ca="1">IF(B101="+","Unit",IF(ISERROR(OFFSET('HARGA SATUAN'!$E$6,MATCH('RAB '!C101,'HARGA SATUAN'!$C$7:$C$1509,0),0)),"",OFFSET('HARGA SATUAN'!$E$6,MATCH('RAB '!C101,'HARGA SATUAN'!$C$7:$C$1509,0),0)))</f>
        <v>Unit</v>
      </c>
      <c r="F101" s="291">
        <f>F96*1</f>
        <v>3</v>
      </c>
      <c r="G101" s="283">
        <f ca="1">IF(ISERROR(OFFSET('HARGA SATUAN'!$I$6,MATCH('RAB '!C101,'HARGA SATUAN'!$C$7:$C$1509,0),0)),0,OFFSET('HARGA SATUAN'!$I$6,MATCH('RAB '!C101,'HARGA SATUAN'!$C$7:$C$1509,0),0))</f>
        <v>22700</v>
      </c>
      <c r="H101" s="284">
        <f t="shared" ca="1" si="36"/>
        <v>0</v>
      </c>
      <c r="I101" s="284">
        <f t="shared" ca="1" si="37"/>
        <v>0</v>
      </c>
      <c r="J101" s="284">
        <f t="shared" ca="1" si="38"/>
        <v>68100</v>
      </c>
      <c r="K101" s="285">
        <f t="shared" ca="1" si="39"/>
        <v>68100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25" customHeight="1">
      <c r="A102" s="259"/>
      <c r="B102" s="294"/>
      <c r="C102" s="495"/>
      <c r="D102" s="281" t="str">
        <f ca="1">IF(ISERROR(OFFSET('HARGA SATUAN'!$D$6,MATCH('RAB '!C102,'HARGA SATUAN'!$C$7:$C$1509,0),0)),"",OFFSET('HARGA SATUAN'!$D$6,MATCH('RAB '!C102,'HARGA SATUAN'!$C$7:$C$1509,0),0))</f>
        <v/>
      </c>
      <c r="E102" s="282" t="str">
        <f ca="1">IF(B102="+","Unit",IF(ISERROR(OFFSET('HARGA SATUAN'!$E$6,MATCH('RAB '!C102,'HARGA SATUAN'!$C$7:$C$1509,0),0)),"",OFFSET('HARGA SATUAN'!$E$6,MATCH('RAB '!C102,'HARGA SATUAN'!$C$7:$C$1509,0),0)))</f>
        <v/>
      </c>
      <c r="F102" s="291"/>
      <c r="G102" s="283">
        <f ca="1">IF(ISERROR(OFFSET('HARGA SATUAN'!$I$6,MATCH('RAB '!C102,'HARGA SATUAN'!$C$7:$C$1509,0),0)),0,OFFSET('HARGA SATUAN'!$I$6,MATCH('RAB '!C102,'HARGA SATUAN'!$C$7:$C$1509,0),0))</f>
        <v>0</v>
      </c>
      <c r="H102" s="284">
        <f t="shared" ca="1" si="36"/>
        <v>0</v>
      </c>
      <c r="I102" s="284">
        <f t="shared" ca="1" si="37"/>
        <v>0</v>
      </c>
      <c r="J102" s="284">
        <f t="shared" ca="1" si="38"/>
        <v>0</v>
      </c>
      <c r="K102" s="285">
        <f t="shared" ca="1" si="39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25" customHeight="1">
      <c r="A103" s="259"/>
      <c r="B103" s="294" t="s">
        <v>1008</v>
      </c>
      <c r="C103" s="495" t="s">
        <v>1660</v>
      </c>
      <c r="D103" s="281" t="str">
        <f ca="1">IF(ISERROR(OFFSET('HARGA SATUAN'!$D$6,MATCH('RAB '!C103,'HARGA SATUAN'!$C$7:$C$1509,0),0)),"",OFFSET('HARGA SATUAN'!$D$6,MATCH('RAB '!C103,'HARGA SATUAN'!$C$7:$C$1509,0),0))</f>
        <v/>
      </c>
      <c r="E103" s="282" t="str">
        <f ca="1">IF(B103="+","Unit",IF(ISERROR(OFFSET('HARGA SATUAN'!$E$6,MATCH('RAB '!C103,'HARGA SATUAN'!$C$7:$C$1509,0),0)),"",OFFSET('HARGA SATUAN'!$E$6,MATCH('RAB '!C103,'HARGA SATUAN'!$C$7:$C$1509,0),0)))</f>
        <v>Unit</v>
      </c>
      <c r="F103" s="291">
        <v>6</v>
      </c>
      <c r="G103" s="283">
        <f ca="1">IF(ISERROR(OFFSET('HARGA SATUAN'!$I$6,MATCH('RAB '!C103,'HARGA SATUAN'!$C$7:$C$1509,0),0)),0,OFFSET('HARGA SATUAN'!$I$6,MATCH('RAB '!C103,'HARGA SATUAN'!$C$7:$C$1509,0),0))</f>
        <v>0</v>
      </c>
      <c r="H103" s="284">
        <f t="shared" ref="H103" ca="1" si="40">IF(OR(D103="MDU",D103="MDU-KD"),(IF($O$3="RAB NON MDU","PLN KD",G103*F103)),0)</f>
        <v>0</v>
      </c>
      <c r="I103" s="284">
        <f t="shared" ref="I103" ca="1" si="41">IF(D103="HDW",G103*F103,0)</f>
        <v>0</v>
      </c>
      <c r="J103" s="284">
        <f t="shared" ref="J103" ca="1" si="42">IF(D103="JASA",G103*F103,0)</f>
        <v>0</v>
      </c>
      <c r="K103" s="285">
        <f t="shared" ref="K103" ca="1" si="43">SUM(H103:J103)</f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4">
        <v>1</v>
      </c>
      <c r="C104" s="495" t="s">
        <v>255</v>
      </c>
      <c r="D104" s="281" t="str">
        <f ca="1">IF(ISERROR(OFFSET('HARGA SATUAN'!$D$6,MATCH('RAB '!C104,'HARGA SATUAN'!$C$7:$C$1509,0),0)),"",OFFSET('HARGA SATUAN'!$D$6,MATCH('RAB '!C104,'HARGA SATUAN'!$C$7:$C$1509,0),0))</f>
        <v>HDW</v>
      </c>
      <c r="E104" s="282" t="str">
        <f ca="1">IF(B104="+","Unit",IF(ISERROR(OFFSET('HARGA SATUAN'!$E$6,MATCH('RAB '!C104,'HARGA SATUAN'!$C$7:$C$1509,0),0)),"",OFFSET('HARGA SATUAN'!$E$6,MATCH('RAB '!C104,'HARGA SATUAN'!$C$7:$C$1509,0),0)))</f>
        <v>Bh</v>
      </c>
      <c r="F104" s="291">
        <f>F103*1</f>
        <v>6</v>
      </c>
      <c r="G104" s="283">
        <f ca="1">IF(ISERROR(OFFSET('HARGA SATUAN'!$I$6,MATCH('RAB '!C104,'HARGA SATUAN'!$C$7:$C$1509,0),0)),0,OFFSET('HARGA SATUAN'!$I$6,MATCH('RAB '!C104,'HARGA SATUAN'!$C$7:$C$1509,0),0))</f>
        <v>104200</v>
      </c>
      <c r="H104" s="284">
        <f t="shared" ref="H104:H197" ca="1" si="44">IF(OR(D104="MDU",D104="MDU-KD"),(IF($O$3="RAB NON MDU","PLN KD",G104*F104)),0)</f>
        <v>0</v>
      </c>
      <c r="I104" s="284">
        <f t="shared" ref="I104:I197" ca="1" si="45">IF(D104="HDW",G104*F104,0)</f>
        <v>625200</v>
      </c>
      <c r="J104" s="284">
        <f t="shared" ref="J104:J197" ca="1" si="46">IF(D104="JASA",G104*F104,0)</f>
        <v>0</v>
      </c>
      <c r="K104" s="285">
        <f t="shared" ref="K104:K197" ca="1" si="47">SUM(H104:J104)</f>
        <v>625200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25" customHeight="1">
      <c r="A105" s="259"/>
      <c r="B105" s="294">
        <v>2</v>
      </c>
      <c r="C105" s="495" t="s">
        <v>590</v>
      </c>
      <c r="D105" s="281" t="str">
        <f ca="1">IF(ISERROR(OFFSET('HARGA SATUAN'!$D$6,MATCH('RAB '!C105,'HARGA SATUAN'!$C$7:$C$1509,0),0)),"",OFFSET('HARGA SATUAN'!$D$6,MATCH('RAB '!C105,'HARGA SATUAN'!$C$7:$C$1509,0),0))</f>
        <v>HDW</v>
      </c>
      <c r="E105" s="282" t="str">
        <f ca="1">IF(B105="+","Unit",IF(ISERROR(OFFSET('HARGA SATUAN'!$E$6,MATCH('RAB '!C105,'HARGA SATUAN'!$C$7:$C$1509,0),0)),"",OFFSET('HARGA SATUAN'!$E$6,MATCH('RAB '!C105,'HARGA SATUAN'!$C$7:$C$1509,0),0)))</f>
        <v>Bh</v>
      </c>
      <c r="F105" s="291">
        <f>F103*1</f>
        <v>6</v>
      </c>
      <c r="G105" s="283">
        <f ca="1">IF(ISERROR(OFFSET('HARGA SATUAN'!$I$6,MATCH('RAB '!C105,'HARGA SATUAN'!$C$7:$C$1509,0),0)),0,OFFSET('HARGA SATUAN'!$I$6,MATCH('RAB '!C105,'HARGA SATUAN'!$C$7:$C$1509,0),0))</f>
        <v>120000</v>
      </c>
      <c r="H105" s="284">
        <f t="shared" ca="1" si="44"/>
        <v>0</v>
      </c>
      <c r="I105" s="284">
        <f t="shared" ca="1" si="45"/>
        <v>720000</v>
      </c>
      <c r="J105" s="284">
        <f t="shared" ca="1" si="46"/>
        <v>0</v>
      </c>
      <c r="K105" s="285">
        <f t="shared" ca="1" si="47"/>
        <v>720000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25" customHeight="1">
      <c r="A106" s="259"/>
      <c r="B106" s="294">
        <v>4</v>
      </c>
      <c r="C106" s="495" t="s">
        <v>207</v>
      </c>
      <c r="D106" s="281" t="str">
        <f ca="1">IF(ISERROR(OFFSET('HARGA SATUAN'!$D$6,MATCH('RAB '!C106,'HARGA SATUAN'!$C$7:$C$1509,0),0)),"",OFFSET('HARGA SATUAN'!$D$6,MATCH('RAB '!C106,'HARGA SATUAN'!$C$7:$C$1509,0),0))</f>
        <v>HDW</v>
      </c>
      <c r="E106" s="282" t="str">
        <f ca="1">IF(B106="+","Unit",IF(ISERROR(OFFSET('HARGA SATUAN'!$E$6,MATCH('RAB '!C106,'HARGA SATUAN'!$C$7:$C$1509,0),0)),"",OFFSET('HARGA SATUAN'!$E$6,MATCH('RAB '!C106,'HARGA SATUAN'!$C$7:$C$1509,0),0)))</f>
        <v>Bh</v>
      </c>
      <c r="F106" s="291">
        <f>F103*1</f>
        <v>6</v>
      </c>
      <c r="G106" s="283">
        <f ca="1">IF(ISERROR(OFFSET('HARGA SATUAN'!$I$6,MATCH('RAB '!C106,'HARGA SATUAN'!$C$7:$C$1509,0),0)),0,OFFSET('HARGA SATUAN'!$I$6,MATCH('RAB '!C106,'HARGA SATUAN'!$C$7:$C$1509,0),0))</f>
        <v>4500</v>
      </c>
      <c r="H106" s="284">
        <f t="shared" ca="1" si="44"/>
        <v>0</v>
      </c>
      <c r="I106" s="284">
        <f t="shared" ca="1" si="45"/>
        <v>27000</v>
      </c>
      <c r="J106" s="284">
        <f t="shared" ca="1" si="46"/>
        <v>0</v>
      </c>
      <c r="K106" s="285">
        <f t="shared" ca="1" si="47"/>
        <v>27000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25" customHeight="1">
      <c r="A107" s="259"/>
      <c r="B107" s="294">
        <v>3</v>
      </c>
      <c r="C107" s="495" t="s">
        <v>761</v>
      </c>
      <c r="D107" s="281" t="str">
        <f ca="1">IF(ISERROR(OFFSET('HARGA SATUAN'!$D$6,MATCH('RAB '!C107,'HARGA SATUAN'!$C$7:$C$1509,0),0)),"",OFFSET('HARGA SATUAN'!$D$6,MATCH('RAB '!C107,'HARGA SATUAN'!$C$7:$C$1509,0),0))</f>
        <v>JASA</v>
      </c>
      <c r="E107" s="282" t="str">
        <f ca="1">IF(B107="+","Unit",IF(ISERROR(OFFSET('HARGA SATUAN'!$E$6,MATCH('RAB '!C107,'HARGA SATUAN'!$C$7:$C$1509,0),0)),"",OFFSET('HARGA SATUAN'!$E$6,MATCH('RAB '!C107,'HARGA SATUAN'!$C$7:$C$1509,0),0)))</f>
        <v>Unit</v>
      </c>
      <c r="F107" s="291">
        <f>F103*1</f>
        <v>6</v>
      </c>
      <c r="G107" s="283">
        <f ca="1">IF(ISERROR(OFFSET('HARGA SATUAN'!$I$6,MATCH('RAB '!C107,'HARGA SATUAN'!$C$7:$C$1509,0),0)),0,OFFSET('HARGA SATUAN'!$I$6,MATCH('RAB '!C107,'HARGA SATUAN'!$C$7:$C$1509,0),0))</f>
        <v>55500</v>
      </c>
      <c r="H107" s="284">
        <f t="shared" ca="1" si="44"/>
        <v>0</v>
      </c>
      <c r="I107" s="284">
        <f t="shared" ca="1" si="45"/>
        <v>0</v>
      </c>
      <c r="J107" s="284">
        <f t="shared" ca="1" si="46"/>
        <v>333000</v>
      </c>
      <c r="K107" s="285">
        <f t="shared" ca="1" si="47"/>
        <v>333000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25" customHeight="1">
      <c r="A108" s="259"/>
      <c r="B108" s="294"/>
      <c r="C108" s="495"/>
      <c r="D108" s="281" t="str">
        <f ca="1">IF(ISERROR(OFFSET('HARGA SATUAN'!$D$6,MATCH('RAB '!C108,'HARGA SATUAN'!$C$7:$C$1509,0),0)),"",OFFSET('HARGA SATUAN'!$D$6,MATCH('RAB '!C108,'HARGA SATUAN'!$C$7:$C$1509,0),0))</f>
        <v/>
      </c>
      <c r="E108" s="282" t="str">
        <f ca="1">IF(B108="+","Unit",IF(ISERROR(OFFSET('HARGA SATUAN'!$E$6,MATCH('RAB '!C108,'HARGA SATUAN'!$C$7:$C$1509,0),0)),"",OFFSET('HARGA SATUAN'!$E$6,MATCH('RAB '!C108,'HARGA SATUAN'!$C$7:$C$1509,0),0)))</f>
        <v/>
      </c>
      <c r="F108" s="291"/>
      <c r="G108" s="283">
        <f ca="1">IF(ISERROR(OFFSET('HARGA SATUAN'!$I$6,MATCH('RAB '!C108,'HARGA SATUAN'!$C$7:$C$1509,0),0)),0,OFFSET('HARGA SATUAN'!$I$6,MATCH('RAB '!C108,'HARGA SATUAN'!$C$7:$C$1509,0),0))</f>
        <v>0</v>
      </c>
      <c r="H108" s="284">
        <f t="shared" ca="1" si="44"/>
        <v>0</v>
      </c>
      <c r="I108" s="284">
        <f t="shared" ca="1" si="45"/>
        <v>0</v>
      </c>
      <c r="J108" s="284">
        <f t="shared" ca="1" si="46"/>
        <v>0</v>
      </c>
      <c r="K108" s="285">
        <f t="shared" ca="1" si="47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25" customHeight="1">
      <c r="A109" s="259"/>
      <c r="B109" s="294" t="s">
        <v>1008</v>
      </c>
      <c r="C109" s="495" t="s">
        <v>1661</v>
      </c>
      <c r="D109" s="281" t="str">
        <f ca="1">IF(ISERROR(OFFSET('HARGA SATUAN'!$D$6,MATCH('RAB '!C109,'HARGA SATUAN'!$C$7:$C$1509,0),0)),"",OFFSET('HARGA SATUAN'!$D$6,MATCH('RAB '!C109,'HARGA SATUAN'!$C$7:$C$1509,0),0))</f>
        <v/>
      </c>
      <c r="E109" s="282" t="str">
        <f ca="1">IF(B109="+","Unit",IF(ISERROR(OFFSET('HARGA SATUAN'!$E$6,MATCH('RAB '!C109,'HARGA SATUAN'!$C$7:$C$1509,0),0)),"",OFFSET('HARGA SATUAN'!$E$6,MATCH('RAB '!C109,'HARGA SATUAN'!$C$7:$C$1509,0),0)))</f>
        <v>Unit</v>
      </c>
      <c r="F109" s="291">
        <v>6</v>
      </c>
      <c r="G109" s="283">
        <f ca="1">IF(ISERROR(OFFSET('HARGA SATUAN'!$I$6,MATCH('RAB '!C109,'HARGA SATUAN'!$C$7:$C$1509,0),0)),0,OFFSET('HARGA SATUAN'!$I$6,MATCH('RAB '!C109,'HARGA SATUAN'!$C$7:$C$1509,0),0))</f>
        <v>0</v>
      </c>
      <c r="H109" s="284">
        <f t="shared" ca="1" si="44"/>
        <v>0</v>
      </c>
      <c r="I109" s="284">
        <f t="shared" ca="1" si="45"/>
        <v>0</v>
      </c>
      <c r="J109" s="284">
        <f t="shared" ca="1" si="46"/>
        <v>0</v>
      </c>
      <c r="K109" s="285">
        <f t="shared" ca="1" si="47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25" customHeight="1">
      <c r="A110" s="259"/>
      <c r="B110" s="294">
        <v>1</v>
      </c>
      <c r="C110" s="495" t="s">
        <v>18</v>
      </c>
      <c r="D110" s="281" t="str">
        <f ca="1">IF(ISERROR(OFFSET('HARGA SATUAN'!$D$6,MATCH('RAB '!C110,'HARGA SATUAN'!$C$7:$C$1509,0),0)),"",OFFSET('HARGA SATUAN'!$D$6,MATCH('RAB '!C110,'HARGA SATUAN'!$C$7:$C$1509,0),0))</f>
        <v>HDW</v>
      </c>
      <c r="E110" s="282" t="str">
        <f ca="1">IF(B110="+","Unit",IF(ISERROR(OFFSET('HARGA SATUAN'!$E$6,MATCH('RAB '!C110,'HARGA SATUAN'!$C$7:$C$1509,0),0)),"",OFFSET('HARGA SATUAN'!$E$6,MATCH('RAB '!C110,'HARGA SATUAN'!$C$7:$C$1509,0),0)))</f>
        <v>Bh</v>
      </c>
      <c r="F110" s="291">
        <f>F109*1</f>
        <v>6</v>
      </c>
      <c r="G110" s="283">
        <f ca="1">IF(ISERROR(OFFSET('HARGA SATUAN'!$I$6,MATCH('RAB '!C110,'HARGA SATUAN'!$C$7:$C$1509,0),0)),0,OFFSET('HARGA SATUAN'!$I$6,MATCH('RAB '!C110,'HARGA SATUAN'!$C$7:$C$1509,0),0))</f>
        <v>26500</v>
      </c>
      <c r="H110" s="284">
        <f t="shared" ca="1" si="44"/>
        <v>0</v>
      </c>
      <c r="I110" s="284">
        <f t="shared" ca="1" si="45"/>
        <v>159000</v>
      </c>
      <c r="J110" s="284">
        <f t="shared" ca="1" si="46"/>
        <v>0</v>
      </c>
      <c r="K110" s="285">
        <f t="shared" ca="1" si="47"/>
        <v>159000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25" customHeight="1">
      <c r="A111" s="259"/>
      <c r="B111" s="294">
        <v>2</v>
      </c>
      <c r="C111" s="495" t="s">
        <v>196</v>
      </c>
      <c r="D111" s="281" t="str">
        <f ca="1">IF(ISERROR(OFFSET('HARGA SATUAN'!$D$6,MATCH('RAB '!C111,'HARGA SATUAN'!$C$7:$C$1509,0),0)),"",OFFSET('HARGA SATUAN'!$D$6,MATCH('RAB '!C111,'HARGA SATUAN'!$C$7:$C$1509,0),0))</f>
        <v>HDW</v>
      </c>
      <c r="E111" s="282" t="str">
        <f ca="1">IF(B111="+","Unit",IF(ISERROR(OFFSET('HARGA SATUAN'!$E$6,MATCH('RAB '!C111,'HARGA SATUAN'!$C$7:$C$1509,0),0)),"",OFFSET('HARGA SATUAN'!$E$6,MATCH('RAB '!C111,'HARGA SATUAN'!$C$7:$C$1509,0),0)))</f>
        <v>Bh</v>
      </c>
      <c r="F111" s="291">
        <f>F109*1</f>
        <v>6</v>
      </c>
      <c r="G111" s="283">
        <f ca="1">IF(ISERROR(OFFSET('HARGA SATUAN'!$I$6,MATCH('RAB '!C111,'HARGA SATUAN'!$C$7:$C$1509,0),0)),0,OFFSET('HARGA SATUAN'!$I$6,MATCH('RAB '!C111,'HARGA SATUAN'!$C$7:$C$1509,0),0))</f>
        <v>12500</v>
      </c>
      <c r="H111" s="284">
        <f t="shared" ca="1" si="44"/>
        <v>0</v>
      </c>
      <c r="I111" s="284">
        <f t="shared" ca="1" si="45"/>
        <v>75000</v>
      </c>
      <c r="J111" s="284">
        <f t="shared" ca="1" si="46"/>
        <v>0</v>
      </c>
      <c r="K111" s="285">
        <f t="shared" ca="1" si="47"/>
        <v>75000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25" customHeight="1">
      <c r="A112" s="259"/>
      <c r="B112" s="294">
        <v>3</v>
      </c>
      <c r="C112" s="495" t="s">
        <v>198</v>
      </c>
      <c r="D112" s="281" t="str">
        <f ca="1">IF(ISERROR(OFFSET('HARGA SATUAN'!$D$6,MATCH('RAB '!C112,'HARGA SATUAN'!$C$7:$C$1509,0),0)),"",OFFSET('HARGA SATUAN'!$D$6,MATCH('RAB '!C112,'HARGA SATUAN'!$C$7:$C$1509,0),0))</f>
        <v>HDW</v>
      </c>
      <c r="E112" s="282" t="str">
        <f ca="1">IF(B112="+","Unit",IF(ISERROR(OFFSET('HARGA SATUAN'!$E$6,MATCH('RAB '!C112,'HARGA SATUAN'!$C$7:$C$1509,0),0)),"",OFFSET('HARGA SATUAN'!$E$6,MATCH('RAB '!C112,'HARGA SATUAN'!$C$7:$C$1509,0),0)))</f>
        <v>Mtr</v>
      </c>
      <c r="F112" s="291">
        <f>F109*12</f>
        <v>72</v>
      </c>
      <c r="G112" s="283">
        <f ca="1">IF(ISERROR(OFFSET('HARGA SATUAN'!$I$6,MATCH('RAB '!C112,'HARGA SATUAN'!$C$7:$C$1509,0),0)),0,OFFSET('HARGA SATUAN'!$I$6,MATCH('RAB '!C112,'HARGA SATUAN'!$C$7:$C$1509,0),0))</f>
        <v>24300</v>
      </c>
      <c r="H112" s="284">
        <f t="shared" ca="1" si="44"/>
        <v>0</v>
      </c>
      <c r="I112" s="284">
        <f t="shared" ca="1" si="45"/>
        <v>1749600</v>
      </c>
      <c r="J112" s="284">
        <f t="shared" ca="1" si="46"/>
        <v>0</v>
      </c>
      <c r="K112" s="285">
        <f t="shared" ca="1" si="47"/>
        <v>1749600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25" customHeight="1">
      <c r="A113" s="259"/>
      <c r="B113" s="294">
        <v>4</v>
      </c>
      <c r="C113" s="495" t="s">
        <v>280</v>
      </c>
      <c r="D113" s="281" t="str">
        <f ca="1">IF(ISERROR(OFFSET('HARGA SATUAN'!$D$6,MATCH('RAB '!C113,'HARGA SATUAN'!$C$7:$C$1509,0),0)),"",OFFSET('HARGA SATUAN'!$D$6,MATCH('RAB '!C113,'HARGA SATUAN'!$C$7:$C$1509,0),0))</f>
        <v>HDW</v>
      </c>
      <c r="E113" s="282" t="str">
        <f ca="1">IF(B113="+","Unit",IF(ISERROR(OFFSET('HARGA SATUAN'!$E$6,MATCH('RAB '!C113,'HARGA SATUAN'!$C$7:$C$1509,0),0)),"",OFFSET('HARGA SATUAN'!$E$6,MATCH('RAB '!C113,'HARGA SATUAN'!$C$7:$C$1509,0),0)))</f>
        <v>Bh</v>
      </c>
      <c r="F113" s="291">
        <f>F109*2</f>
        <v>12</v>
      </c>
      <c r="G113" s="283">
        <f ca="1">IF(ISERROR(OFFSET('HARGA SATUAN'!$I$6,MATCH('RAB '!C113,'HARGA SATUAN'!$C$7:$C$1509,0),0)),0,OFFSET('HARGA SATUAN'!$I$6,MATCH('RAB '!C113,'HARGA SATUAN'!$C$7:$C$1509,0),0))</f>
        <v>40000</v>
      </c>
      <c r="H113" s="284">
        <f t="shared" ca="1" si="44"/>
        <v>0</v>
      </c>
      <c r="I113" s="284">
        <f t="shared" ca="1" si="45"/>
        <v>480000</v>
      </c>
      <c r="J113" s="284">
        <f t="shared" ca="1" si="46"/>
        <v>0</v>
      </c>
      <c r="K113" s="285">
        <f t="shared" ca="1" si="47"/>
        <v>480000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25" customHeight="1">
      <c r="A114" s="259"/>
      <c r="B114" s="294">
        <v>5</v>
      </c>
      <c r="C114" s="495" t="s">
        <v>16</v>
      </c>
      <c r="D114" s="281" t="str">
        <f ca="1">IF(ISERROR(OFFSET('HARGA SATUAN'!$D$6,MATCH('RAB '!C114,'HARGA SATUAN'!$C$7:$C$1509,0),0)),"",OFFSET('HARGA SATUAN'!$D$6,MATCH('RAB '!C114,'HARGA SATUAN'!$C$7:$C$1509,0),0))</f>
        <v>HDW</v>
      </c>
      <c r="E114" s="282" t="str">
        <f ca="1">IF(B114="+","Unit",IF(ISERROR(OFFSET('HARGA SATUAN'!$E$6,MATCH('RAB '!C114,'HARGA SATUAN'!$C$7:$C$1509,0),0)),"",OFFSET('HARGA SATUAN'!$E$6,MATCH('RAB '!C114,'HARGA SATUAN'!$C$7:$C$1509,0),0)))</f>
        <v>Bh</v>
      </c>
      <c r="F114" s="291">
        <f>F109*1</f>
        <v>6</v>
      </c>
      <c r="G114" s="283">
        <f ca="1">IF(ISERROR(OFFSET('HARGA SATUAN'!$I$6,MATCH('RAB '!C114,'HARGA SATUAN'!$C$7:$C$1509,0),0)),0,OFFSET('HARGA SATUAN'!$I$6,MATCH('RAB '!C114,'HARGA SATUAN'!$C$7:$C$1509,0),0))</f>
        <v>2500</v>
      </c>
      <c r="H114" s="284">
        <f t="shared" ca="1" si="44"/>
        <v>0</v>
      </c>
      <c r="I114" s="284">
        <f t="shared" ca="1" si="45"/>
        <v>15000</v>
      </c>
      <c r="J114" s="284">
        <f t="shared" ca="1" si="46"/>
        <v>0</v>
      </c>
      <c r="K114" s="285">
        <f t="shared" ca="1" si="47"/>
        <v>15000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4.25" customHeight="1">
      <c r="A115" s="259"/>
      <c r="B115" s="294">
        <v>6</v>
      </c>
      <c r="C115" s="495" t="s">
        <v>753</v>
      </c>
      <c r="D115" s="281" t="str">
        <f ca="1">IF(ISERROR(OFFSET('HARGA SATUAN'!$D$6,MATCH('RAB '!C115,'HARGA SATUAN'!$C$7:$C$1509,0),0)),"",OFFSET('HARGA SATUAN'!$D$6,MATCH('RAB '!C115,'HARGA SATUAN'!$C$7:$C$1509,0),0))</f>
        <v>JASA</v>
      </c>
      <c r="E115" s="282" t="str">
        <f ca="1">IF(B115="+","Unit",IF(ISERROR(OFFSET('HARGA SATUAN'!$E$6,MATCH('RAB '!C115,'HARGA SATUAN'!$C$7:$C$1509,0),0)),"",OFFSET('HARGA SATUAN'!$E$6,MATCH('RAB '!C115,'HARGA SATUAN'!$C$7:$C$1509,0),0)))</f>
        <v>Unit</v>
      </c>
      <c r="F115" s="291">
        <f>F109*1</f>
        <v>6</v>
      </c>
      <c r="G115" s="283">
        <f ca="1">IF(ISERROR(OFFSET('HARGA SATUAN'!$I$6,MATCH('RAB '!C115,'HARGA SATUAN'!$C$7:$C$1509,0),0)),0,OFFSET('HARGA SATUAN'!$I$6,MATCH('RAB '!C115,'HARGA SATUAN'!$C$7:$C$1509,0),0))</f>
        <v>43500</v>
      </c>
      <c r="H115" s="284">
        <f t="shared" ca="1" si="44"/>
        <v>0</v>
      </c>
      <c r="I115" s="284">
        <f t="shared" ca="1" si="45"/>
        <v>0</v>
      </c>
      <c r="J115" s="284">
        <f t="shared" ca="1" si="46"/>
        <v>261000</v>
      </c>
      <c r="K115" s="285">
        <f t="shared" ca="1" si="47"/>
        <v>261000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25" customHeight="1">
      <c r="A116" s="259"/>
      <c r="B116" s="294"/>
      <c r="C116" s="495"/>
      <c r="D116" s="281" t="str">
        <f ca="1">IF(ISERROR(OFFSET('HARGA SATUAN'!$D$6,MATCH('RAB '!C116,'HARGA SATUAN'!$C$7:$C$1509,0),0)),"",OFFSET('HARGA SATUAN'!$D$6,MATCH('RAB '!C116,'HARGA SATUAN'!$C$7:$C$1509,0),0))</f>
        <v/>
      </c>
      <c r="E116" s="282" t="str">
        <f ca="1">IF(B116="+","Unit",IF(ISERROR(OFFSET('HARGA SATUAN'!$E$6,MATCH('RAB '!C116,'HARGA SATUAN'!$C$7:$C$1509,0),0)),"",OFFSET('HARGA SATUAN'!$E$6,MATCH('RAB '!C116,'HARGA SATUAN'!$C$7:$C$1509,0),0)))</f>
        <v/>
      </c>
      <c r="F116" s="291"/>
      <c r="G116" s="283">
        <f ca="1">IF(ISERROR(OFFSET('HARGA SATUAN'!$I$6,MATCH('RAB '!C116,'HARGA SATUAN'!$C$7:$C$1509,0),0)),0,OFFSET('HARGA SATUAN'!$I$6,MATCH('RAB '!C116,'HARGA SATUAN'!$C$7:$C$1509,0),0))</f>
        <v>0</v>
      </c>
      <c r="H116" s="284">
        <f t="shared" ca="1" si="44"/>
        <v>0</v>
      </c>
      <c r="I116" s="284">
        <f t="shared" ca="1" si="45"/>
        <v>0</v>
      </c>
      <c r="J116" s="284">
        <f t="shared" ca="1" si="46"/>
        <v>0</v>
      </c>
      <c r="K116" s="285">
        <f t="shared" ca="1" si="47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25" customHeight="1">
      <c r="A117" s="259"/>
      <c r="B117" s="294" t="s">
        <v>1008</v>
      </c>
      <c r="C117" s="495" t="s">
        <v>1626</v>
      </c>
      <c r="D117" s="281" t="str">
        <f ca="1">IF(ISERROR(OFFSET('HARGA SATUAN'!$D$6,MATCH('RAB '!C117,'HARGA SATUAN'!$C$7:$C$1509,0),0)),"",OFFSET('HARGA SATUAN'!$D$6,MATCH('RAB '!C117,'HARGA SATUAN'!$C$7:$C$1509,0),0))</f>
        <v/>
      </c>
      <c r="E117" s="282" t="str">
        <f ca="1">IF(B117="+","Unit",IF(ISERROR(OFFSET('HARGA SATUAN'!$E$6,MATCH('RAB '!C117,'HARGA SATUAN'!$C$7:$C$1509,0),0)),"",OFFSET('HARGA SATUAN'!$E$6,MATCH('RAB '!C117,'HARGA SATUAN'!$C$7:$C$1509,0),0)))</f>
        <v>Unit</v>
      </c>
      <c r="F117" s="291">
        <v>2</v>
      </c>
      <c r="G117" s="283">
        <f ca="1">IF(ISERROR(OFFSET('HARGA SATUAN'!$I$6,MATCH('RAB '!C117,'HARGA SATUAN'!$C$7:$C$1509,0),0)),0,OFFSET('HARGA SATUAN'!$I$6,MATCH('RAB '!C117,'HARGA SATUAN'!$C$7:$C$1509,0),0))</f>
        <v>0</v>
      </c>
      <c r="H117" s="284">
        <f t="shared" ref="H117:H126" ca="1" si="48">IF(OR(D117="MDU",D117="MDU-KD"),(IF($O$3="RAB NON MDU","PLN KD",G117*F117)),0)</f>
        <v>0</v>
      </c>
      <c r="I117" s="284">
        <f t="shared" ref="I117:I126" ca="1" si="49">IF(D117="HDW",G117*F117,0)</f>
        <v>0</v>
      </c>
      <c r="J117" s="284">
        <f t="shared" ref="J117:J126" ca="1" si="50">IF(D117="JASA",G117*F117,0)</f>
        <v>0</v>
      </c>
      <c r="K117" s="285">
        <f t="shared" ref="K117:K126" ca="1" si="51">SUM(H117:J117)</f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25" customHeight="1">
      <c r="A118" s="259"/>
      <c r="B118" s="294">
        <v>1</v>
      </c>
      <c r="C118" s="495" t="s">
        <v>18</v>
      </c>
      <c r="D118" s="281" t="str">
        <f ca="1">IF(ISERROR(OFFSET('HARGA SATUAN'!$D$6,MATCH('RAB '!C118,'HARGA SATUAN'!$C$7:$C$1509,0),0)),"",OFFSET('HARGA SATUAN'!$D$6,MATCH('RAB '!C118,'HARGA SATUAN'!$C$7:$C$1509,0),0))</f>
        <v>HDW</v>
      </c>
      <c r="E118" s="282" t="str">
        <f ca="1">IF(B118="+","Unit",IF(ISERROR(OFFSET('HARGA SATUAN'!$E$6,MATCH('RAB '!C118,'HARGA SATUAN'!$C$7:$C$1509,0),0)),"",OFFSET('HARGA SATUAN'!$E$6,MATCH('RAB '!C118,'HARGA SATUAN'!$C$7:$C$1509,0),0)))</f>
        <v>Bh</v>
      </c>
      <c r="F118" s="291">
        <f>F117*1</f>
        <v>2</v>
      </c>
      <c r="G118" s="283">
        <f ca="1">IF(ISERROR(OFFSET('HARGA SATUAN'!$I$6,MATCH('RAB '!C118,'HARGA SATUAN'!$C$7:$C$1509,0),0)),0,OFFSET('HARGA SATUAN'!$I$6,MATCH('RAB '!C118,'HARGA SATUAN'!$C$7:$C$1509,0),0))</f>
        <v>26500</v>
      </c>
      <c r="H118" s="284">
        <f t="shared" ca="1" si="48"/>
        <v>0</v>
      </c>
      <c r="I118" s="284">
        <f t="shared" ca="1" si="49"/>
        <v>53000</v>
      </c>
      <c r="J118" s="284">
        <f t="shared" ca="1" si="50"/>
        <v>0</v>
      </c>
      <c r="K118" s="285">
        <f t="shared" ca="1" si="51"/>
        <v>53000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25" customHeight="1">
      <c r="A119" s="259"/>
      <c r="B119" s="294">
        <v>2</v>
      </c>
      <c r="C119" s="495" t="s">
        <v>196</v>
      </c>
      <c r="D119" s="281" t="str">
        <f ca="1">IF(ISERROR(OFFSET('HARGA SATUAN'!$D$6,MATCH('RAB '!C119,'HARGA SATUAN'!$C$7:$C$1509,0),0)),"",OFFSET('HARGA SATUAN'!$D$6,MATCH('RAB '!C119,'HARGA SATUAN'!$C$7:$C$1509,0),0))</f>
        <v>HDW</v>
      </c>
      <c r="E119" s="282" t="str">
        <f ca="1">IF(B119="+","Unit",IF(ISERROR(OFFSET('HARGA SATUAN'!$E$6,MATCH('RAB '!C119,'HARGA SATUAN'!$C$7:$C$1509,0),0)),"",OFFSET('HARGA SATUAN'!$E$6,MATCH('RAB '!C119,'HARGA SATUAN'!$C$7:$C$1509,0),0)))</f>
        <v>Bh</v>
      </c>
      <c r="F119" s="291">
        <f>F117*1</f>
        <v>2</v>
      </c>
      <c r="G119" s="283">
        <f ca="1">IF(ISERROR(OFFSET('HARGA SATUAN'!$I$6,MATCH('RAB '!C119,'HARGA SATUAN'!$C$7:$C$1509,0),0)),0,OFFSET('HARGA SATUAN'!$I$6,MATCH('RAB '!C119,'HARGA SATUAN'!$C$7:$C$1509,0),0))</f>
        <v>12500</v>
      </c>
      <c r="H119" s="284">
        <f t="shared" ca="1" si="48"/>
        <v>0</v>
      </c>
      <c r="I119" s="284">
        <f t="shared" ca="1" si="49"/>
        <v>25000</v>
      </c>
      <c r="J119" s="284">
        <f t="shared" ca="1" si="50"/>
        <v>0</v>
      </c>
      <c r="K119" s="285">
        <f t="shared" ca="1" si="51"/>
        <v>25000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25" customHeight="1">
      <c r="A120" s="259"/>
      <c r="B120" s="294">
        <v>3</v>
      </c>
      <c r="C120" s="495" t="s">
        <v>199</v>
      </c>
      <c r="D120" s="281" t="str">
        <f ca="1">IF(ISERROR(OFFSET('HARGA SATUAN'!$D$6,MATCH('RAB '!C120,'HARGA SATUAN'!$C$7:$C$1509,0),0)),"",OFFSET('HARGA SATUAN'!$D$6,MATCH('RAB '!C120,'HARGA SATUAN'!$C$7:$C$1509,0),0))</f>
        <v>HDW</v>
      </c>
      <c r="E120" s="282" t="str">
        <f ca="1">IF(B120="+","Unit",IF(ISERROR(OFFSET('HARGA SATUAN'!$E$6,MATCH('RAB '!C120,'HARGA SATUAN'!$C$7:$C$1509,0),0)),"",OFFSET('HARGA SATUAN'!$E$6,MATCH('RAB '!C120,'HARGA SATUAN'!$C$7:$C$1509,0),0)))</f>
        <v>Mtr</v>
      </c>
      <c r="F120" s="291">
        <f>F117*12</f>
        <v>24</v>
      </c>
      <c r="G120" s="283">
        <f ca="1">IF(ISERROR(OFFSET('HARGA SATUAN'!$I$6,MATCH('RAB '!C120,'HARGA SATUAN'!$C$7:$C$1509,0),0)),0,OFFSET('HARGA SATUAN'!$I$6,MATCH('RAB '!C120,'HARGA SATUAN'!$C$7:$C$1509,0),0))</f>
        <v>39204</v>
      </c>
      <c r="H120" s="284">
        <f t="shared" ca="1" si="48"/>
        <v>0</v>
      </c>
      <c r="I120" s="284">
        <f t="shared" ca="1" si="49"/>
        <v>940896</v>
      </c>
      <c r="J120" s="284">
        <f t="shared" ca="1" si="50"/>
        <v>0</v>
      </c>
      <c r="K120" s="285">
        <f t="shared" ca="1" si="51"/>
        <v>940896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25" customHeight="1">
      <c r="A121" s="259"/>
      <c r="B121" s="294">
        <v>4</v>
      </c>
      <c r="C121" s="495" t="s">
        <v>280</v>
      </c>
      <c r="D121" s="281" t="str">
        <f ca="1">IF(ISERROR(OFFSET('HARGA SATUAN'!$D$6,MATCH('RAB '!C121,'HARGA SATUAN'!$C$7:$C$1509,0),0)),"",OFFSET('HARGA SATUAN'!$D$6,MATCH('RAB '!C121,'HARGA SATUAN'!$C$7:$C$1509,0),0))</f>
        <v>HDW</v>
      </c>
      <c r="E121" s="282" t="str">
        <f ca="1">IF(B121="+","Unit",IF(ISERROR(OFFSET('HARGA SATUAN'!$E$6,MATCH('RAB '!C121,'HARGA SATUAN'!$C$7:$C$1509,0),0)),"",OFFSET('HARGA SATUAN'!$E$6,MATCH('RAB '!C121,'HARGA SATUAN'!$C$7:$C$1509,0),0)))</f>
        <v>Bh</v>
      </c>
      <c r="F121" s="291">
        <f>F117*2</f>
        <v>4</v>
      </c>
      <c r="G121" s="283">
        <f ca="1">IF(ISERROR(OFFSET('HARGA SATUAN'!$I$6,MATCH('RAB '!C121,'HARGA SATUAN'!$C$7:$C$1509,0),0)),0,OFFSET('HARGA SATUAN'!$I$6,MATCH('RAB '!C121,'HARGA SATUAN'!$C$7:$C$1509,0),0))</f>
        <v>40000</v>
      </c>
      <c r="H121" s="284">
        <f t="shared" ca="1" si="48"/>
        <v>0</v>
      </c>
      <c r="I121" s="284">
        <f t="shared" ca="1" si="49"/>
        <v>160000</v>
      </c>
      <c r="J121" s="284">
        <f t="shared" ca="1" si="50"/>
        <v>0</v>
      </c>
      <c r="K121" s="285">
        <f t="shared" ca="1" si="51"/>
        <v>160000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25" customHeight="1">
      <c r="A122" s="259"/>
      <c r="B122" s="294">
        <v>5</v>
      </c>
      <c r="C122" s="495" t="s">
        <v>16</v>
      </c>
      <c r="D122" s="281" t="str">
        <f ca="1">IF(ISERROR(OFFSET('HARGA SATUAN'!$D$6,MATCH('RAB '!C122,'HARGA SATUAN'!$C$7:$C$1509,0),0)),"",OFFSET('HARGA SATUAN'!$D$6,MATCH('RAB '!C122,'HARGA SATUAN'!$C$7:$C$1509,0),0))</f>
        <v>HDW</v>
      </c>
      <c r="E122" s="282" t="str">
        <f ca="1">IF(B122="+","Unit",IF(ISERROR(OFFSET('HARGA SATUAN'!$E$6,MATCH('RAB '!C122,'HARGA SATUAN'!$C$7:$C$1509,0),0)),"",OFFSET('HARGA SATUAN'!$E$6,MATCH('RAB '!C122,'HARGA SATUAN'!$C$7:$C$1509,0),0)))</f>
        <v>Bh</v>
      </c>
      <c r="F122" s="291">
        <f>F117*1</f>
        <v>2</v>
      </c>
      <c r="G122" s="283">
        <f ca="1">IF(ISERROR(OFFSET('HARGA SATUAN'!$I$6,MATCH('RAB '!C122,'HARGA SATUAN'!$C$7:$C$1509,0),0)),0,OFFSET('HARGA SATUAN'!$I$6,MATCH('RAB '!C122,'HARGA SATUAN'!$C$7:$C$1509,0),0))</f>
        <v>2500</v>
      </c>
      <c r="H122" s="284">
        <f t="shared" ca="1" si="48"/>
        <v>0</v>
      </c>
      <c r="I122" s="284">
        <f t="shared" ca="1" si="49"/>
        <v>5000</v>
      </c>
      <c r="J122" s="284">
        <f t="shared" ca="1" si="50"/>
        <v>0</v>
      </c>
      <c r="K122" s="285">
        <f t="shared" ca="1" si="51"/>
        <v>5000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25" customHeight="1">
      <c r="A123" s="259"/>
      <c r="B123" s="294">
        <v>6</v>
      </c>
      <c r="C123" s="495" t="s">
        <v>754</v>
      </c>
      <c r="D123" s="281" t="str">
        <f ca="1">IF(ISERROR(OFFSET('HARGA SATUAN'!$D$6,MATCH('RAB '!C123,'HARGA SATUAN'!$C$7:$C$1509,0),0)),"",OFFSET('HARGA SATUAN'!$D$6,MATCH('RAB '!C123,'HARGA SATUAN'!$C$7:$C$1509,0),0))</f>
        <v>JASA</v>
      </c>
      <c r="E123" s="282" t="str">
        <f ca="1">IF(B123="+","Unit",IF(ISERROR(OFFSET('HARGA SATUAN'!$E$6,MATCH('RAB '!C123,'HARGA SATUAN'!$C$7:$C$1509,0),0)),"",OFFSET('HARGA SATUAN'!$E$6,MATCH('RAB '!C123,'HARGA SATUAN'!$C$7:$C$1509,0),0)))</f>
        <v>Unit</v>
      </c>
      <c r="F123" s="291">
        <f>F117*1</f>
        <v>2</v>
      </c>
      <c r="G123" s="283">
        <f ca="1">IF(ISERROR(OFFSET('HARGA SATUAN'!$I$6,MATCH('RAB '!C123,'HARGA SATUAN'!$C$7:$C$1509,0),0)),0,OFFSET('HARGA SATUAN'!$I$6,MATCH('RAB '!C123,'HARGA SATUAN'!$C$7:$C$1509,0),0))</f>
        <v>36600</v>
      </c>
      <c r="H123" s="284">
        <f t="shared" ca="1" si="48"/>
        <v>0</v>
      </c>
      <c r="I123" s="284">
        <f t="shared" ca="1" si="49"/>
        <v>0</v>
      </c>
      <c r="J123" s="284">
        <f t="shared" ca="1" si="50"/>
        <v>73200</v>
      </c>
      <c r="K123" s="285">
        <f t="shared" ca="1" si="51"/>
        <v>73200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25" customHeight="1">
      <c r="A124" s="259"/>
      <c r="B124" s="294"/>
      <c r="C124" s="495"/>
      <c r="D124" s="281" t="str">
        <f ca="1">IF(ISERROR(OFFSET('HARGA SATUAN'!$D$6,MATCH('RAB '!C124,'HARGA SATUAN'!$C$7:$C$1509,0),0)),"",OFFSET('HARGA SATUAN'!$D$6,MATCH('RAB '!C124,'HARGA SATUAN'!$C$7:$C$1509,0),0))</f>
        <v/>
      </c>
      <c r="E124" s="282" t="str">
        <f ca="1">IF(B124="+","Unit",IF(ISERROR(OFFSET('HARGA SATUAN'!$E$6,MATCH('RAB '!C124,'HARGA SATUAN'!$C$7:$C$1509,0),0)),"",OFFSET('HARGA SATUAN'!$E$6,MATCH('RAB '!C124,'HARGA SATUAN'!$C$7:$C$1509,0),0)))</f>
        <v/>
      </c>
      <c r="F124" s="291"/>
      <c r="G124" s="283">
        <f ca="1">IF(ISERROR(OFFSET('HARGA SATUAN'!$I$6,MATCH('RAB '!C124,'HARGA SATUAN'!$C$7:$C$1509,0),0)),0,OFFSET('HARGA SATUAN'!$I$6,MATCH('RAB '!C124,'HARGA SATUAN'!$C$7:$C$1509,0),0))</f>
        <v>0</v>
      </c>
      <c r="H124" s="284">
        <f t="shared" ca="1" si="48"/>
        <v>0</v>
      </c>
      <c r="I124" s="284">
        <f t="shared" ca="1" si="49"/>
        <v>0</v>
      </c>
      <c r="J124" s="284">
        <f t="shared" ca="1" si="50"/>
        <v>0</v>
      </c>
      <c r="K124" s="285">
        <f t="shared" ca="1" si="5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25" customHeight="1">
      <c r="A125" s="259"/>
      <c r="B125" s="294" t="s">
        <v>1008</v>
      </c>
      <c r="C125" s="495" t="s">
        <v>1627</v>
      </c>
      <c r="D125" s="281" t="str">
        <f ca="1">IF(ISERROR(OFFSET('HARGA SATUAN'!$D$6,MATCH('RAB '!C125,'HARGA SATUAN'!$C$7:$C$1509,0),0)),"",OFFSET('HARGA SATUAN'!$D$6,MATCH('RAB '!C125,'HARGA SATUAN'!$C$7:$C$1509,0),0))</f>
        <v/>
      </c>
      <c r="E125" s="282" t="str">
        <f ca="1">IF(B125="+","Unit",IF(ISERROR(OFFSET('HARGA SATUAN'!$E$6,MATCH('RAB '!C125,'HARGA SATUAN'!$C$7:$C$1509,0),0)),"",OFFSET('HARGA SATUAN'!$E$6,MATCH('RAB '!C125,'HARGA SATUAN'!$C$7:$C$1509,0),0)))</f>
        <v>Unit</v>
      </c>
      <c r="F125" s="291">
        <v>2</v>
      </c>
      <c r="G125" s="283">
        <f ca="1">IF(ISERROR(OFFSET('HARGA SATUAN'!$I$6,MATCH('RAB '!C125,'HARGA SATUAN'!$C$7:$C$1509,0),0)),0,OFFSET('HARGA SATUAN'!$I$6,MATCH('RAB '!C125,'HARGA SATUAN'!$C$7:$C$1509,0),0))</f>
        <v>0</v>
      </c>
      <c r="H125" s="284">
        <f t="shared" ca="1" si="48"/>
        <v>0</v>
      </c>
      <c r="I125" s="284">
        <f t="shared" ca="1" si="49"/>
        <v>0</v>
      </c>
      <c r="J125" s="284">
        <f t="shared" ca="1" si="50"/>
        <v>0</v>
      </c>
      <c r="K125" s="285">
        <f t="shared" ca="1" si="5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25" customHeight="1">
      <c r="A126" s="259"/>
      <c r="B126" s="294">
        <v>1</v>
      </c>
      <c r="C126" s="495" t="s">
        <v>591</v>
      </c>
      <c r="D126" s="281" t="str">
        <f ca="1">IF(ISERROR(OFFSET('HARGA SATUAN'!$D$6,MATCH('RAB '!C126,'HARGA SATUAN'!$C$7:$C$1509,0),0)),"",OFFSET('HARGA SATUAN'!$D$6,MATCH('RAB '!C126,'HARGA SATUAN'!$C$7:$C$1509,0),0))</f>
        <v>HDW</v>
      </c>
      <c r="E126" s="282" t="str">
        <f ca="1">IF(B126="+","Unit",IF(ISERROR(OFFSET('HARGA SATUAN'!$E$6,MATCH('RAB '!C126,'HARGA SATUAN'!$C$7:$C$1509,0),0)),"",OFFSET('HARGA SATUAN'!$E$6,MATCH('RAB '!C126,'HARGA SATUAN'!$C$7:$C$1509,0),0)))</f>
        <v>Bh</v>
      </c>
      <c r="F126" s="291">
        <f>F125*1</f>
        <v>2</v>
      </c>
      <c r="G126" s="283">
        <f ca="1">IF(ISERROR(OFFSET('HARGA SATUAN'!$I$6,MATCH('RAB '!C126,'HARGA SATUAN'!$C$7:$C$1509,0),0)),0,OFFSET('HARGA SATUAN'!$I$6,MATCH('RAB '!C126,'HARGA SATUAN'!$C$7:$C$1509,0),0))</f>
        <v>120900</v>
      </c>
      <c r="H126" s="284">
        <f t="shared" ca="1" si="48"/>
        <v>0</v>
      </c>
      <c r="I126" s="284">
        <f t="shared" ca="1" si="49"/>
        <v>241800</v>
      </c>
      <c r="J126" s="284">
        <f t="shared" ca="1" si="50"/>
        <v>0</v>
      </c>
      <c r="K126" s="285">
        <f t="shared" ca="1" si="51"/>
        <v>241800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25" customHeight="1">
      <c r="A127" s="259"/>
      <c r="B127" s="294">
        <v>2</v>
      </c>
      <c r="C127" s="495" t="s">
        <v>254</v>
      </c>
      <c r="D127" s="281" t="str">
        <f ca="1">IF(ISERROR(OFFSET('HARGA SATUAN'!$D$6,MATCH('RAB '!C127,'HARGA SATUAN'!$C$7:$C$1509,0),0)),"",OFFSET('HARGA SATUAN'!$D$6,MATCH('RAB '!C127,'HARGA SATUAN'!$C$7:$C$1509,0),0))</f>
        <v>HDW</v>
      </c>
      <c r="E127" s="282" t="str">
        <f ca="1">IF(B127="+","Unit",IF(ISERROR(OFFSET('HARGA SATUAN'!$E$6,MATCH('RAB '!C127,'HARGA SATUAN'!$C$7:$C$1509,0),0)),"",OFFSET('HARGA SATUAN'!$E$6,MATCH('RAB '!C127,'HARGA SATUAN'!$C$7:$C$1509,0),0)))</f>
        <v>Bh</v>
      </c>
      <c r="F127" s="291">
        <f>F125*1</f>
        <v>2</v>
      </c>
      <c r="G127" s="283">
        <f ca="1">IF(ISERROR(OFFSET('HARGA SATUAN'!$I$6,MATCH('RAB '!C127,'HARGA SATUAN'!$C$7:$C$1509,0),0)),0,OFFSET('HARGA SATUAN'!$I$6,MATCH('RAB '!C127,'HARGA SATUAN'!$C$7:$C$1509,0),0))</f>
        <v>135800</v>
      </c>
      <c r="H127" s="284">
        <f t="shared" ref="H127:H129" ca="1" si="52">IF(OR(D127="MDU",D127="MDU-KD"),(IF($O$3="RAB NON MDU","PLN KD",G127*F127)),0)</f>
        <v>0</v>
      </c>
      <c r="I127" s="284">
        <f t="shared" ref="I127:I129" ca="1" si="53">IF(D127="HDW",G127*F127,0)</f>
        <v>271600</v>
      </c>
      <c r="J127" s="284">
        <f t="shared" ref="J127:J129" ca="1" si="54">IF(D127="JASA",G127*F127,0)</f>
        <v>0</v>
      </c>
      <c r="K127" s="285">
        <f t="shared" ref="K127:K129" ca="1" si="55">SUM(H127:J127)</f>
        <v>271600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25" customHeight="1">
      <c r="A128" s="259"/>
      <c r="B128" s="294">
        <v>3</v>
      </c>
      <c r="C128" s="495" t="s">
        <v>207</v>
      </c>
      <c r="D128" s="281" t="str">
        <f ca="1">IF(ISERROR(OFFSET('HARGA SATUAN'!$D$6,MATCH('RAB '!C128,'HARGA SATUAN'!$C$7:$C$1509,0),0)),"",OFFSET('HARGA SATUAN'!$D$6,MATCH('RAB '!C128,'HARGA SATUAN'!$C$7:$C$1509,0),0))</f>
        <v>HDW</v>
      </c>
      <c r="E128" s="282" t="str">
        <f ca="1">IF(B128="+","Unit",IF(ISERROR(OFFSET('HARGA SATUAN'!$E$6,MATCH('RAB '!C128,'HARGA SATUAN'!$C$7:$C$1509,0),0)),"",OFFSET('HARGA SATUAN'!$E$6,MATCH('RAB '!C128,'HARGA SATUAN'!$C$7:$C$1509,0),0)))</f>
        <v>Bh</v>
      </c>
      <c r="F128" s="291">
        <f>F125*1</f>
        <v>2</v>
      </c>
      <c r="G128" s="283">
        <f ca="1">IF(ISERROR(OFFSET('HARGA SATUAN'!$I$6,MATCH('RAB '!C128,'HARGA SATUAN'!$C$7:$C$1509,0),0)),0,OFFSET('HARGA SATUAN'!$I$6,MATCH('RAB '!C128,'HARGA SATUAN'!$C$7:$C$1509,0),0))</f>
        <v>4500</v>
      </c>
      <c r="H128" s="284">
        <f t="shared" ca="1" si="52"/>
        <v>0</v>
      </c>
      <c r="I128" s="284">
        <f t="shared" ca="1" si="53"/>
        <v>9000</v>
      </c>
      <c r="J128" s="284">
        <f t="shared" ca="1" si="54"/>
        <v>0</v>
      </c>
      <c r="K128" s="285">
        <f t="shared" ca="1" si="55"/>
        <v>9000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25" customHeight="1">
      <c r="A129" s="259"/>
      <c r="B129" s="294">
        <v>4</v>
      </c>
      <c r="C129" s="495" t="s">
        <v>762</v>
      </c>
      <c r="D129" s="281" t="str">
        <f ca="1">IF(ISERROR(OFFSET('HARGA SATUAN'!$D$6,MATCH('RAB '!C129,'HARGA SATUAN'!$C$7:$C$1509,0),0)),"",OFFSET('HARGA SATUAN'!$D$6,MATCH('RAB '!C129,'HARGA SATUAN'!$C$7:$C$1509,0),0))</f>
        <v>JASA</v>
      </c>
      <c r="E129" s="282" t="str">
        <f ca="1">IF(B129="+","Unit",IF(ISERROR(OFFSET('HARGA SATUAN'!$E$6,MATCH('RAB '!C129,'HARGA SATUAN'!$C$7:$C$1509,0),0)),"",OFFSET('HARGA SATUAN'!$E$6,MATCH('RAB '!C129,'HARGA SATUAN'!$C$7:$C$1509,0),0)))</f>
        <v>Unit</v>
      </c>
      <c r="F129" s="291">
        <f>F125*1</f>
        <v>2</v>
      </c>
      <c r="G129" s="283">
        <f ca="1">IF(ISERROR(OFFSET('HARGA SATUAN'!$I$6,MATCH('RAB '!C129,'HARGA SATUAN'!$C$7:$C$1509,0),0)),0,OFFSET('HARGA SATUAN'!$I$6,MATCH('RAB '!C129,'HARGA SATUAN'!$C$7:$C$1509,0),0))</f>
        <v>55500</v>
      </c>
      <c r="H129" s="284">
        <f t="shared" ca="1" si="52"/>
        <v>0</v>
      </c>
      <c r="I129" s="284">
        <f t="shared" ca="1" si="53"/>
        <v>0</v>
      </c>
      <c r="J129" s="284">
        <f t="shared" ca="1" si="54"/>
        <v>111000</v>
      </c>
      <c r="K129" s="285">
        <f t="shared" ca="1" si="55"/>
        <v>111000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25" customHeight="1">
      <c r="A130" s="259"/>
      <c r="B130" s="294"/>
      <c r="C130" s="495"/>
      <c r="D130" s="281"/>
      <c r="E130" s="282"/>
      <c r="F130" s="291"/>
      <c r="G130" s="283"/>
      <c r="H130" s="284"/>
      <c r="I130" s="284"/>
      <c r="J130" s="284"/>
      <c r="K130" s="285"/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25" customHeight="1">
      <c r="A131" s="259"/>
      <c r="B131" s="294" t="s">
        <v>1008</v>
      </c>
      <c r="C131" s="495" t="s">
        <v>1628</v>
      </c>
      <c r="D131" s="281" t="str">
        <f ca="1">IF(ISERROR(OFFSET('HARGA SATUAN'!$D$6,MATCH('RAB '!C131,'HARGA SATUAN'!$C$7:$C$1509,0),0)),"",OFFSET('HARGA SATUAN'!$D$6,MATCH('RAB '!C131,'HARGA SATUAN'!$C$7:$C$1509,0),0))</f>
        <v/>
      </c>
      <c r="E131" s="282" t="str">
        <f ca="1">IF(B131="+","Unit",IF(ISERROR(OFFSET('HARGA SATUAN'!$E$6,MATCH('RAB '!C131,'HARGA SATUAN'!$C$7:$C$1509,0),0)),"",OFFSET('HARGA SATUAN'!$E$6,MATCH('RAB '!C131,'HARGA SATUAN'!$C$7:$C$1509,0),0)))</f>
        <v>Unit</v>
      </c>
      <c r="F131" s="291">
        <v>9</v>
      </c>
      <c r="G131" s="283">
        <f ca="1">IF(ISERROR(OFFSET('HARGA SATUAN'!$I$6,MATCH('RAB '!C131,'HARGA SATUAN'!$C$7:$C$1509,0),0)),0,OFFSET('HARGA SATUAN'!$I$6,MATCH('RAB '!C131,'HARGA SATUAN'!$C$7:$C$1509,0),0))</f>
        <v>0</v>
      </c>
      <c r="H131" s="284">
        <f t="shared" ca="1" si="44"/>
        <v>0</v>
      </c>
      <c r="I131" s="284">
        <f t="shared" ca="1" si="45"/>
        <v>0</v>
      </c>
      <c r="J131" s="284">
        <f t="shared" ca="1" si="46"/>
        <v>0</v>
      </c>
      <c r="K131" s="285">
        <f t="shared" ca="1" si="47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25" customHeight="1">
      <c r="A132" s="259"/>
      <c r="B132" s="294">
        <v>1</v>
      </c>
      <c r="C132" s="495" t="s">
        <v>20</v>
      </c>
      <c r="D132" s="281" t="str">
        <f ca="1">IF(ISERROR(OFFSET('HARGA SATUAN'!$D$6,MATCH('RAB '!C132,'HARGA SATUAN'!$C$7:$C$1509,0),0)),"",OFFSET('HARGA SATUAN'!$D$6,MATCH('RAB '!C132,'HARGA SATUAN'!$C$7:$C$1509,0),0))</f>
        <v>HDW</v>
      </c>
      <c r="E132" s="282" t="str">
        <f ca="1">IF(B132="+","Unit",IF(ISERROR(OFFSET('HARGA SATUAN'!$E$6,MATCH('RAB '!C132,'HARGA SATUAN'!$C$7:$C$1509,0),0)),"",OFFSET('HARGA SATUAN'!$E$6,MATCH('RAB '!C132,'HARGA SATUAN'!$C$7:$C$1509,0),0)))</f>
        <v>Bh</v>
      </c>
      <c r="F132" s="291">
        <f>F131*1</f>
        <v>9</v>
      </c>
      <c r="G132" s="283">
        <f ca="1">IF(ISERROR(OFFSET('HARGA SATUAN'!$I$6,MATCH('RAB '!C132,'HARGA SATUAN'!$C$7:$C$1509,0),0)),0,OFFSET('HARGA SATUAN'!$I$6,MATCH('RAB '!C132,'HARGA SATUAN'!$C$7:$C$1509,0),0))</f>
        <v>47459</v>
      </c>
      <c r="H132" s="284">
        <f t="shared" ca="1" si="44"/>
        <v>0</v>
      </c>
      <c r="I132" s="284">
        <f t="shared" ca="1" si="45"/>
        <v>427131</v>
      </c>
      <c r="J132" s="284">
        <f t="shared" ca="1" si="46"/>
        <v>0</v>
      </c>
      <c r="K132" s="285">
        <f t="shared" ca="1" si="47"/>
        <v>427131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25" customHeight="1">
      <c r="A133" s="259"/>
      <c r="B133" s="294">
        <v>2</v>
      </c>
      <c r="C133" s="495" t="s">
        <v>22</v>
      </c>
      <c r="D133" s="281" t="str">
        <f ca="1">IF(ISERROR(OFFSET('HARGA SATUAN'!$D$6,MATCH('RAB '!C133,'HARGA SATUAN'!$C$7:$C$1509,0),0)),"",OFFSET('HARGA SATUAN'!$D$6,MATCH('RAB '!C133,'HARGA SATUAN'!$C$7:$C$1509,0),0))</f>
        <v>HDW</v>
      </c>
      <c r="E133" s="282" t="str">
        <f ca="1">IF(B133="+","Unit",IF(ISERROR(OFFSET('HARGA SATUAN'!$E$6,MATCH('RAB '!C133,'HARGA SATUAN'!$C$7:$C$1509,0),0)),"",OFFSET('HARGA SATUAN'!$E$6,MATCH('RAB '!C133,'HARGA SATUAN'!$C$7:$C$1509,0),0)))</f>
        <v>Mtr</v>
      </c>
      <c r="F133" s="291">
        <f>F131*0.8</f>
        <v>7.2</v>
      </c>
      <c r="G133" s="283">
        <f ca="1">IF(ISERROR(OFFSET('HARGA SATUAN'!$I$6,MATCH('RAB '!C133,'HARGA SATUAN'!$C$7:$C$1509,0),0)),0,OFFSET('HARGA SATUAN'!$I$6,MATCH('RAB '!C133,'HARGA SATUAN'!$C$7:$C$1509,0),0))</f>
        <v>30000</v>
      </c>
      <c r="H133" s="284">
        <f t="shared" ca="1" si="44"/>
        <v>0</v>
      </c>
      <c r="I133" s="284">
        <f t="shared" ca="1" si="45"/>
        <v>216000</v>
      </c>
      <c r="J133" s="284">
        <f t="shared" ca="1" si="46"/>
        <v>0</v>
      </c>
      <c r="K133" s="285">
        <f t="shared" ca="1" si="47"/>
        <v>216000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25" customHeight="1">
      <c r="A134" s="259"/>
      <c r="B134" s="294">
        <v>3</v>
      </c>
      <c r="C134" s="495" t="s">
        <v>23</v>
      </c>
      <c r="D134" s="281" t="str">
        <f ca="1">IF(ISERROR(OFFSET('HARGA SATUAN'!$D$6,MATCH('RAB '!C134,'HARGA SATUAN'!$C$7:$C$1509,0),0)),"",OFFSET('HARGA SATUAN'!$D$6,MATCH('RAB '!C134,'HARGA SATUAN'!$C$7:$C$1509,0),0))</f>
        <v>HDW</v>
      </c>
      <c r="E134" s="282" t="str">
        <f ca="1">IF(B134="+","Unit",IF(ISERROR(OFFSET('HARGA SATUAN'!$E$6,MATCH('RAB '!C134,'HARGA SATUAN'!$C$7:$C$1509,0),0)),"",OFFSET('HARGA SATUAN'!$E$6,MATCH('RAB '!C134,'HARGA SATUAN'!$C$7:$C$1509,0),0)))</f>
        <v>Bh</v>
      </c>
      <c r="F134" s="291">
        <f>F131*1</f>
        <v>9</v>
      </c>
      <c r="G134" s="283">
        <f ca="1">IF(ISERROR(OFFSET('HARGA SATUAN'!$I$6,MATCH('RAB '!C134,'HARGA SATUAN'!$C$7:$C$1509,0),0)),0,OFFSET('HARGA SATUAN'!$I$6,MATCH('RAB '!C134,'HARGA SATUAN'!$C$7:$C$1509,0),0))</f>
        <v>9500</v>
      </c>
      <c r="H134" s="284">
        <f t="shared" ca="1" si="44"/>
        <v>0</v>
      </c>
      <c r="I134" s="284">
        <f t="shared" ca="1" si="45"/>
        <v>85500</v>
      </c>
      <c r="J134" s="284">
        <f t="shared" ca="1" si="46"/>
        <v>0</v>
      </c>
      <c r="K134" s="285">
        <f t="shared" ca="1" si="47"/>
        <v>85500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25" customHeight="1">
      <c r="A135" s="259"/>
      <c r="B135" s="294">
        <v>4</v>
      </c>
      <c r="C135" s="495" t="s">
        <v>731</v>
      </c>
      <c r="D135" s="281" t="str">
        <f ca="1">IF(ISERROR(OFFSET('HARGA SATUAN'!$D$6,MATCH('RAB '!C135,'HARGA SATUAN'!$C$7:$C$1509,0),0)),"",OFFSET('HARGA SATUAN'!$D$6,MATCH('RAB '!C135,'HARGA SATUAN'!$C$7:$C$1509,0),0))</f>
        <v>JASA</v>
      </c>
      <c r="E135" s="282" t="str">
        <f ca="1">IF(B135="+","Unit",IF(ISERROR(OFFSET('HARGA SATUAN'!$E$6,MATCH('RAB '!C135,'HARGA SATUAN'!$C$7:$C$1509,0),0)),"",OFFSET('HARGA SATUAN'!$E$6,MATCH('RAB '!C135,'HARGA SATUAN'!$C$7:$C$1509,0),0)))</f>
        <v>Unit</v>
      </c>
      <c r="F135" s="291">
        <f>F131*1</f>
        <v>9</v>
      </c>
      <c r="G135" s="283">
        <f ca="1">IF(ISERROR(OFFSET('HARGA SATUAN'!$I$6,MATCH('RAB '!C135,'HARGA SATUAN'!$C$7:$C$1509,0),0)),0,OFFSET('HARGA SATUAN'!$I$6,MATCH('RAB '!C135,'HARGA SATUAN'!$C$7:$C$1509,0),0))</f>
        <v>16200</v>
      </c>
      <c r="H135" s="284">
        <f t="shared" ca="1" si="44"/>
        <v>0</v>
      </c>
      <c r="I135" s="284">
        <f t="shared" ca="1" si="45"/>
        <v>0</v>
      </c>
      <c r="J135" s="284">
        <f t="shared" ca="1" si="46"/>
        <v>145800</v>
      </c>
      <c r="K135" s="285">
        <f t="shared" ca="1" si="47"/>
        <v>145800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14.25" customHeight="1">
      <c r="A136" s="259"/>
      <c r="B136" s="294"/>
      <c r="C136" s="495"/>
      <c r="D136" s="281" t="str">
        <f ca="1">IF(ISERROR(OFFSET('HARGA SATUAN'!$D$6,MATCH('RAB '!C136,'HARGA SATUAN'!$C$7:$C$1509,0),0)),"",OFFSET('HARGA SATUAN'!$D$6,MATCH('RAB '!C136,'HARGA SATUAN'!$C$7:$C$1509,0),0))</f>
        <v/>
      </c>
      <c r="E136" s="282" t="str">
        <f ca="1">IF(B136="+","Unit",IF(ISERROR(OFFSET('HARGA SATUAN'!$E$6,MATCH('RAB '!C136,'HARGA SATUAN'!$C$7:$C$1509,0),0)),"",OFFSET('HARGA SATUAN'!$E$6,MATCH('RAB '!C136,'HARGA SATUAN'!$C$7:$C$1509,0),0)))</f>
        <v/>
      </c>
      <c r="F136" s="291"/>
      <c r="G136" s="283">
        <f ca="1">IF(ISERROR(OFFSET('HARGA SATUAN'!$I$6,MATCH('RAB '!C136,'HARGA SATUAN'!$C$7:$C$1509,0),0)),0,OFFSET('HARGA SATUAN'!$I$6,MATCH('RAB '!C136,'HARGA SATUAN'!$C$7:$C$1509,0),0))</f>
        <v>0</v>
      </c>
      <c r="H136" s="284">
        <f t="shared" ca="1" si="44"/>
        <v>0</v>
      </c>
      <c r="I136" s="284">
        <f t="shared" ca="1" si="45"/>
        <v>0</v>
      </c>
      <c r="J136" s="284">
        <f t="shared" ca="1" si="46"/>
        <v>0</v>
      </c>
      <c r="K136" s="285">
        <f t="shared" ca="1" si="47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25" customHeight="1">
      <c r="A137" s="259"/>
      <c r="B137" s="294" t="s">
        <v>1008</v>
      </c>
      <c r="C137" s="495" t="s">
        <v>1629</v>
      </c>
      <c r="D137" s="281" t="str">
        <f ca="1">IF(ISERROR(OFFSET('HARGA SATUAN'!$D$6,MATCH('RAB '!C137,'HARGA SATUAN'!$C$7:$C$1509,0),0)),"",OFFSET('HARGA SATUAN'!$D$6,MATCH('RAB '!C137,'HARGA SATUAN'!$C$7:$C$1509,0),0))</f>
        <v/>
      </c>
      <c r="E137" s="282" t="str">
        <f ca="1">IF(B137="+","Unit",IF(ISERROR(OFFSET('HARGA SATUAN'!$E$6,MATCH('RAB '!C137,'HARGA SATUAN'!$C$7:$C$1509,0),0)),"",OFFSET('HARGA SATUAN'!$E$6,MATCH('RAB '!C137,'HARGA SATUAN'!$C$7:$C$1509,0),0)))</f>
        <v>Unit</v>
      </c>
      <c r="F137" s="291">
        <v>8</v>
      </c>
      <c r="G137" s="283">
        <f ca="1">IF(ISERROR(OFFSET('HARGA SATUAN'!$I$6,MATCH('RAB '!C137,'HARGA SATUAN'!$C$7:$C$1509,0),0)),0,OFFSET('HARGA SATUAN'!$I$6,MATCH('RAB '!C137,'HARGA SATUAN'!$C$7:$C$1509,0),0))</f>
        <v>0</v>
      </c>
      <c r="H137" s="284">
        <f t="shared" ca="1" si="44"/>
        <v>0</v>
      </c>
      <c r="I137" s="284">
        <f t="shared" ca="1" si="45"/>
        <v>0</v>
      </c>
      <c r="J137" s="284">
        <f t="shared" ca="1" si="46"/>
        <v>0</v>
      </c>
      <c r="K137" s="285">
        <f t="shared" ca="1" si="47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25" customHeight="1">
      <c r="A138" s="259"/>
      <c r="B138" s="294">
        <v>1</v>
      </c>
      <c r="C138" s="495" t="s">
        <v>20</v>
      </c>
      <c r="D138" s="281" t="str">
        <f ca="1">IF(ISERROR(OFFSET('HARGA SATUAN'!$D$6,MATCH('RAB '!C138,'HARGA SATUAN'!$C$7:$C$1509,0),0)),"",OFFSET('HARGA SATUAN'!$D$6,MATCH('RAB '!C138,'HARGA SATUAN'!$C$7:$C$1509,0),0))</f>
        <v>HDW</v>
      </c>
      <c r="E138" s="282" t="str">
        <f ca="1">IF(B138="+","Unit",IF(ISERROR(OFFSET('HARGA SATUAN'!$E$6,MATCH('RAB '!C138,'HARGA SATUAN'!$C$7:$C$1509,0),0)),"",OFFSET('HARGA SATUAN'!$E$6,MATCH('RAB '!C138,'HARGA SATUAN'!$C$7:$C$1509,0),0)))</f>
        <v>Bh</v>
      </c>
      <c r="F138" s="291">
        <f>F137*1</f>
        <v>8</v>
      </c>
      <c r="G138" s="283">
        <f ca="1">IF(ISERROR(OFFSET('HARGA SATUAN'!$I$6,MATCH('RAB '!C138,'HARGA SATUAN'!$C$7:$C$1509,0),0)),0,OFFSET('HARGA SATUAN'!$I$6,MATCH('RAB '!C138,'HARGA SATUAN'!$C$7:$C$1509,0),0))</f>
        <v>47459</v>
      </c>
      <c r="H138" s="284">
        <f t="shared" ca="1" si="44"/>
        <v>0</v>
      </c>
      <c r="I138" s="284">
        <f t="shared" ca="1" si="45"/>
        <v>379672</v>
      </c>
      <c r="J138" s="284">
        <f t="shared" ca="1" si="46"/>
        <v>0</v>
      </c>
      <c r="K138" s="285">
        <f t="shared" ca="1" si="47"/>
        <v>379672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25" customHeight="1">
      <c r="A139" s="259"/>
      <c r="B139" s="294">
        <v>2</v>
      </c>
      <c r="C139" s="495" t="s">
        <v>22</v>
      </c>
      <c r="D139" s="281" t="str">
        <f ca="1">IF(ISERROR(OFFSET('HARGA SATUAN'!$D$6,MATCH('RAB '!C139,'HARGA SATUAN'!$C$7:$C$1509,0),0)),"",OFFSET('HARGA SATUAN'!$D$6,MATCH('RAB '!C139,'HARGA SATUAN'!$C$7:$C$1509,0),0))</f>
        <v>HDW</v>
      </c>
      <c r="E139" s="282" t="str">
        <f ca="1">IF(B139="+","Unit",IF(ISERROR(OFFSET('HARGA SATUAN'!$E$6,MATCH('RAB '!C139,'HARGA SATUAN'!$C$7:$C$1509,0),0)),"",OFFSET('HARGA SATUAN'!$E$6,MATCH('RAB '!C139,'HARGA SATUAN'!$C$7:$C$1509,0),0)))</f>
        <v>Mtr</v>
      </c>
      <c r="F139" s="291">
        <f>F137*1</f>
        <v>8</v>
      </c>
      <c r="G139" s="283">
        <f ca="1">IF(ISERROR(OFFSET('HARGA SATUAN'!$I$6,MATCH('RAB '!C139,'HARGA SATUAN'!$C$7:$C$1509,0),0)),0,OFFSET('HARGA SATUAN'!$I$6,MATCH('RAB '!C139,'HARGA SATUAN'!$C$7:$C$1509,0),0))</f>
        <v>30000</v>
      </c>
      <c r="H139" s="284">
        <f t="shared" ca="1" si="44"/>
        <v>0</v>
      </c>
      <c r="I139" s="284">
        <f t="shared" ca="1" si="45"/>
        <v>240000</v>
      </c>
      <c r="J139" s="284">
        <f t="shared" ca="1" si="46"/>
        <v>0</v>
      </c>
      <c r="K139" s="285">
        <f t="shared" ca="1" si="47"/>
        <v>240000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25" customHeight="1">
      <c r="A140" s="259"/>
      <c r="B140" s="294">
        <v>3</v>
      </c>
      <c r="C140" s="495" t="s">
        <v>23</v>
      </c>
      <c r="D140" s="281" t="str">
        <f ca="1">IF(ISERROR(OFFSET('HARGA SATUAN'!$D$6,MATCH('RAB '!C140,'HARGA SATUAN'!$C$7:$C$1509,0),0)),"",OFFSET('HARGA SATUAN'!$D$6,MATCH('RAB '!C140,'HARGA SATUAN'!$C$7:$C$1509,0),0))</f>
        <v>HDW</v>
      </c>
      <c r="E140" s="282" t="str">
        <f ca="1">IF(B140="+","Unit",IF(ISERROR(OFFSET('HARGA SATUAN'!$E$6,MATCH('RAB '!C140,'HARGA SATUAN'!$C$7:$C$1509,0),0)),"",OFFSET('HARGA SATUAN'!$E$6,MATCH('RAB '!C140,'HARGA SATUAN'!$C$7:$C$1509,0),0)))</f>
        <v>Bh</v>
      </c>
      <c r="F140" s="291">
        <f>F137*1</f>
        <v>8</v>
      </c>
      <c r="G140" s="283">
        <f ca="1">IF(ISERROR(OFFSET('HARGA SATUAN'!$I$6,MATCH('RAB '!C140,'HARGA SATUAN'!$C$7:$C$1509,0),0)),0,OFFSET('HARGA SATUAN'!$I$6,MATCH('RAB '!C140,'HARGA SATUAN'!$C$7:$C$1509,0),0))</f>
        <v>9500</v>
      </c>
      <c r="H140" s="284">
        <f t="shared" ca="1" si="44"/>
        <v>0</v>
      </c>
      <c r="I140" s="284">
        <f t="shared" ca="1" si="45"/>
        <v>76000</v>
      </c>
      <c r="J140" s="284">
        <f t="shared" ca="1" si="46"/>
        <v>0</v>
      </c>
      <c r="K140" s="285">
        <f t="shared" ca="1" si="47"/>
        <v>76000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25" customHeight="1">
      <c r="A141" s="259"/>
      <c r="B141" s="294">
        <v>4</v>
      </c>
      <c r="C141" s="495" t="s">
        <v>732</v>
      </c>
      <c r="D141" s="281" t="str">
        <f ca="1">IF(ISERROR(OFFSET('HARGA SATUAN'!$D$6,MATCH('RAB '!C141,'HARGA SATUAN'!$C$7:$C$1509,0),0)),"",OFFSET('HARGA SATUAN'!$D$6,MATCH('RAB '!C141,'HARGA SATUAN'!$C$7:$C$1509,0),0))</f>
        <v>JASA</v>
      </c>
      <c r="E141" s="282" t="str">
        <f ca="1">IF(B141="+","Unit",IF(ISERROR(OFFSET('HARGA SATUAN'!$E$6,MATCH('RAB '!C141,'HARGA SATUAN'!$C$7:$C$1509,0),0)),"",OFFSET('HARGA SATUAN'!$E$6,MATCH('RAB '!C141,'HARGA SATUAN'!$C$7:$C$1509,0),0)))</f>
        <v>Unit</v>
      </c>
      <c r="F141" s="291">
        <f>F137*1</f>
        <v>8</v>
      </c>
      <c r="G141" s="283">
        <f ca="1">IF(ISERROR(OFFSET('HARGA SATUAN'!$I$6,MATCH('RAB '!C141,'HARGA SATUAN'!$C$7:$C$1509,0),0)),0,OFFSET('HARGA SATUAN'!$I$6,MATCH('RAB '!C141,'HARGA SATUAN'!$C$7:$C$1509,0),0))</f>
        <v>21200</v>
      </c>
      <c r="H141" s="284">
        <f t="shared" ca="1" si="44"/>
        <v>0</v>
      </c>
      <c r="I141" s="284">
        <f t="shared" ca="1" si="45"/>
        <v>0</v>
      </c>
      <c r="J141" s="284">
        <f t="shared" ca="1" si="46"/>
        <v>169600</v>
      </c>
      <c r="K141" s="285">
        <f t="shared" ca="1" si="47"/>
        <v>169600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25" customHeight="1">
      <c r="A142" s="259"/>
      <c r="B142" s="294"/>
      <c r="C142" s="495"/>
      <c r="D142" s="281" t="str">
        <f ca="1">IF(ISERROR(OFFSET('HARGA SATUAN'!$D$6,MATCH('RAB '!C142,'HARGA SATUAN'!$C$7:$C$1509,0),0)),"",OFFSET('HARGA SATUAN'!$D$6,MATCH('RAB '!C142,'HARGA SATUAN'!$C$7:$C$1509,0),0))</f>
        <v/>
      </c>
      <c r="E142" s="282" t="str">
        <f ca="1">IF(B142="+","Unit",IF(ISERROR(OFFSET('HARGA SATUAN'!$E$6,MATCH('RAB '!C142,'HARGA SATUAN'!$C$7:$C$1509,0),0)),"",OFFSET('HARGA SATUAN'!$E$6,MATCH('RAB '!C142,'HARGA SATUAN'!$C$7:$C$1509,0),0)))</f>
        <v/>
      </c>
      <c r="F142" s="291"/>
      <c r="G142" s="283">
        <f ca="1">IF(ISERROR(OFFSET('HARGA SATUAN'!$I$6,MATCH('RAB '!C142,'HARGA SATUAN'!$C$7:$C$1509,0),0)),0,OFFSET('HARGA SATUAN'!$I$6,MATCH('RAB '!C142,'HARGA SATUAN'!$C$7:$C$1509,0),0))</f>
        <v>0</v>
      </c>
      <c r="H142" s="284">
        <f t="shared" ref="H142:H168" ca="1" si="56">IF(OR(D142="MDU",D142="MDU-KD"),(IF($O$3="RAB NON MDU","PLN KD",G142*F142)),0)</f>
        <v>0</v>
      </c>
      <c r="I142" s="284">
        <f t="shared" ref="I142:I168" ca="1" si="57">IF(D142="HDW",G142*F142,0)</f>
        <v>0</v>
      </c>
      <c r="J142" s="284">
        <f t="shared" ref="J142:J168" ca="1" si="58">IF(D142="JASA",G142*F142,0)</f>
        <v>0</v>
      </c>
      <c r="K142" s="285">
        <f t="shared" ref="K142:K168" ca="1" si="59">SUM(H142:J142)</f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25" customHeight="1">
      <c r="A143" s="259"/>
      <c r="B143" s="294" t="s">
        <v>1008</v>
      </c>
      <c r="C143" s="495" t="s">
        <v>1669</v>
      </c>
      <c r="D143" s="281" t="str">
        <f ca="1">IF(ISERROR(OFFSET('HARGA SATUAN'!$D$6,MATCH('RAB '!C143,'HARGA SATUAN'!$C$7:$C$1509,0),0)),"",OFFSET('HARGA SATUAN'!$D$6,MATCH('RAB '!C143,'HARGA SATUAN'!$C$7:$C$1509,0),0))</f>
        <v/>
      </c>
      <c r="E143" s="282" t="str">
        <f ca="1">IF(B143="+","Unit",IF(ISERROR(OFFSET('HARGA SATUAN'!$E$6,MATCH('RAB '!C143,'HARGA SATUAN'!$C$7:$C$1509,0),0)),"",OFFSET('HARGA SATUAN'!$E$6,MATCH('RAB '!C143,'HARGA SATUAN'!$C$7:$C$1509,0),0)))</f>
        <v>Unit</v>
      </c>
      <c r="F143" s="291">
        <v>2</v>
      </c>
      <c r="G143" s="283">
        <f ca="1">IF(ISERROR(OFFSET('HARGA SATUAN'!$I$6,MATCH('RAB '!C143,'HARGA SATUAN'!$C$7:$C$1509,0),0)),0,OFFSET('HARGA SATUAN'!$I$6,MATCH('RAB '!C143,'HARGA SATUAN'!$C$7:$C$1509,0),0))</f>
        <v>0</v>
      </c>
      <c r="H143" s="284">
        <f t="shared" ca="1" si="56"/>
        <v>0</v>
      </c>
      <c r="I143" s="284">
        <f t="shared" ca="1" si="57"/>
        <v>0</v>
      </c>
      <c r="J143" s="284">
        <f t="shared" ca="1" si="58"/>
        <v>0</v>
      </c>
      <c r="K143" s="285">
        <f t="shared" ca="1" si="59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25" customHeight="1">
      <c r="A144" s="259"/>
      <c r="B144" s="294">
        <v>1</v>
      </c>
      <c r="C144" s="495" t="s">
        <v>19</v>
      </c>
      <c r="D144" s="281" t="str">
        <f ca="1">IF(ISERROR(OFFSET('HARGA SATUAN'!$D$6,MATCH('RAB '!C144,'HARGA SATUAN'!$C$7:$C$1509,0),0)),"",OFFSET('HARGA SATUAN'!$D$6,MATCH('RAB '!C144,'HARGA SATUAN'!$C$7:$C$1509,0),0))</f>
        <v>HDW</v>
      </c>
      <c r="E144" s="282" t="str">
        <f ca="1">IF(B144="+","Unit",IF(ISERROR(OFFSET('HARGA SATUAN'!$E$6,MATCH('RAB '!C144,'HARGA SATUAN'!$C$7:$C$1509,0),0)),"",OFFSET('HARGA SATUAN'!$E$6,MATCH('RAB '!C144,'HARGA SATUAN'!$C$7:$C$1509,0),0)))</f>
        <v>Bh</v>
      </c>
      <c r="F144" s="291">
        <f>F143*1</f>
        <v>2</v>
      </c>
      <c r="G144" s="283">
        <f ca="1">IF(ISERROR(OFFSET('HARGA SATUAN'!$I$6,MATCH('RAB '!C144,'HARGA SATUAN'!$C$7:$C$1509,0),0)),0,OFFSET('HARGA SATUAN'!$I$6,MATCH('RAB '!C144,'HARGA SATUAN'!$C$7:$C$1509,0),0))</f>
        <v>185200</v>
      </c>
      <c r="H144" s="284">
        <f t="shared" ca="1" si="56"/>
        <v>0</v>
      </c>
      <c r="I144" s="284">
        <f t="shared" ca="1" si="57"/>
        <v>370400</v>
      </c>
      <c r="J144" s="284">
        <f t="shared" ca="1" si="58"/>
        <v>0</v>
      </c>
      <c r="K144" s="285">
        <f t="shared" ca="1" si="59"/>
        <v>370400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25" customHeight="1">
      <c r="A145" s="259"/>
      <c r="B145" s="294">
        <v>2</v>
      </c>
      <c r="C145" s="495" t="s">
        <v>20</v>
      </c>
      <c r="D145" s="281" t="str">
        <f ca="1">IF(ISERROR(OFFSET('HARGA SATUAN'!$D$6,MATCH('RAB '!C145,'HARGA SATUAN'!$C$7:$C$1509,0),0)),"",OFFSET('HARGA SATUAN'!$D$6,MATCH('RAB '!C145,'HARGA SATUAN'!$C$7:$C$1509,0),0))</f>
        <v>HDW</v>
      </c>
      <c r="E145" s="282" t="str">
        <f ca="1">IF(B145="+","Unit",IF(ISERROR(OFFSET('HARGA SATUAN'!$E$6,MATCH('RAB '!C145,'HARGA SATUAN'!$C$7:$C$1509,0),0)),"",OFFSET('HARGA SATUAN'!$E$6,MATCH('RAB '!C145,'HARGA SATUAN'!$C$7:$C$1509,0),0)))</f>
        <v>Bh</v>
      </c>
      <c r="F145" s="291">
        <f>F143*1</f>
        <v>2</v>
      </c>
      <c r="G145" s="283">
        <f ca="1">IF(ISERROR(OFFSET('HARGA SATUAN'!$I$6,MATCH('RAB '!C145,'HARGA SATUAN'!$C$7:$C$1509,0),0)),0,OFFSET('HARGA SATUAN'!$I$6,MATCH('RAB '!C145,'HARGA SATUAN'!$C$7:$C$1509,0),0))</f>
        <v>47459</v>
      </c>
      <c r="H145" s="284">
        <f t="shared" ca="1" si="56"/>
        <v>0</v>
      </c>
      <c r="I145" s="284">
        <f t="shared" ca="1" si="57"/>
        <v>94918</v>
      </c>
      <c r="J145" s="284">
        <f t="shared" ca="1" si="58"/>
        <v>0</v>
      </c>
      <c r="K145" s="285">
        <f t="shared" ca="1" si="59"/>
        <v>94918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25" customHeight="1">
      <c r="A146" s="259"/>
      <c r="B146" s="294">
        <v>3</v>
      </c>
      <c r="C146" s="495" t="s">
        <v>21</v>
      </c>
      <c r="D146" s="281" t="str">
        <f ca="1">IF(ISERROR(OFFSET('HARGA SATUAN'!$D$6,MATCH('RAB '!C146,'HARGA SATUAN'!$C$7:$C$1509,0),0)),"",OFFSET('HARGA SATUAN'!$D$6,MATCH('RAB '!C146,'HARGA SATUAN'!$C$7:$C$1509,0),0))</f>
        <v>HDW</v>
      </c>
      <c r="E146" s="282" t="str">
        <f ca="1">IF(B146="+","Unit",IF(ISERROR(OFFSET('HARGA SATUAN'!$E$6,MATCH('RAB '!C146,'HARGA SATUAN'!$C$7:$C$1509,0),0)),"",OFFSET('HARGA SATUAN'!$E$6,MATCH('RAB '!C146,'HARGA SATUAN'!$C$7:$C$1509,0),0)))</f>
        <v>Bh</v>
      </c>
      <c r="F146" s="291">
        <f>F143*1</f>
        <v>2</v>
      </c>
      <c r="G146" s="283">
        <f ca="1">IF(ISERROR(OFFSET('HARGA SATUAN'!$I$6,MATCH('RAB '!C146,'HARGA SATUAN'!$C$7:$C$1509,0),0)),0,OFFSET('HARGA SATUAN'!$I$6,MATCH('RAB '!C146,'HARGA SATUAN'!$C$7:$C$1509,0),0))</f>
        <v>4880</v>
      </c>
      <c r="H146" s="284">
        <f t="shared" ca="1" si="56"/>
        <v>0</v>
      </c>
      <c r="I146" s="284">
        <f t="shared" ca="1" si="57"/>
        <v>9760</v>
      </c>
      <c r="J146" s="284">
        <f t="shared" ca="1" si="58"/>
        <v>0</v>
      </c>
      <c r="K146" s="285">
        <f t="shared" ca="1" si="59"/>
        <v>9760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25" customHeight="1">
      <c r="A147" s="259"/>
      <c r="B147" s="294">
        <v>4</v>
      </c>
      <c r="C147" s="495" t="s">
        <v>22</v>
      </c>
      <c r="D147" s="281" t="str">
        <f ca="1">IF(ISERROR(OFFSET('HARGA SATUAN'!$D$6,MATCH('RAB '!C147,'HARGA SATUAN'!$C$7:$C$1509,0),0)),"",OFFSET('HARGA SATUAN'!$D$6,MATCH('RAB '!C147,'HARGA SATUAN'!$C$7:$C$1509,0),0))</f>
        <v>HDW</v>
      </c>
      <c r="E147" s="282" t="str">
        <f ca="1">IF(B147="+","Unit",IF(ISERROR(OFFSET('HARGA SATUAN'!$E$6,MATCH('RAB '!C147,'HARGA SATUAN'!$C$7:$C$1509,0),0)),"",OFFSET('HARGA SATUAN'!$E$6,MATCH('RAB '!C147,'HARGA SATUAN'!$C$7:$C$1509,0),0)))</f>
        <v>Mtr</v>
      </c>
      <c r="F147" s="291">
        <f>F143*10</f>
        <v>20</v>
      </c>
      <c r="G147" s="283">
        <f ca="1">IF(ISERROR(OFFSET('HARGA SATUAN'!$I$6,MATCH('RAB '!C147,'HARGA SATUAN'!$C$7:$C$1509,0),0)),0,OFFSET('HARGA SATUAN'!$I$6,MATCH('RAB '!C147,'HARGA SATUAN'!$C$7:$C$1509,0),0))</f>
        <v>30000</v>
      </c>
      <c r="H147" s="284">
        <f t="shared" ca="1" si="56"/>
        <v>0</v>
      </c>
      <c r="I147" s="284">
        <f t="shared" ca="1" si="57"/>
        <v>600000</v>
      </c>
      <c r="J147" s="284">
        <f t="shared" ca="1" si="58"/>
        <v>0</v>
      </c>
      <c r="K147" s="285">
        <f t="shared" ca="1" si="59"/>
        <v>600000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25" customHeight="1">
      <c r="A148" s="259"/>
      <c r="B148" s="294">
        <v>5</v>
      </c>
      <c r="C148" s="495" t="s">
        <v>23</v>
      </c>
      <c r="D148" s="281" t="str">
        <f ca="1">IF(ISERROR(OFFSET('HARGA SATUAN'!$D$6,MATCH('RAB '!C148,'HARGA SATUAN'!$C$7:$C$1509,0),0)),"",OFFSET('HARGA SATUAN'!$D$6,MATCH('RAB '!C148,'HARGA SATUAN'!$C$7:$C$1509,0),0))</f>
        <v>HDW</v>
      </c>
      <c r="E148" s="282" t="str">
        <f ca="1">IF(B148="+","Unit",IF(ISERROR(OFFSET('HARGA SATUAN'!$E$6,MATCH('RAB '!C148,'HARGA SATUAN'!$C$7:$C$1509,0),0)),"",OFFSET('HARGA SATUAN'!$E$6,MATCH('RAB '!C148,'HARGA SATUAN'!$C$7:$C$1509,0),0)))</f>
        <v>Bh</v>
      </c>
      <c r="F148" s="291">
        <f>F143*2</f>
        <v>4</v>
      </c>
      <c r="G148" s="283">
        <f ca="1">IF(ISERROR(OFFSET('HARGA SATUAN'!$I$6,MATCH('RAB '!C148,'HARGA SATUAN'!$C$7:$C$1509,0),0)),0,OFFSET('HARGA SATUAN'!$I$6,MATCH('RAB '!C148,'HARGA SATUAN'!$C$7:$C$1509,0),0))</f>
        <v>9500</v>
      </c>
      <c r="H148" s="284">
        <f t="shared" ca="1" si="56"/>
        <v>0</v>
      </c>
      <c r="I148" s="284">
        <f t="shared" ca="1" si="57"/>
        <v>38000</v>
      </c>
      <c r="J148" s="284">
        <f t="shared" ca="1" si="58"/>
        <v>0</v>
      </c>
      <c r="K148" s="285">
        <f t="shared" ca="1" si="59"/>
        <v>38000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25" customHeight="1">
      <c r="A149" s="259"/>
      <c r="B149" s="294">
        <v>6</v>
      </c>
      <c r="C149" s="495" t="s">
        <v>24</v>
      </c>
      <c r="D149" s="281" t="str">
        <f ca="1">IF(ISERROR(OFFSET('HARGA SATUAN'!$D$6,MATCH('RAB '!C149,'HARGA SATUAN'!$C$7:$C$1509,0),0)),"",OFFSET('HARGA SATUAN'!$D$6,MATCH('RAB '!C149,'HARGA SATUAN'!$C$7:$C$1509,0),0))</f>
        <v>HDW</v>
      </c>
      <c r="E149" s="282" t="str">
        <f ca="1">IF(B149="+","Unit",IF(ISERROR(OFFSET('HARGA SATUAN'!$E$6,MATCH('RAB '!C149,'HARGA SATUAN'!$C$7:$C$1509,0),0)),"",OFFSET('HARGA SATUAN'!$E$6,MATCH('RAB '!C149,'HARGA SATUAN'!$C$7:$C$1509,0),0)))</f>
        <v>Bh</v>
      </c>
      <c r="F149" s="291">
        <f>F143*5.5</f>
        <v>11</v>
      </c>
      <c r="G149" s="283">
        <f ca="1">IF(ISERROR(OFFSET('HARGA SATUAN'!$I$6,MATCH('RAB '!C149,'HARGA SATUAN'!$C$7:$C$1509,0),0)),0,OFFSET('HARGA SATUAN'!$I$6,MATCH('RAB '!C149,'HARGA SATUAN'!$C$7:$C$1509,0),0))</f>
        <v>6100</v>
      </c>
      <c r="H149" s="284">
        <f t="shared" ca="1" si="56"/>
        <v>0</v>
      </c>
      <c r="I149" s="284">
        <f t="shared" ca="1" si="57"/>
        <v>67100</v>
      </c>
      <c r="J149" s="284">
        <f t="shared" ca="1" si="58"/>
        <v>0</v>
      </c>
      <c r="K149" s="285">
        <f t="shared" ca="1" si="59"/>
        <v>67100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25" customHeight="1">
      <c r="A150" s="259"/>
      <c r="B150" s="294">
        <v>7</v>
      </c>
      <c r="C150" s="495" t="s">
        <v>25</v>
      </c>
      <c r="D150" s="281" t="str">
        <f ca="1">IF(ISERROR(OFFSET('HARGA SATUAN'!$D$6,MATCH('RAB '!C150,'HARGA SATUAN'!$C$7:$C$1509,0),0)),"",OFFSET('HARGA SATUAN'!$D$6,MATCH('RAB '!C150,'HARGA SATUAN'!$C$7:$C$1509,0),0))</f>
        <v>HDW</v>
      </c>
      <c r="E150" s="282" t="str">
        <f ca="1">IF(B150="+","Unit",IF(ISERROR(OFFSET('HARGA SATUAN'!$E$6,MATCH('RAB '!C150,'HARGA SATUAN'!$C$7:$C$1509,0),0)),"",OFFSET('HARGA SATUAN'!$E$6,MATCH('RAB '!C150,'HARGA SATUAN'!$C$7:$C$1509,0),0)))</f>
        <v>Bh</v>
      </c>
      <c r="F150" s="291">
        <f>F143*6</f>
        <v>12</v>
      </c>
      <c r="G150" s="283">
        <f ca="1">IF(ISERROR(OFFSET('HARGA SATUAN'!$I$6,MATCH('RAB '!C150,'HARGA SATUAN'!$C$7:$C$1509,0),0)),0,OFFSET('HARGA SATUAN'!$I$6,MATCH('RAB '!C150,'HARGA SATUAN'!$C$7:$C$1509,0),0))</f>
        <v>2300</v>
      </c>
      <c r="H150" s="284">
        <f t="shared" ca="1" si="56"/>
        <v>0</v>
      </c>
      <c r="I150" s="284">
        <f t="shared" ca="1" si="57"/>
        <v>27600</v>
      </c>
      <c r="J150" s="284">
        <f t="shared" ca="1" si="58"/>
        <v>0</v>
      </c>
      <c r="K150" s="285">
        <f t="shared" ca="1" si="59"/>
        <v>27600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25" customHeight="1">
      <c r="A151" s="259"/>
      <c r="B151" s="294">
        <v>8</v>
      </c>
      <c r="C151" s="495" t="s">
        <v>1670</v>
      </c>
      <c r="D151" s="281" t="str">
        <f ca="1">IF(ISERROR(OFFSET('HARGA SATUAN'!$D$6,MATCH('RAB '!C151,'HARGA SATUAN'!$C$7:$C$1509,0),0)),"",OFFSET('HARGA SATUAN'!$D$6,MATCH('RAB '!C151,'HARGA SATUAN'!$C$7:$C$1509,0),0))</f>
        <v>HDW</v>
      </c>
      <c r="E151" s="282" t="str">
        <f ca="1">IF(B151="+","Unit",IF(ISERROR(OFFSET('HARGA SATUAN'!$E$6,MATCH('RAB '!C151,'HARGA SATUAN'!$C$7:$C$1509,0),0)),"",OFFSET('HARGA SATUAN'!$E$6,MATCH('RAB '!C151,'HARGA SATUAN'!$C$7:$C$1509,0),0)))</f>
        <v>Mtr</v>
      </c>
      <c r="F151" s="291">
        <f>F143*4.8</f>
        <v>9.6</v>
      </c>
      <c r="G151" s="283">
        <f ca="1">IF(ISERROR(OFFSET('HARGA SATUAN'!$I$6,MATCH('RAB '!C151,'HARGA SATUAN'!$C$7:$C$1509,0),0)),0,OFFSET('HARGA SATUAN'!$I$6,MATCH('RAB '!C151,'HARGA SATUAN'!$C$7:$C$1509,0),0))</f>
        <v>23310</v>
      </c>
      <c r="H151" s="284">
        <f t="shared" ca="1" si="56"/>
        <v>0</v>
      </c>
      <c r="I151" s="284">
        <f t="shared" ca="1" si="57"/>
        <v>223776</v>
      </c>
      <c r="J151" s="284">
        <f t="shared" ca="1" si="58"/>
        <v>0</v>
      </c>
      <c r="K151" s="285">
        <f t="shared" ca="1" si="59"/>
        <v>223776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25" customHeight="1">
      <c r="A152" s="259"/>
      <c r="B152" s="294">
        <v>9</v>
      </c>
      <c r="C152" s="495" t="s">
        <v>730</v>
      </c>
      <c r="D152" s="281" t="str">
        <f ca="1">IF(ISERROR(OFFSET('HARGA SATUAN'!$D$6,MATCH('RAB '!C152,'HARGA SATUAN'!$C$7:$C$1509,0),0)),"",OFFSET('HARGA SATUAN'!$D$6,MATCH('RAB '!C152,'HARGA SATUAN'!$C$7:$C$1509,0),0))</f>
        <v>JASA</v>
      </c>
      <c r="E152" s="282" t="str">
        <f ca="1">IF(B152="+","Unit",IF(ISERROR(OFFSET('HARGA SATUAN'!$E$6,MATCH('RAB '!C152,'HARGA SATUAN'!$C$7:$C$1509,0),0)),"",OFFSET('HARGA SATUAN'!$E$6,MATCH('RAB '!C152,'HARGA SATUAN'!$C$7:$C$1509,0),0)))</f>
        <v>Unit</v>
      </c>
      <c r="F152" s="291">
        <f>F143*1</f>
        <v>2</v>
      </c>
      <c r="G152" s="283">
        <f ca="1">IF(ISERROR(OFFSET('HARGA SATUAN'!$I$6,MATCH('RAB '!C152,'HARGA SATUAN'!$C$7:$C$1509,0),0)),0,OFFSET('HARGA SATUAN'!$I$6,MATCH('RAB '!C152,'HARGA SATUAN'!$C$7:$C$1509,0),0))</f>
        <v>65400</v>
      </c>
      <c r="H152" s="284">
        <f t="shared" ca="1" si="56"/>
        <v>0</v>
      </c>
      <c r="I152" s="284">
        <f t="shared" ca="1" si="57"/>
        <v>0</v>
      </c>
      <c r="J152" s="284">
        <f t="shared" ca="1" si="58"/>
        <v>130800</v>
      </c>
      <c r="K152" s="285">
        <f t="shared" ca="1" si="59"/>
        <v>130800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25" customHeight="1">
      <c r="A153" s="259"/>
      <c r="B153" s="294"/>
      <c r="C153" s="495"/>
      <c r="D153" s="281" t="str">
        <f ca="1">IF(ISERROR(OFFSET('HARGA SATUAN'!$D$6,MATCH('RAB '!C153,'HARGA SATUAN'!$C$7:$C$1509,0),0)),"",OFFSET('HARGA SATUAN'!$D$6,MATCH('RAB '!C153,'HARGA SATUAN'!$C$7:$C$1509,0),0))</f>
        <v/>
      </c>
      <c r="E153" s="282" t="str">
        <f ca="1">IF(B153="+","Unit",IF(ISERROR(OFFSET('HARGA SATUAN'!$E$6,MATCH('RAB '!C153,'HARGA SATUAN'!$C$7:$C$1509,0),0)),"",OFFSET('HARGA SATUAN'!$E$6,MATCH('RAB '!C153,'HARGA SATUAN'!$C$7:$C$1509,0),0)))</f>
        <v/>
      </c>
      <c r="F153" s="291"/>
      <c r="G153" s="283">
        <f ca="1">IF(ISERROR(OFFSET('HARGA SATUAN'!$I$6,MATCH('RAB '!C153,'HARGA SATUAN'!$C$7:$C$1509,0),0)),0,OFFSET('HARGA SATUAN'!$I$6,MATCH('RAB '!C153,'HARGA SATUAN'!$C$7:$C$1509,0),0))</f>
        <v>0</v>
      </c>
      <c r="H153" s="284">
        <f t="shared" ca="1" si="56"/>
        <v>0</v>
      </c>
      <c r="I153" s="284">
        <f t="shared" ca="1" si="57"/>
        <v>0</v>
      </c>
      <c r="J153" s="284">
        <f t="shared" ca="1" si="58"/>
        <v>0</v>
      </c>
      <c r="K153" s="285">
        <f t="shared" ca="1" si="59"/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25" customHeight="1">
      <c r="A154" s="259"/>
      <c r="B154" s="294" t="s">
        <v>1008</v>
      </c>
      <c r="C154" s="495" t="s">
        <v>1682</v>
      </c>
      <c r="D154" s="281" t="str">
        <f ca="1">IF(ISERROR(OFFSET('HARGA SATUAN'!$D$6,MATCH('RAB '!C154,'HARGA SATUAN'!$C$7:$C$1509,0),0)),"",OFFSET('HARGA SATUAN'!$D$6,MATCH('RAB '!C154,'HARGA SATUAN'!$C$7:$C$1509,0),0))</f>
        <v/>
      </c>
      <c r="E154" s="282" t="str">
        <f ca="1">IF(B154="+","Unit",IF(ISERROR(OFFSET('HARGA SATUAN'!$E$6,MATCH('RAB '!C154,'HARGA SATUAN'!$C$7:$C$1509,0),0)),"",OFFSET('HARGA SATUAN'!$E$6,MATCH('RAB '!C154,'HARGA SATUAN'!$C$7:$C$1509,0),0)))</f>
        <v>Unit</v>
      </c>
      <c r="F154" s="389">
        <v>1</v>
      </c>
      <c r="G154" s="283">
        <f ca="1">IF(ISERROR(OFFSET('HARGA SATUAN'!$I$6,MATCH('RAB '!C154,'HARGA SATUAN'!$C$7:$C$1509,0),0)),0,OFFSET('HARGA SATUAN'!$I$6,MATCH('RAB '!C154,'HARGA SATUAN'!$C$7:$C$1509,0),0))</f>
        <v>0</v>
      </c>
      <c r="H154" s="284">
        <f t="shared" ca="1" si="56"/>
        <v>0</v>
      </c>
      <c r="I154" s="284">
        <f t="shared" ca="1" si="57"/>
        <v>0</v>
      </c>
      <c r="J154" s="284">
        <f t="shared" ca="1" si="58"/>
        <v>0</v>
      </c>
      <c r="K154" s="285">
        <f t="shared" ca="1" si="59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25" customHeight="1">
      <c r="A155" s="259"/>
      <c r="B155" s="294">
        <v>1</v>
      </c>
      <c r="C155" s="495" t="s">
        <v>525</v>
      </c>
      <c r="D155" s="281" t="str">
        <f ca="1">IF(ISERROR(OFFSET('HARGA SATUAN'!$D$6,MATCH('RAB '!C155,'HARGA SATUAN'!$C$7:$C$1509,0),0)),"",OFFSET('HARGA SATUAN'!$D$6,MATCH('RAB '!C155,'HARGA SATUAN'!$C$7:$C$1509,0),0))</f>
        <v>MDU-KD</v>
      </c>
      <c r="E155" s="282" t="str">
        <f ca="1">IF(B155="+","Unit",IF(ISERROR(OFFSET('HARGA SATUAN'!$E$6,MATCH('RAB '!C155,'HARGA SATUAN'!$C$7:$C$1509,0),0)),"",OFFSET('HARGA SATUAN'!$E$6,MATCH('RAB '!C155,'HARGA SATUAN'!$C$7:$C$1509,0),0)))</f>
        <v>Bh</v>
      </c>
      <c r="F155" s="389">
        <f>F154*1</f>
        <v>1</v>
      </c>
      <c r="G155" s="283">
        <f ca="1">IF(ISERROR(OFFSET('HARGA SATUAN'!$I$6,MATCH('RAB '!C155,'HARGA SATUAN'!$C$7:$C$1509,0),0)),0,OFFSET('HARGA SATUAN'!$I$6,MATCH('RAB '!C155,'HARGA SATUAN'!$C$7:$C$1509,0),0))</f>
        <v>27845400</v>
      </c>
      <c r="H155" s="284">
        <f t="shared" ca="1" si="56"/>
        <v>27845400</v>
      </c>
      <c r="I155" s="284">
        <f t="shared" ca="1" si="57"/>
        <v>0</v>
      </c>
      <c r="J155" s="284">
        <f t="shared" ca="1" si="58"/>
        <v>0</v>
      </c>
      <c r="K155" s="285">
        <f t="shared" ca="1" si="59"/>
        <v>27845400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 ht="14.25" customHeight="1">
      <c r="A156" s="259"/>
      <c r="B156" s="294">
        <v>2</v>
      </c>
      <c r="C156" s="495" t="s">
        <v>1683</v>
      </c>
      <c r="D156" s="281" t="str">
        <f ca="1">IF(ISERROR(OFFSET('HARGA SATUAN'!$D$6,MATCH('RAB '!C156,'HARGA SATUAN'!$C$7:$C$1509,0),0)),"",OFFSET('HARGA SATUAN'!$D$6,MATCH('RAB '!C156,'HARGA SATUAN'!$C$7:$C$1509,0),0))</f>
        <v/>
      </c>
      <c r="E156" s="282" t="str">
        <f ca="1">IF(B156="+","Unit",IF(ISERROR(OFFSET('HARGA SATUAN'!$E$6,MATCH('RAB '!C156,'HARGA SATUAN'!$C$7:$C$1509,0),0)),"",OFFSET('HARGA SATUAN'!$E$6,MATCH('RAB '!C156,'HARGA SATUAN'!$C$7:$C$1509,0),0)))</f>
        <v/>
      </c>
      <c r="F156" s="389"/>
      <c r="G156" s="283">
        <f ca="1">IF(ISERROR(OFFSET('HARGA SATUAN'!$I$6,MATCH('RAB '!C156,'HARGA SATUAN'!$C$7:$C$1509,0),0)),0,OFFSET('HARGA SATUAN'!$I$6,MATCH('RAB '!C156,'HARGA SATUAN'!$C$7:$C$1509,0),0))</f>
        <v>0</v>
      </c>
      <c r="H156" s="284">
        <f t="shared" ca="1" si="56"/>
        <v>0</v>
      </c>
      <c r="I156" s="284">
        <f t="shared" ca="1" si="57"/>
        <v>0</v>
      </c>
      <c r="J156" s="284">
        <f t="shared" ca="1" si="58"/>
        <v>0</v>
      </c>
      <c r="K156" s="285">
        <f t="shared" ca="1" si="59"/>
        <v>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 ht="14.25" customHeight="1">
      <c r="A157" s="259"/>
      <c r="B157" s="294"/>
      <c r="C157" s="495" t="s">
        <v>57</v>
      </c>
      <c r="D157" s="281" t="str">
        <f ca="1">IF(ISERROR(OFFSET('HARGA SATUAN'!$D$6,MATCH('RAB '!C157,'HARGA SATUAN'!$C$7:$C$1509,0),0)),"",OFFSET('HARGA SATUAN'!$D$6,MATCH('RAB '!C157,'HARGA SATUAN'!$C$7:$C$1509,0),0))</f>
        <v>MDU-KD</v>
      </c>
      <c r="E157" s="282" t="str">
        <f ca="1">IF(B157="+","Unit",IF(ISERROR(OFFSET('HARGA SATUAN'!$E$6,MATCH('RAB '!C157,'HARGA SATUAN'!$C$7:$C$1509,0),0)),"",OFFSET('HARGA SATUAN'!$E$6,MATCH('RAB '!C157,'HARGA SATUAN'!$C$7:$C$1509,0),0)))</f>
        <v>Mtr</v>
      </c>
      <c r="F157" s="389">
        <f>F154*2</f>
        <v>2</v>
      </c>
      <c r="G157" s="283">
        <f ca="1">IF(ISERROR(OFFSET('HARGA SATUAN'!$I$6,MATCH('RAB '!C157,'HARGA SATUAN'!$C$7:$C$1509,0),0)),0,OFFSET('HARGA SATUAN'!$I$6,MATCH('RAB '!C157,'HARGA SATUAN'!$C$7:$C$1509,0),0))</f>
        <v>14200</v>
      </c>
      <c r="H157" s="284">
        <f t="shared" ca="1" si="56"/>
        <v>28400</v>
      </c>
      <c r="I157" s="284">
        <f t="shared" ca="1" si="57"/>
        <v>0</v>
      </c>
      <c r="J157" s="284">
        <f t="shared" ca="1" si="58"/>
        <v>0</v>
      </c>
      <c r="K157" s="285">
        <f t="shared" ca="1" si="59"/>
        <v>28400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 ht="14.25" customHeight="1">
      <c r="A158" s="259"/>
      <c r="B158" s="294"/>
      <c r="C158" s="495" t="s">
        <v>65</v>
      </c>
      <c r="D158" s="281" t="str">
        <f ca="1">IF(ISERROR(OFFSET('HARGA SATUAN'!$D$6,MATCH('RAB '!C158,'HARGA SATUAN'!$C$7:$C$1509,0),0)),"",OFFSET('HARGA SATUAN'!$D$6,MATCH('RAB '!C158,'HARGA SATUAN'!$C$7:$C$1509,0),0))</f>
        <v>MDU-KD</v>
      </c>
      <c r="E158" s="282" t="str">
        <f ca="1">IF(B158="+","Unit",IF(ISERROR(OFFSET('HARGA SATUAN'!$E$6,MATCH('RAB '!C158,'HARGA SATUAN'!$C$7:$C$1509,0),0)),"",OFFSET('HARGA SATUAN'!$E$6,MATCH('RAB '!C158,'HARGA SATUAN'!$C$7:$C$1509,0),0)))</f>
        <v>Mtr</v>
      </c>
      <c r="F158" s="389">
        <f>F154*2</f>
        <v>2</v>
      </c>
      <c r="G158" s="283">
        <f ca="1">IF(ISERROR(OFFSET('HARGA SATUAN'!$I$6,MATCH('RAB '!C158,'HARGA SATUAN'!$C$7:$C$1509,0),0)),0,OFFSET('HARGA SATUAN'!$I$6,MATCH('RAB '!C158,'HARGA SATUAN'!$C$7:$C$1509,0),0))</f>
        <v>53300</v>
      </c>
      <c r="H158" s="284">
        <f t="shared" ca="1" si="56"/>
        <v>106600</v>
      </c>
      <c r="I158" s="284">
        <f t="shared" ca="1" si="57"/>
        <v>0</v>
      </c>
      <c r="J158" s="284">
        <f t="shared" ca="1" si="58"/>
        <v>0</v>
      </c>
      <c r="K158" s="285">
        <f t="shared" ca="1" si="59"/>
        <v>106600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 ht="14.25" customHeight="1">
      <c r="A159" s="259"/>
      <c r="B159" s="294">
        <v>3</v>
      </c>
      <c r="C159" s="495" t="s">
        <v>200</v>
      </c>
      <c r="D159" s="281" t="str">
        <f ca="1">IF(ISERROR(OFFSET('HARGA SATUAN'!$D$6,MATCH('RAB '!C159,'HARGA SATUAN'!$C$7:$C$1509,0),0)),"",OFFSET('HARGA SATUAN'!$D$6,MATCH('RAB '!C159,'HARGA SATUAN'!$C$7:$C$1509,0),0))</f>
        <v>HDW</v>
      </c>
      <c r="E159" s="282" t="str">
        <f ca="1">IF(B159="+","Unit",IF(ISERROR(OFFSET('HARGA SATUAN'!$E$6,MATCH('RAB '!C159,'HARGA SATUAN'!$C$7:$C$1509,0),0)),"",OFFSET('HARGA SATUAN'!$E$6,MATCH('RAB '!C159,'HARGA SATUAN'!$C$7:$C$1509,0),0)))</f>
        <v>Bh</v>
      </c>
      <c r="F159" s="389">
        <f>F154*1</f>
        <v>1</v>
      </c>
      <c r="G159" s="283">
        <f ca="1">IF(ISERROR(OFFSET('HARGA SATUAN'!$I$6,MATCH('RAB '!C159,'HARGA SATUAN'!$C$7:$C$1509,0),0)),0,OFFSET('HARGA SATUAN'!$I$6,MATCH('RAB '!C159,'HARGA SATUAN'!$C$7:$C$1509,0),0))</f>
        <v>87000</v>
      </c>
      <c r="H159" s="284">
        <f t="shared" ca="1" si="56"/>
        <v>0</v>
      </c>
      <c r="I159" s="284">
        <f t="shared" ca="1" si="57"/>
        <v>87000</v>
      </c>
      <c r="J159" s="284">
        <f t="shared" ca="1" si="58"/>
        <v>0</v>
      </c>
      <c r="K159" s="285">
        <f t="shared" ca="1" si="59"/>
        <v>87000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 ht="14.25" customHeight="1">
      <c r="A160" s="259"/>
      <c r="B160" s="294">
        <v>4</v>
      </c>
      <c r="C160" s="495" t="s">
        <v>169</v>
      </c>
      <c r="D160" s="281" t="str">
        <f ca="1">IF(ISERROR(OFFSET('HARGA SATUAN'!$D$6,MATCH('RAB '!C160,'HARGA SATUAN'!$C$7:$C$1509,0),0)),"",OFFSET('HARGA SATUAN'!$D$6,MATCH('RAB '!C160,'HARGA SATUAN'!$C$7:$C$1509,0),0))</f>
        <v>HDW</v>
      </c>
      <c r="E160" s="282" t="str">
        <f ca="1">IF(B160="+","Unit",IF(ISERROR(OFFSET('HARGA SATUAN'!$E$6,MATCH('RAB '!C160,'HARGA SATUAN'!$C$7:$C$1509,0),0)),"",OFFSET('HARGA SATUAN'!$E$6,MATCH('RAB '!C160,'HARGA SATUAN'!$C$7:$C$1509,0),0)))</f>
        <v>Bh</v>
      </c>
      <c r="F160" s="389">
        <f>F154*2</f>
        <v>2</v>
      </c>
      <c r="G160" s="283">
        <f ca="1">IF(ISERROR(OFFSET('HARGA SATUAN'!$I$6,MATCH('RAB '!C160,'HARGA SATUAN'!$C$7:$C$1509,0),0)),0,OFFSET('HARGA SATUAN'!$I$6,MATCH('RAB '!C160,'HARGA SATUAN'!$C$7:$C$1509,0),0))</f>
        <v>404600</v>
      </c>
      <c r="H160" s="284">
        <f t="shared" ca="1" si="56"/>
        <v>0</v>
      </c>
      <c r="I160" s="284">
        <f t="shared" ca="1" si="57"/>
        <v>809200</v>
      </c>
      <c r="J160" s="284">
        <f t="shared" ca="1" si="58"/>
        <v>0</v>
      </c>
      <c r="K160" s="285">
        <f t="shared" ca="1" si="59"/>
        <v>809200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 ht="14.25" customHeight="1">
      <c r="A161" s="259"/>
      <c r="B161" s="294">
        <v>5</v>
      </c>
      <c r="C161" s="495" t="s">
        <v>177</v>
      </c>
      <c r="D161" s="281" t="str">
        <f ca="1">IF(ISERROR(OFFSET('HARGA SATUAN'!$D$6,MATCH('RAB '!C161,'HARGA SATUAN'!$C$7:$C$1509,0),0)),"",OFFSET('HARGA SATUAN'!$D$6,MATCH('RAB '!C161,'HARGA SATUAN'!$C$7:$C$1509,0),0))</f>
        <v>HDW</v>
      </c>
      <c r="E161" s="282" t="str">
        <f ca="1">IF(B161="+","Unit",IF(ISERROR(OFFSET('HARGA SATUAN'!$E$6,MATCH('RAB '!C161,'HARGA SATUAN'!$C$7:$C$1509,0),0)),"",OFFSET('HARGA SATUAN'!$E$6,MATCH('RAB '!C161,'HARGA SATUAN'!$C$7:$C$1509,0),0)))</f>
        <v>Bh</v>
      </c>
      <c r="F161" s="389">
        <f>F154*3</f>
        <v>3</v>
      </c>
      <c r="G161" s="283">
        <f ca="1">IF(ISERROR(OFFSET('HARGA SATUAN'!$I$6,MATCH('RAB '!C161,'HARGA SATUAN'!$C$7:$C$1509,0),0)),0,OFFSET('HARGA SATUAN'!$I$6,MATCH('RAB '!C161,'HARGA SATUAN'!$C$7:$C$1509,0),0))</f>
        <v>15900</v>
      </c>
      <c r="H161" s="284">
        <f t="shared" ca="1" si="56"/>
        <v>0</v>
      </c>
      <c r="I161" s="284">
        <f t="shared" ca="1" si="57"/>
        <v>47700</v>
      </c>
      <c r="J161" s="284">
        <f t="shared" ca="1" si="58"/>
        <v>0</v>
      </c>
      <c r="K161" s="285">
        <f t="shared" ca="1" si="59"/>
        <v>47700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 ht="14.25" customHeight="1">
      <c r="A162" s="259"/>
      <c r="B162" s="294">
        <v>6</v>
      </c>
      <c r="C162" s="495" t="s">
        <v>180</v>
      </c>
      <c r="D162" s="281" t="str">
        <f ca="1">IF(ISERROR(OFFSET('HARGA SATUAN'!$D$6,MATCH('RAB '!C162,'HARGA SATUAN'!$C$7:$C$1509,0),0)),"",OFFSET('HARGA SATUAN'!$D$6,MATCH('RAB '!C162,'HARGA SATUAN'!$C$7:$C$1509,0),0))</f>
        <v>HDW</v>
      </c>
      <c r="E162" s="282" t="str">
        <f ca="1">IF(B162="+","Unit",IF(ISERROR(OFFSET('HARGA SATUAN'!$E$6,MATCH('RAB '!C162,'HARGA SATUAN'!$C$7:$C$1509,0),0)),"",OFFSET('HARGA SATUAN'!$E$6,MATCH('RAB '!C162,'HARGA SATUAN'!$C$7:$C$1509,0),0)))</f>
        <v>Bh</v>
      </c>
      <c r="F162" s="389">
        <f>F154*2</f>
        <v>2</v>
      </c>
      <c r="G162" s="283">
        <f ca="1">IF(ISERROR(OFFSET('HARGA SATUAN'!$I$6,MATCH('RAB '!C162,'HARGA SATUAN'!$C$7:$C$1509,0),0)),0,OFFSET('HARGA SATUAN'!$I$6,MATCH('RAB '!C162,'HARGA SATUAN'!$C$7:$C$1509,0),0))</f>
        <v>17100</v>
      </c>
      <c r="H162" s="284">
        <f t="shared" ca="1" si="56"/>
        <v>0</v>
      </c>
      <c r="I162" s="284">
        <f t="shared" ca="1" si="57"/>
        <v>34200</v>
      </c>
      <c r="J162" s="284">
        <f t="shared" ca="1" si="58"/>
        <v>0</v>
      </c>
      <c r="K162" s="285">
        <f t="shared" ca="1" si="59"/>
        <v>34200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 ht="14.25" customHeight="1">
      <c r="A163" s="259"/>
      <c r="B163" s="294">
        <v>7</v>
      </c>
      <c r="C163" s="495" t="s">
        <v>574</v>
      </c>
      <c r="D163" s="281" t="str">
        <f ca="1">IF(ISERROR(OFFSET('HARGA SATUAN'!$D$6,MATCH('RAB '!C163,'HARGA SATUAN'!$C$7:$C$1509,0),0)),"",OFFSET('HARGA SATUAN'!$D$6,MATCH('RAB '!C163,'HARGA SATUAN'!$C$7:$C$1509,0),0))</f>
        <v>HDW</v>
      </c>
      <c r="E163" s="282" t="str">
        <f ca="1">IF(B163="+","Unit",IF(ISERROR(OFFSET('HARGA SATUAN'!$E$6,MATCH('RAB '!C163,'HARGA SATUAN'!$C$7:$C$1509,0),0)),"",OFFSET('HARGA SATUAN'!$E$6,MATCH('RAB '!C163,'HARGA SATUAN'!$C$7:$C$1509,0),0)))</f>
        <v>Bh</v>
      </c>
      <c r="F163" s="389">
        <f>F154*4</f>
        <v>4</v>
      </c>
      <c r="G163" s="283">
        <f ca="1">IF(ISERROR(OFFSET('HARGA SATUAN'!$I$6,MATCH('RAB '!C163,'HARGA SATUAN'!$C$7:$C$1509,0),0)),0,OFFSET('HARGA SATUAN'!$I$6,MATCH('RAB '!C163,'HARGA SATUAN'!$C$7:$C$1509,0),0))</f>
        <v>49000</v>
      </c>
      <c r="H163" s="284">
        <f t="shared" ca="1" si="56"/>
        <v>0</v>
      </c>
      <c r="I163" s="284">
        <f t="shared" ca="1" si="57"/>
        <v>196000</v>
      </c>
      <c r="J163" s="284">
        <f t="shared" ca="1" si="58"/>
        <v>0</v>
      </c>
      <c r="K163" s="285">
        <f t="shared" ca="1" si="59"/>
        <v>196000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 ht="14.25" customHeight="1">
      <c r="A164" s="259"/>
      <c r="B164" s="294">
        <v>8</v>
      </c>
      <c r="C164" s="495" t="s">
        <v>142</v>
      </c>
      <c r="D164" s="281" t="str">
        <f ca="1">IF(ISERROR(OFFSET('HARGA SATUAN'!$D$6,MATCH('RAB '!C164,'HARGA SATUAN'!$C$7:$C$1509,0),0)),"",OFFSET('HARGA SATUAN'!$D$6,MATCH('RAB '!C164,'HARGA SATUAN'!$C$7:$C$1509,0),0))</f>
        <v>HDW</v>
      </c>
      <c r="E164" s="282" t="str">
        <f ca="1">IF(B164="+","Unit",IF(ISERROR(OFFSET('HARGA SATUAN'!$E$6,MATCH('RAB '!C164,'HARGA SATUAN'!$C$7:$C$1509,0),0)),"",OFFSET('HARGA SATUAN'!$E$6,MATCH('RAB '!C164,'HARGA SATUAN'!$C$7:$C$1509,0),0)))</f>
        <v>Set</v>
      </c>
      <c r="F164" s="291">
        <f>F154*1</f>
        <v>1</v>
      </c>
      <c r="G164" s="283">
        <f ca="1">IF(ISERROR(OFFSET('HARGA SATUAN'!$I$6,MATCH('RAB '!C164,'HARGA SATUAN'!$C$7:$C$1509,0),0)),0,OFFSET('HARGA SATUAN'!$I$6,MATCH('RAB '!C164,'HARGA SATUAN'!$C$7:$C$1509,0),0))</f>
        <v>67800</v>
      </c>
      <c r="H164" s="284">
        <f t="shared" ca="1" si="56"/>
        <v>0</v>
      </c>
      <c r="I164" s="284">
        <f t="shared" ca="1" si="57"/>
        <v>67800</v>
      </c>
      <c r="J164" s="284">
        <f t="shared" ca="1" si="58"/>
        <v>0</v>
      </c>
      <c r="K164" s="285">
        <f t="shared" ca="1" si="59"/>
        <v>67800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 ht="14.25" customHeight="1">
      <c r="A165" s="259"/>
      <c r="B165" s="294">
        <v>9</v>
      </c>
      <c r="C165" s="495" t="s">
        <v>22</v>
      </c>
      <c r="D165" s="281" t="str">
        <f ca="1">IF(ISERROR(OFFSET('HARGA SATUAN'!$D$6,MATCH('RAB '!C165,'HARGA SATUAN'!$C$7:$C$1509,0),0)),"",OFFSET('HARGA SATUAN'!$D$6,MATCH('RAB '!C165,'HARGA SATUAN'!$C$7:$C$1509,0),0))</f>
        <v>HDW</v>
      </c>
      <c r="E165" s="282" t="str">
        <f ca="1">IF(B165="+","Unit",IF(ISERROR(OFFSET('HARGA SATUAN'!$E$6,MATCH('RAB '!C165,'HARGA SATUAN'!$C$7:$C$1509,0),0)),"",OFFSET('HARGA SATUAN'!$E$6,MATCH('RAB '!C165,'HARGA SATUAN'!$C$7:$C$1509,0),0)))</f>
        <v>Mtr</v>
      </c>
      <c r="F165" s="291">
        <f>F154*2</f>
        <v>2</v>
      </c>
      <c r="G165" s="283">
        <f ca="1">IF(ISERROR(OFFSET('HARGA SATUAN'!$I$6,MATCH('RAB '!C165,'HARGA SATUAN'!$C$7:$C$1509,0),0)),0,OFFSET('HARGA SATUAN'!$I$6,MATCH('RAB '!C165,'HARGA SATUAN'!$C$7:$C$1509,0),0))</f>
        <v>30000</v>
      </c>
      <c r="H165" s="284">
        <f t="shared" ca="1" si="56"/>
        <v>0</v>
      </c>
      <c r="I165" s="284">
        <f t="shared" ca="1" si="57"/>
        <v>60000</v>
      </c>
      <c r="J165" s="284">
        <f t="shared" ca="1" si="58"/>
        <v>0</v>
      </c>
      <c r="K165" s="285">
        <f t="shared" ca="1" si="59"/>
        <v>60000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 ht="14.25" customHeight="1">
      <c r="A166" s="259"/>
      <c r="B166" s="294">
        <v>10</v>
      </c>
      <c r="C166" s="495" t="s">
        <v>775</v>
      </c>
      <c r="D166" s="281" t="str">
        <f ca="1">IF(ISERROR(OFFSET('HARGA SATUAN'!$D$6,MATCH('RAB '!C166,'HARGA SATUAN'!$C$7:$C$1509,0),0)),"",OFFSET('HARGA SATUAN'!$D$6,MATCH('RAB '!C166,'HARGA SATUAN'!$C$7:$C$1509,0),0))</f>
        <v>JASA</v>
      </c>
      <c r="E166" s="282" t="str">
        <f ca="1">IF(B166="+","Unit",IF(ISERROR(OFFSET('HARGA SATUAN'!$E$6,MATCH('RAB '!C166,'HARGA SATUAN'!$C$7:$C$1509,0),0)),"",OFFSET('HARGA SATUAN'!$E$6,MATCH('RAB '!C166,'HARGA SATUAN'!$C$7:$C$1509,0),0)))</f>
        <v>Unit</v>
      </c>
      <c r="F166" s="524">
        <f>F154*1</f>
        <v>1</v>
      </c>
      <c r="G166" s="283">
        <f ca="1">IF(ISERROR(OFFSET('HARGA SATUAN'!$I$6,MATCH('RAB '!C166,'HARGA SATUAN'!$C$7:$C$1509,0),0)),0,OFFSET('HARGA SATUAN'!$I$6,MATCH('RAB '!C166,'HARGA SATUAN'!$C$7:$C$1509,0),0))</f>
        <v>346400</v>
      </c>
      <c r="H166" s="284">
        <f t="shared" ca="1" si="56"/>
        <v>0</v>
      </c>
      <c r="I166" s="284">
        <f t="shared" ca="1" si="57"/>
        <v>0</v>
      </c>
      <c r="J166" s="284">
        <f t="shared" ca="1" si="58"/>
        <v>346400</v>
      </c>
      <c r="K166" s="285">
        <f t="shared" ca="1" si="59"/>
        <v>346400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 ht="14.25" hidden="1" customHeight="1">
      <c r="A167" s="259"/>
      <c r="B167" s="294"/>
      <c r="C167" s="495"/>
      <c r="D167" s="281" t="str">
        <f ca="1">IF(ISERROR(OFFSET('HARGA SATUAN'!$D$6,MATCH('RAB '!C167,'HARGA SATUAN'!$C$7:$C$1509,0),0)),"",OFFSET('HARGA SATUAN'!$D$6,MATCH('RAB '!C167,'HARGA SATUAN'!$C$7:$C$1509,0),0))</f>
        <v/>
      </c>
      <c r="E167" s="282" t="str">
        <f ca="1">IF(B167="+","Unit",IF(ISERROR(OFFSET('HARGA SATUAN'!$E$6,MATCH('RAB '!C167,'HARGA SATUAN'!$C$7:$C$1509,0),0)),"",OFFSET('HARGA SATUAN'!$E$6,MATCH('RAB '!C167,'HARGA SATUAN'!$C$7:$C$1509,0),0)))</f>
        <v/>
      </c>
      <c r="F167" s="291"/>
      <c r="G167" s="283">
        <f ca="1">IF(ISERROR(OFFSET('HARGA SATUAN'!$I$6,MATCH('RAB '!C167,'HARGA SATUAN'!$C$7:$C$1509,0),0)),0,OFFSET('HARGA SATUAN'!$I$6,MATCH('RAB '!C167,'HARGA SATUAN'!$C$7:$C$1509,0),0))</f>
        <v>0</v>
      </c>
      <c r="H167" s="284">
        <f t="shared" ca="1" si="56"/>
        <v>0</v>
      </c>
      <c r="I167" s="284">
        <f t="shared" ca="1" si="57"/>
        <v>0</v>
      </c>
      <c r="J167" s="284">
        <f t="shared" ca="1" si="58"/>
        <v>0</v>
      </c>
      <c r="K167" s="285">
        <f t="shared" ca="1" si="59"/>
        <v>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 ht="14.25" hidden="1" customHeight="1">
      <c r="A168" s="259"/>
      <c r="B168" s="294"/>
      <c r="C168" s="495"/>
      <c r="D168" s="281" t="str">
        <f ca="1">IF(ISERROR(OFFSET('HARGA SATUAN'!$D$6,MATCH('RAB '!C168,'HARGA SATUAN'!$C$7:$C$1509,0),0)),"",OFFSET('HARGA SATUAN'!$D$6,MATCH('RAB '!C168,'HARGA SATUAN'!$C$7:$C$1509,0),0))</f>
        <v/>
      </c>
      <c r="E168" s="282" t="str">
        <f ca="1">IF(B168="+","Unit",IF(ISERROR(OFFSET('HARGA SATUAN'!$E$6,MATCH('RAB '!C168,'HARGA SATUAN'!$C$7:$C$1509,0),0)),"",OFFSET('HARGA SATUAN'!$E$6,MATCH('RAB '!C168,'HARGA SATUAN'!$C$7:$C$1509,0),0)))</f>
        <v/>
      </c>
      <c r="F168" s="291"/>
      <c r="G168" s="283">
        <f ca="1">IF(ISERROR(OFFSET('HARGA SATUAN'!$I$6,MATCH('RAB '!C168,'HARGA SATUAN'!$C$7:$C$1509,0),0)),0,OFFSET('HARGA SATUAN'!$I$6,MATCH('RAB '!C168,'HARGA SATUAN'!$C$7:$C$1509,0),0))</f>
        <v>0</v>
      </c>
      <c r="H168" s="284">
        <f t="shared" ca="1" si="56"/>
        <v>0</v>
      </c>
      <c r="I168" s="284">
        <f t="shared" ca="1" si="57"/>
        <v>0</v>
      </c>
      <c r="J168" s="284">
        <f t="shared" ca="1" si="58"/>
        <v>0</v>
      </c>
      <c r="K168" s="285">
        <f t="shared" ca="1" si="59"/>
        <v>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 ht="14.25" hidden="1" customHeight="1">
      <c r="A169" s="259"/>
      <c r="B169" s="294"/>
      <c r="C169" s="495"/>
      <c r="D169" s="281" t="str">
        <f ca="1">IF(ISERROR(OFFSET('HARGA SATUAN'!$D$6,MATCH('RAB '!C169,'HARGA SATUAN'!$C$7:$C$1509,0),0)),"",OFFSET('HARGA SATUAN'!$D$6,MATCH('RAB '!C169,'HARGA SATUAN'!$C$7:$C$1509,0),0))</f>
        <v/>
      </c>
      <c r="E169" s="282" t="str">
        <f ca="1">IF(B169="+","Unit",IF(ISERROR(OFFSET('HARGA SATUAN'!$E$6,MATCH('RAB '!C169,'HARGA SATUAN'!$C$7:$C$1509,0),0)),"",OFFSET('HARGA SATUAN'!$E$6,MATCH('RAB '!C169,'HARGA SATUAN'!$C$7:$C$1509,0),0)))</f>
        <v/>
      </c>
      <c r="F169" s="291"/>
      <c r="G169" s="283">
        <f ca="1">IF(ISERROR(OFFSET('HARGA SATUAN'!$I$6,MATCH('RAB '!C169,'HARGA SATUAN'!$C$7:$C$1509,0),0)),0,OFFSET('HARGA SATUAN'!$I$6,MATCH('RAB '!C169,'HARGA SATUAN'!$C$7:$C$1509,0),0))</f>
        <v>0</v>
      </c>
      <c r="H169" s="284">
        <f t="shared" ref="H169:H183" ca="1" si="60">IF(OR(D169="MDU",D169="MDU-KD"),(IF($O$3="RAB NON MDU","PLN KD",G169*F169)),0)</f>
        <v>0</v>
      </c>
      <c r="I169" s="284">
        <f t="shared" ref="I169:I183" ca="1" si="61">IF(D169="HDW",G169*F169,0)</f>
        <v>0</v>
      </c>
      <c r="J169" s="284">
        <f t="shared" ref="J169:J183" ca="1" si="62">IF(D169="JASA",G169*F169,0)</f>
        <v>0</v>
      </c>
      <c r="K169" s="285">
        <f t="shared" ref="K169:K183" ca="1" si="63">SUM(H169:J169)</f>
        <v>0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90" customFormat="1" ht="14.25" hidden="1" customHeight="1">
      <c r="A170" s="259"/>
      <c r="B170" s="294"/>
      <c r="C170" s="495"/>
      <c r="D170" s="281" t="str">
        <f ca="1">IF(ISERROR(OFFSET('HARGA SATUAN'!$D$6,MATCH('RAB '!C170,'HARGA SATUAN'!$C$7:$C$1509,0),0)),"",OFFSET('HARGA SATUAN'!$D$6,MATCH('RAB '!C170,'HARGA SATUAN'!$C$7:$C$1509,0),0))</f>
        <v/>
      </c>
      <c r="E170" s="282" t="str">
        <f ca="1">IF(B170="+","Unit",IF(ISERROR(OFFSET('HARGA SATUAN'!$E$6,MATCH('RAB '!C170,'HARGA SATUAN'!$C$7:$C$1509,0),0)),"",OFFSET('HARGA SATUAN'!$E$6,MATCH('RAB '!C170,'HARGA SATUAN'!$C$7:$C$1509,0),0)))</f>
        <v/>
      </c>
      <c r="F170" s="291"/>
      <c r="G170" s="283">
        <f ca="1">IF(ISERROR(OFFSET('HARGA SATUAN'!$I$6,MATCH('RAB '!C170,'HARGA SATUAN'!$C$7:$C$1509,0),0)),0,OFFSET('HARGA SATUAN'!$I$6,MATCH('RAB '!C170,'HARGA SATUAN'!$C$7:$C$1509,0),0))</f>
        <v>0</v>
      </c>
      <c r="H170" s="284">
        <f t="shared" ca="1" si="60"/>
        <v>0</v>
      </c>
      <c r="I170" s="284">
        <f t="shared" ca="1" si="61"/>
        <v>0</v>
      </c>
      <c r="J170" s="284">
        <f t="shared" ca="1" si="62"/>
        <v>0</v>
      </c>
      <c r="K170" s="285">
        <f t="shared" ca="1" si="63"/>
        <v>0</v>
      </c>
      <c r="L170" s="289"/>
      <c r="M170" s="289"/>
      <c r="N170" s="289"/>
      <c r="O170" s="286"/>
      <c r="P170" s="286"/>
      <c r="Q170" s="267"/>
      <c r="R170" s="259"/>
      <c r="S170" s="287"/>
      <c r="T170" s="264"/>
      <c r="U170" s="264"/>
      <c r="V170" s="264"/>
    </row>
    <row r="171" spans="1:22" s="290" customFormat="1" ht="14.25" hidden="1" customHeight="1">
      <c r="A171" s="259"/>
      <c r="B171" s="294"/>
      <c r="C171" s="495"/>
      <c r="D171" s="281" t="str">
        <f ca="1">IF(ISERROR(OFFSET('HARGA SATUAN'!$D$6,MATCH('RAB '!C171,'HARGA SATUAN'!$C$7:$C$1509,0),0)),"",OFFSET('HARGA SATUAN'!$D$6,MATCH('RAB '!C171,'HARGA SATUAN'!$C$7:$C$1509,0),0))</f>
        <v/>
      </c>
      <c r="E171" s="282" t="str">
        <f ca="1">IF(B171="+","Unit",IF(ISERROR(OFFSET('HARGA SATUAN'!$E$6,MATCH('RAB '!C171,'HARGA SATUAN'!$C$7:$C$1509,0),0)),"",OFFSET('HARGA SATUAN'!$E$6,MATCH('RAB '!C171,'HARGA SATUAN'!$C$7:$C$1509,0),0)))</f>
        <v/>
      </c>
      <c r="F171" s="291"/>
      <c r="G171" s="283">
        <f ca="1">IF(ISERROR(OFFSET('HARGA SATUAN'!$I$6,MATCH('RAB '!C171,'HARGA SATUAN'!$C$7:$C$1509,0),0)),0,OFFSET('HARGA SATUAN'!$I$6,MATCH('RAB '!C171,'HARGA SATUAN'!$C$7:$C$1509,0),0))</f>
        <v>0</v>
      </c>
      <c r="H171" s="284">
        <f t="shared" ca="1" si="60"/>
        <v>0</v>
      </c>
      <c r="I171" s="284">
        <f t="shared" ca="1" si="61"/>
        <v>0</v>
      </c>
      <c r="J171" s="284">
        <f t="shared" ca="1" si="62"/>
        <v>0</v>
      </c>
      <c r="K171" s="285">
        <f t="shared" ca="1" si="63"/>
        <v>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 ht="14.25" hidden="1" customHeight="1">
      <c r="A172" s="259"/>
      <c r="B172" s="294"/>
      <c r="C172" s="495"/>
      <c r="D172" s="281" t="str">
        <f ca="1">IF(ISERROR(OFFSET('HARGA SATUAN'!$D$6,MATCH('RAB '!C172,'HARGA SATUAN'!$C$7:$C$1509,0),0)),"",OFFSET('HARGA SATUAN'!$D$6,MATCH('RAB '!C172,'HARGA SATUAN'!$C$7:$C$1509,0),0))</f>
        <v/>
      </c>
      <c r="E172" s="282" t="str">
        <f ca="1">IF(B172="+","Unit",IF(ISERROR(OFFSET('HARGA SATUAN'!$E$6,MATCH('RAB '!C172,'HARGA SATUAN'!$C$7:$C$1509,0),0)),"",OFFSET('HARGA SATUAN'!$E$6,MATCH('RAB '!C172,'HARGA SATUAN'!$C$7:$C$1509,0),0)))</f>
        <v/>
      </c>
      <c r="F172" s="291"/>
      <c r="G172" s="283">
        <f ca="1">IF(ISERROR(OFFSET('HARGA SATUAN'!$I$6,MATCH('RAB '!C172,'HARGA SATUAN'!$C$7:$C$1509,0),0)),0,OFFSET('HARGA SATUAN'!$I$6,MATCH('RAB '!C172,'HARGA SATUAN'!$C$7:$C$1509,0),0))</f>
        <v>0</v>
      </c>
      <c r="H172" s="284">
        <f t="shared" ca="1" si="60"/>
        <v>0</v>
      </c>
      <c r="I172" s="284">
        <f t="shared" ca="1" si="61"/>
        <v>0</v>
      </c>
      <c r="J172" s="284">
        <f t="shared" ca="1" si="62"/>
        <v>0</v>
      </c>
      <c r="K172" s="285">
        <f t="shared" ca="1" si="63"/>
        <v>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90" customFormat="1" ht="14.25" hidden="1" customHeight="1">
      <c r="A173" s="259"/>
      <c r="B173" s="294"/>
      <c r="C173" s="495"/>
      <c r="D173" s="281" t="str">
        <f ca="1">IF(ISERROR(OFFSET('HARGA SATUAN'!$D$6,MATCH('RAB '!C173,'HARGA SATUAN'!$C$7:$C$1509,0),0)),"",OFFSET('HARGA SATUAN'!$D$6,MATCH('RAB '!C173,'HARGA SATUAN'!$C$7:$C$1509,0),0))</f>
        <v/>
      </c>
      <c r="E173" s="282" t="str">
        <f ca="1">IF(B173="+","Unit",IF(ISERROR(OFFSET('HARGA SATUAN'!$E$6,MATCH('RAB '!C173,'HARGA SATUAN'!$C$7:$C$1509,0),0)),"",OFFSET('HARGA SATUAN'!$E$6,MATCH('RAB '!C173,'HARGA SATUAN'!$C$7:$C$1509,0),0)))</f>
        <v/>
      </c>
      <c r="F173" s="291"/>
      <c r="G173" s="283">
        <f ca="1">IF(ISERROR(OFFSET('HARGA SATUAN'!$I$6,MATCH('RAB '!C173,'HARGA SATUAN'!$C$7:$C$1509,0),0)),0,OFFSET('HARGA SATUAN'!$I$6,MATCH('RAB '!C173,'HARGA SATUAN'!$C$7:$C$1509,0),0))</f>
        <v>0</v>
      </c>
      <c r="H173" s="284">
        <f t="shared" ca="1" si="60"/>
        <v>0</v>
      </c>
      <c r="I173" s="284">
        <f t="shared" ca="1" si="61"/>
        <v>0</v>
      </c>
      <c r="J173" s="284">
        <f t="shared" ca="1" si="62"/>
        <v>0</v>
      </c>
      <c r="K173" s="285">
        <f t="shared" ca="1" si="63"/>
        <v>0</v>
      </c>
      <c r="L173" s="289"/>
      <c r="M173" s="289"/>
      <c r="N173" s="289"/>
      <c r="O173" s="286"/>
      <c r="P173" s="286"/>
      <c r="Q173" s="267"/>
      <c r="R173" s="259"/>
      <c r="S173" s="287"/>
      <c r="T173" s="264"/>
      <c r="U173" s="264"/>
      <c r="V173" s="264"/>
    </row>
    <row r="174" spans="1:22" s="290" customFormat="1" ht="14.25" hidden="1" customHeight="1">
      <c r="A174" s="259"/>
      <c r="B174" s="294"/>
      <c r="C174" s="495"/>
      <c r="D174" s="281" t="str">
        <f ca="1">IF(ISERROR(OFFSET('HARGA SATUAN'!$D$6,MATCH('RAB '!C174,'HARGA SATUAN'!$C$7:$C$1509,0),0)),"",OFFSET('HARGA SATUAN'!$D$6,MATCH('RAB '!C174,'HARGA SATUAN'!$C$7:$C$1509,0),0))</f>
        <v/>
      </c>
      <c r="E174" s="282" t="str">
        <f ca="1">IF(B174="+","Unit",IF(ISERROR(OFFSET('HARGA SATUAN'!$E$6,MATCH('RAB '!C174,'HARGA SATUAN'!$C$7:$C$1509,0),0)),"",OFFSET('HARGA SATUAN'!$E$6,MATCH('RAB '!C174,'HARGA SATUAN'!$C$7:$C$1509,0),0)))</f>
        <v/>
      </c>
      <c r="F174" s="291"/>
      <c r="G174" s="283">
        <f ca="1">IF(ISERROR(OFFSET('HARGA SATUAN'!$I$6,MATCH('RAB '!C174,'HARGA SATUAN'!$C$7:$C$1509,0),0)),0,OFFSET('HARGA SATUAN'!$I$6,MATCH('RAB '!C174,'HARGA SATUAN'!$C$7:$C$1509,0),0))</f>
        <v>0</v>
      </c>
      <c r="H174" s="284">
        <f t="shared" ca="1" si="60"/>
        <v>0</v>
      </c>
      <c r="I174" s="284">
        <f t="shared" ca="1" si="61"/>
        <v>0</v>
      </c>
      <c r="J174" s="284">
        <f t="shared" ca="1" si="62"/>
        <v>0</v>
      </c>
      <c r="K174" s="285">
        <f t="shared" ca="1" si="63"/>
        <v>0</v>
      </c>
      <c r="L174" s="289"/>
      <c r="M174" s="289"/>
      <c r="N174" s="289"/>
      <c r="O174" s="286"/>
      <c r="P174" s="286"/>
      <c r="Q174" s="267"/>
      <c r="R174" s="259"/>
      <c r="S174" s="287"/>
      <c r="T174" s="264"/>
      <c r="U174" s="264"/>
      <c r="V174" s="264"/>
    </row>
    <row r="175" spans="1:22" s="290" customFormat="1" ht="14.25" hidden="1" customHeight="1">
      <c r="A175" s="259"/>
      <c r="B175" s="294"/>
      <c r="C175" s="495"/>
      <c r="D175" s="281" t="str">
        <f ca="1">IF(ISERROR(OFFSET('HARGA SATUAN'!$D$6,MATCH('RAB '!C175,'HARGA SATUAN'!$C$7:$C$1509,0),0)),"",OFFSET('HARGA SATUAN'!$D$6,MATCH('RAB '!C175,'HARGA SATUAN'!$C$7:$C$1509,0),0))</f>
        <v/>
      </c>
      <c r="E175" s="282" t="str">
        <f ca="1">IF(B175="+","Unit",IF(ISERROR(OFFSET('HARGA SATUAN'!$E$6,MATCH('RAB '!C175,'HARGA SATUAN'!$C$7:$C$1509,0),0)),"",OFFSET('HARGA SATUAN'!$E$6,MATCH('RAB '!C175,'HARGA SATUAN'!$C$7:$C$1509,0),0)))</f>
        <v/>
      </c>
      <c r="F175" s="291"/>
      <c r="G175" s="283">
        <f ca="1">IF(ISERROR(OFFSET('HARGA SATUAN'!$I$6,MATCH('RAB '!C175,'HARGA SATUAN'!$C$7:$C$1509,0),0)),0,OFFSET('HARGA SATUAN'!$I$6,MATCH('RAB '!C175,'HARGA SATUAN'!$C$7:$C$1509,0),0))</f>
        <v>0</v>
      </c>
      <c r="H175" s="284">
        <f t="shared" ca="1" si="60"/>
        <v>0</v>
      </c>
      <c r="I175" s="284">
        <f t="shared" ca="1" si="61"/>
        <v>0</v>
      </c>
      <c r="J175" s="284">
        <f t="shared" ca="1" si="62"/>
        <v>0</v>
      </c>
      <c r="K175" s="285">
        <f t="shared" ca="1" si="63"/>
        <v>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 ht="14.25" hidden="1" customHeight="1">
      <c r="A176" s="259"/>
      <c r="B176" s="294"/>
      <c r="C176" s="495"/>
      <c r="D176" s="281" t="str">
        <f ca="1">IF(ISERROR(OFFSET('HARGA SATUAN'!$D$6,MATCH('RAB '!C176,'HARGA SATUAN'!$C$7:$C$1509,0),0)),"",OFFSET('HARGA SATUAN'!$D$6,MATCH('RAB '!C176,'HARGA SATUAN'!$C$7:$C$1509,0),0))</f>
        <v/>
      </c>
      <c r="E176" s="282" t="str">
        <f ca="1">IF(B176="+","Unit",IF(ISERROR(OFFSET('HARGA SATUAN'!$E$6,MATCH('RAB '!C176,'HARGA SATUAN'!$C$7:$C$1509,0),0)),"",OFFSET('HARGA SATUAN'!$E$6,MATCH('RAB '!C176,'HARGA SATUAN'!$C$7:$C$1509,0),0)))</f>
        <v/>
      </c>
      <c r="F176" s="291"/>
      <c r="G176" s="283">
        <f ca="1">IF(ISERROR(OFFSET('HARGA SATUAN'!$I$6,MATCH('RAB '!C176,'HARGA SATUAN'!$C$7:$C$1509,0),0)),0,OFFSET('HARGA SATUAN'!$I$6,MATCH('RAB '!C176,'HARGA SATUAN'!$C$7:$C$1509,0),0))</f>
        <v>0</v>
      </c>
      <c r="H176" s="284">
        <f t="shared" ca="1" si="60"/>
        <v>0</v>
      </c>
      <c r="I176" s="284">
        <f t="shared" ca="1" si="61"/>
        <v>0</v>
      </c>
      <c r="J176" s="284">
        <f t="shared" ca="1" si="62"/>
        <v>0</v>
      </c>
      <c r="K176" s="285">
        <f t="shared" ca="1" si="63"/>
        <v>0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 ht="14.25" hidden="1" customHeight="1">
      <c r="A177" s="259"/>
      <c r="B177" s="294"/>
      <c r="C177" s="495"/>
      <c r="D177" s="281" t="str">
        <f ca="1">IF(ISERROR(OFFSET('HARGA SATUAN'!$D$6,MATCH('RAB '!C177,'HARGA SATUAN'!$C$7:$C$1509,0),0)),"",OFFSET('HARGA SATUAN'!$D$6,MATCH('RAB '!C177,'HARGA SATUAN'!$C$7:$C$1509,0),0))</f>
        <v/>
      </c>
      <c r="E177" s="282" t="str">
        <f ca="1">IF(B177="+","Unit",IF(ISERROR(OFFSET('HARGA SATUAN'!$E$6,MATCH('RAB '!C177,'HARGA SATUAN'!$C$7:$C$1509,0),0)),"",OFFSET('HARGA SATUAN'!$E$6,MATCH('RAB '!C177,'HARGA SATUAN'!$C$7:$C$1509,0),0)))</f>
        <v/>
      </c>
      <c r="F177" s="291"/>
      <c r="G177" s="283">
        <f ca="1">IF(ISERROR(OFFSET('HARGA SATUAN'!$I$6,MATCH('RAB '!C177,'HARGA SATUAN'!$C$7:$C$1509,0),0)),0,OFFSET('HARGA SATUAN'!$I$6,MATCH('RAB '!C177,'HARGA SATUAN'!$C$7:$C$1509,0),0))</f>
        <v>0</v>
      </c>
      <c r="H177" s="284">
        <f t="shared" ca="1" si="60"/>
        <v>0</v>
      </c>
      <c r="I177" s="284">
        <f t="shared" ca="1" si="61"/>
        <v>0</v>
      </c>
      <c r="J177" s="284">
        <f t="shared" ca="1" si="62"/>
        <v>0</v>
      </c>
      <c r="K177" s="285">
        <f t="shared" ca="1" si="63"/>
        <v>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 ht="14.25" hidden="1" customHeight="1">
      <c r="A178" s="259"/>
      <c r="B178" s="294"/>
      <c r="C178" s="495"/>
      <c r="D178" s="281" t="str">
        <f ca="1">IF(ISERROR(OFFSET('HARGA SATUAN'!$D$6,MATCH('RAB '!C178,'HARGA SATUAN'!$C$7:$C$1509,0),0)),"",OFFSET('HARGA SATUAN'!$D$6,MATCH('RAB '!C178,'HARGA SATUAN'!$C$7:$C$1509,0),0))</f>
        <v/>
      </c>
      <c r="E178" s="282" t="str">
        <f ca="1">IF(B178="+","Unit",IF(ISERROR(OFFSET('HARGA SATUAN'!$E$6,MATCH('RAB '!C178,'HARGA SATUAN'!$C$7:$C$1509,0),0)),"",OFFSET('HARGA SATUAN'!$E$6,MATCH('RAB '!C178,'HARGA SATUAN'!$C$7:$C$1509,0),0)))</f>
        <v/>
      </c>
      <c r="F178" s="291"/>
      <c r="G178" s="283">
        <f ca="1">IF(ISERROR(OFFSET('HARGA SATUAN'!$I$6,MATCH('RAB '!C178,'HARGA SATUAN'!$C$7:$C$1509,0),0)),0,OFFSET('HARGA SATUAN'!$I$6,MATCH('RAB '!C178,'HARGA SATUAN'!$C$7:$C$1509,0),0))</f>
        <v>0</v>
      </c>
      <c r="H178" s="284">
        <f t="shared" ca="1" si="60"/>
        <v>0</v>
      </c>
      <c r="I178" s="284">
        <f t="shared" ca="1" si="61"/>
        <v>0</v>
      </c>
      <c r="J178" s="284">
        <f t="shared" ca="1" si="62"/>
        <v>0</v>
      </c>
      <c r="K178" s="285">
        <f t="shared" ca="1" si="63"/>
        <v>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 ht="14.25" hidden="1" customHeight="1">
      <c r="A179" s="259"/>
      <c r="B179" s="294"/>
      <c r="C179" s="495"/>
      <c r="D179" s="281" t="str">
        <f ca="1">IF(ISERROR(OFFSET('HARGA SATUAN'!$D$6,MATCH('RAB '!C179,'HARGA SATUAN'!$C$7:$C$1509,0),0)),"",OFFSET('HARGA SATUAN'!$D$6,MATCH('RAB '!C179,'HARGA SATUAN'!$C$7:$C$1509,0),0))</f>
        <v/>
      </c>
      <c r="E179" s="282" t="str">
        <f ca="1">IF(B179="+","Unit",IF(ISERROR(OFFSET('HARGA SATUAN'!$E$6,MATCH('RAB '!C179,'HARGA SATUAN'!$C$7:$C$1509,0),0)),"",OFFSET('HARGA SATUAN'!$E$6,MATCH('RAB '!C179,'HARGA SATUAN'!$C$7:$C$1509,0),0)))</f>
        <v/>
      </c>
      <c r="F179" s="291"/>
      <c r="G179" s="283">
        <f ca="1">IF(ISERROR(OFFSET('HARGA SATUAN'!$I$6,MATCH('RAB '!C179,'HARGA SATUAN'!$C$7:$C$1509,0),0)),0,OFFSET('HARGA SATUAN'!$I$6,MATCH('RAB '!C179,'HARGA SATUAN'!$C$7:$C$1509,0),0))</f>
        <v>0</v>
      </c>
      <c r="H179" s="284">
        <f t="shared" ca="1" si="60"/>
        <v>0</v>
      </c>
      <c r="I179" s="284">
        <f t="shared" ca="1" si="61"/>
        <v>0</v>
      </c>
      <c r="J179" s="284">
        <f t="shared" ca="1" si="62"/>
        <v>0</v>
      </c>
      <c r="K179" s="285">
        <f t="shared" ca="1" si="63"/>
        <v>0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 ht="14.25" hidden="1" customHeight="1">
      <c r="A180" s="259"/>
      <c r="B180" s="294"/>
      <c r="C180" s="495"/>
      <c r="D180" s="281" t="str">
        <f ca="1">IF(ISERROR(OFFSET('HARGA SATUAN'!$D$6,MATCH('RAB '!C180,'HARGA SATUAN'!$C$7:$C$1509,0),0)),"",OFFSET('HARGA SATUAN'!$D$6,MATCH('RAB '!C180,'HARGA SATUAN'!$C$7:$C$1509,0),0))</f>
        <v/>
      </c>
      <c r="E180" s="282" t="str">
        <f ca="1">IF(B180="+","Unit",IF(ISERROR(OFFSET('HARGA SATUAN'!$E$6,MATCH('RAB '!C180,'HARGA SATUAN'!$C$7:$C$1509,0),0)),"",OFFSET('HARGA SATUAN'!$E$6,MATCH('RAB '!C180,'HARGA SATUAN'!$C$7:$C$1509,0),0)))</f>
        <v/>
      </c>
      <c r="F180" s="291"/>
      <c r="G180" s="283">
        <f ca="1">IF(ISERROR(OFFSET('HARGA SATUAN'!$I$6,MATCH('RAB '!C180,'HARGA SATUAN'!$C$7:$C$1509,0),0)),0,OFFSET('HARGA SATUAN'!$I$6,MATCH('RAB '!C180,'HARGA SATUAN'!$C$7:$C$1509,0),0))</f>
        <v>0</v>
      </c>
      <c r="H180" s="284">
        <f t="shared" ca="1" si="60"/>
        <v>0</v>
      </c>
      <c r="I180" s="284">
        <f t="shared" ca="1" si="61"/>
        <v>0</v>
      </c>
      <c r="J180" s="284">
        <f t="shared" ca="1" si="62"/>
        <v>0</v>
      </c>
      <c r="K180" s="285">
        <f t="shared" ca="1" si="63"/>
        <v>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 ht="14.25" hidden="1" customHeight="1">
      <c r="A181" s="259"/>
      <c r="B181" s="294"/>
      <c r="C181" s="495"/>
      <c r="D181" s="281" t="str">
        <f ca="1">IF(ISERROR(OFFSET('HARGA SATUAN'!$D$6,MATCH('RAB '!C181,'HARGA SATUAN'!$C$7:$C$1509,0),0)),"",OFFSET('HARGA SATUAN'!$D$6,MATCH('RAB '!C181,'HARGA SATUAN'!$C$7:$C$1509,0),0))</f>
        <v/>
      </c>
      <c r="E181" s="282" t="str">
        <f ca="1">IF(B181="+","Unit",IF(ISERROR(OFFSET('HARGA SATUAN'!$E$6,MATCH('RAB '!C181,'HARGA SATUAN'!$C$7:$C$1509,0),0)),"",OFFSET('HARGA SATUAN'!$E$6,MATCH('RAB '!C181,'HARGA SATUAN'!$C$7:$C$1509,0),0)))</f>
        <v/>
      </c>
      <c r="F181" s="291"/>
      <c r="G181" s="283">
        <f ca="1">IF(ISERROR(OFFSET('HARGA SATUAN'!$I$6,MATCH('RAB '!C181,'HARGA SATUAN'!$C$7:$C$1509,0),0)),0,OFFSET('HARGA SATUAN'!$I$6,MATCH('RAB '!C181,'HARGA SATUAN'!$C$7:$C$1509,0),0))</f>
        <v>0</v>
      </c>
      <c r="H181" s="284">
        <f t="shared" ca="1" si="60"/>
        <v>0</v>
      </c>
      <c r="I181" s="284">
        <f t="shared" ca="1" si="61"/>
        <v>0</v>
      </c>
      <c r="J181" s="284">
        <f t="shared" ca="1" si="62"/>
        <v>0</v>
      </c>
      <c r="K181" s="285">
        <f t="shared" ca="1" si="63"/>
        <v>0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 ht="14.25" hidden="1" customHeight="1">
      <c r="A182" s="259"/>
      <c r="B182" s="294"/>
      <c r="C182" s="495"/>
      <c r="D182" s="281" t="str">
        <f ca="1">IF(ISERROR(OFFSET('HARGA SATUAN'!$D$6,MATCH('RAB '!C182,'HARGA SATUAN'!$C$7:$C$1509,0),0)),"",OFFSET('HARGA SATUAN'!$D$6,MATCH('RAB '!C182,'HARGA SATUAN'!$C$7:$C$1509,0),0))</f>
        <v/>
      </c>
      <c r="E182" s="282" t="str">
        <f ca="1">IF(B182="+","Unit",IF(ISERROR(OFFSET('HARGA SATUAN'!$E$6,MATCH('RAB '!C182,'HARGA SATUAN'!$C$7:$C$1509,0),0)),"",OFFSET('HARGA SATUAN'!$E$6,MATCH('RAB '!C182,'HARGA SATUAN'!$C$7:$C$1509,0),0)))</f>
        <v/>
      </c>
      <c r="F182" s="291"/>
      <c r="G182" s="283">
        <f ca="1">IF(ISERROR(OFFSET('HARGA SATUAN'!$I$6,MATCH('RAB '!C182,'HARGA SATUAN'!$C$7:$C$1509,0),0)),0,OFFSET('HARGA SATUAN'!$I$6,MATCH('RAB '!C182,'HARGA SATUAN'!$C$7:$C$1509,0),0))</f>
        <v>0</v>
      </c>
      <c r="H182" s="284">
        <f t="shared" ca="1" si="60"/>
        <v>0</v>
      </c>
      <c r="I182" s="284">
        <f t="shared" ca="1" si="61"/>
        <v>0</v>
      </c>
      <c r="J182" s="284">
        <f t="shared" ca="1" si="62"/>
        <v>0</v>
      </c>
      <c r="K182" s="285">
        <f t="shared" ca="1" si="63"/>
        <v>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 ht="14.25" customHeight="1">
      <c r="A183" s="259"/>
      <c r="B183" s="294"/>
      <c r="C183" s="495"/>
      <c r="D183" s="281" t="str">
        <f ca="1">IF(ISERROR(OFFSET('HARGA SATUAN'!$D$6,MATCH('RAB '!C183,'HARGA SATUAN'!$C$7:$C$1509,0),0)),"",OFFSET('HARGA SATUAN'!$D$6,MATCH('RAB '!C183,'HARGA SATUAN'!$C$7:$C$1509,0),0))</f>
        <v/>
      </c>
      <c r="E183" s="282" t="str">
        <f ca="1">IF(B183="+","Unit",IF(ISERROR(OFFSET('HARGA SATUAN'!$E$6,MATCH('RAB '!C183,'HARGA SATUAN'!$C$7:$C$1509,0),0)),"",OFFSET('HARGA SATUAN'!$E$6,MATCH('RAB '!C183,'HARGA SATUAN'!$C$7:$C$1509,0),0)))</f>
        <v/>
      </c>
      <c r="F183" s="291"/>
      <c r="G183" s="283">
        <f ca="1">IF(ISERROR(OFFSET('HARGA SATUAN'!$I$6,MATCH('RAB '!C183,'HARGA SATUAN'!$C$7:$C$1509,0),0)),0,OFFSET('HARGA SATUAN'!$I$6,MATCH('RAB '!C183,'HARGA SATUAN'!$C$7:$C$1509,0),0))</f>
        <v>0</v>
      </c>
      <c r="H183" s="284">
        <f t="shared" ca="1" si="60"/>
        <v>0</v>
      </c>
      <c r="I183" s="284">
        <f t="shared" ca="1" si="61"/>
        <v>0</v>
      </c>
      <c r="J183" s="284">
        <f t="shared" ca="1" si="62"/>
        <v>0</v>
      </c>
      <c r="K183" s="285">
        <f t="shared" ca="1" si="63"/>
        <v>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 ht="14.25" customHeight="1">
      <c r="A184" s="259"/>
      <c r="B184" s="294" t="s">
        <v>1008</v>
      </c>
      <c r="C184" s="495" t="s">
        <v>1666</v>
      </c>
      <c r="D184" s="281" t="str">
        <f ca="1">IF(ISERROR(OFFSET('HARGA SATUAN'!$D$6,MATCH('RAB '!C184,'HARGA SATUAN'!$C$7:$C$1509,0),0)),"",OFFSET('HARGA SATUAN'!$D$6,MATCH('RAB '!C184,'HARGA SATUAN'!$C$7:$C$1509,0),0))</f>
        <v/>
      </c>
      <c r="E184" s="282"/>
      <c r="F184" s="291"/>
      <c r="G184" s="283">
        <f ca="1">IF(ISERROR(OFFSET('HARGA SATUAN'!$I$6,MATCH('RAB '!C184,'HARGA SATUAN'!$C$7:$C$1509,0),0)),0,OFFSET('HARGA SATUAN'!$I$6,MATCH('RAB '!C184,'HARGA SATUAN'!$C$7:$C$1509,0),0))</f>
        <v>0</v>
      </c>
      <c r="H184" s="284">
        <f t="shared" ref="H184" ca="1" si="64">IF(OR(D184="MDU",D184="MDU-KD"),(IF($O$3="RAB NON MDU","PLN KD",G184*F184)),0)</f>
        <v>0</v>
      </c>
      <c r="I184" s="284">
        <f t="shared" ref="I184" ca="1" si="65">IF(D184="HDW",G184*F184,0)</f>
        <v>0</v>
      </c>
      <c r="J184" s="284">
        <f t="shared" ref="J184" ca="1" si="66">IF(D184="JASA",G184*F184,0)</f>
        <v>0</v>
      </c>
      <c r="K184" s="285">
        <f t="shared" ref="K184" ca="1" si="67">SUM(H184:J184)</f>
        <v>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 ht="14.25" customHeight="1">
      <c r="A185" s="259"/>
      <c r="B185" s="294">
        <v>1</v>
      </c>
      <c r="C185" s="495" t="s">
        <v>57</v>
      </c>
      <c r="D185" s="281" t="str">
        <f ca="1">IF(ISERROR(OFFSET('HARGA SATUAN'!$D$6,MATCH('RAB '!C185,'HARGA SATUAN'!$C$7:$C$1509,0),0)),"",OFFSET('HARGA SATUAN'!$D$6,MATCH('RAB '!C185,'HARGA SATUAN'!$C$7:$C$1509,0),0))</f>
        <v>MDU-KD</v>
      </c>
      <c r="E185" s="282" t="str">
        <f ca="1">IF(B185="+","Unit",IF(ISERROR(OFFSET('HARGA SATUAN'!$E$6,MATCH('RAB '!C185,'HARGA SATUAN'!$C$7:$C$1509,0),0)),"",OFFSET('HARGA SATUAN'!$E$6,MATCH('RAB '!C185,'HARGA SATUAN'!$C$7:$C$1509,0),0)))</f>
        <v>Mtr</v>
      </c>
      <c r="F185" s="291">
        <v>400</v>
      </c>
      <c r="G185" s="283">
        <f ca="1">IF(ISERROR(OFFSET('HARGA SATUAN'!$I$6,MATCH('RAB '!C185,'HARGA SATUAN'!$C$7:$C$1509,0),0)),0,OFFSET('HARGA SATUAN'!$I$6,MATCH('RAB '!C185,'HARGA SATUAN'!$C$7:$C$1509,0),0))</f>
        <v>14200</v>
      </c>
      <c r="H185" s="284">
        <f t="shared" ref="H185:H187" ca="1" si="68">IF(OR(D185="MDU",D185="MDU-KD"),(IF($O$3="RAB NON MDU","PLN KD",G185*F185)),0)</f>
        <v>5680000</v>
      </c>
      <c r="I185" s="284">
        <f t="shared" ref="I185:I187" ca="1" si="69">IF(D185="HDW",G185*F185,0)</f>
        <v>0</v>
      </c>
      <c r="J185" s="284">
        <f t="shared" ref="J185:J187" ca="1" si="70">IF(D185="JASA",G185*F185,0)</f>
        <v>0</v>
      </c>
      <c r="K185" s="285">
        <f t="shared" ref="K185:K187" ca="1" si="71">SUM(H185:J185)</f>
        <v>5680000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 ht="14.25" customHeight="1">
      <c r="A186" s="259"/>
      <c r="B186" s="294">
        <v>2</v>
      </c>
      <c r="C186" s="495" t="s">
        <v>300</v>
      </c>
      <c r="D186" s="281" t="str">
        <f ca="1">IF(ISERROR(OFFSET('HARGA SATUAN'!$D$6,MATCH('RAB '!C186,'HARGA SATUAN'!$C$7:$C$1509,0),0)),"",OFFSET('HARGA SATUAN'!$D$6,MATCH('RAB '!C186,'HARGA SATUAN'!$C$7:$C$1509,0),0))</f>
        <v>JASA</v>
      </c>
      <c r="E186" s="282" t="str">
        <f ca="1">IF(B186="+","Unit",IF(ISERROR(OFFSET('HARGA SATUAN'!$E$6,MATCH('RAB '!C186,'HARGA SATUAN'!$C$7:$C$1509,0),0)),"",OFFSET('HARGA SATUAN'!$E$6,MATCH('RAB '!C186,'HARGA SATUAN'!$C$7:$C$1509,0),0)))</f>
        <v>Per 50 m</v>
      </c>
      <c r="F186" s="291">
        <f>F185/50</f>
        <v>8</v>
      </c>
      <c r="G186" s="283">
        <f ca="1">IF(ISERROR(OFFSET('HARGA SATUAN'!$I$6,MATCH('RAB '!C186,'HARGA SATUAN'!$C$7:$C$1509,0),0)),0,OFFSET('HARGA SATUAN'!$I$6,MATCH('RAB '!C186,'HARGA SATUAN'!$C$7:$C$1509,0),0))</f>
        <v>222400</v>
      </c>
      <c r="H186" s="284">
        <f t="shared" ca="1" si="68"/>
        <v>0</v>
      </c>
      <c r="I186" s="284">
        <f t="shared" ca="1" si="69"/>
        <v>0</v>
      </c>
      <c r="J186" s="284">
        <f t="shared" ca="1" si="70"/>
        <v>1779200</v>
      </c>
      <c r="K186" s="285">
        <f t="shared" ca="1" si="71"/>
        <v>1779200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 ht="14.25" customHeight="1">
      <c r="A187" s="259"/>
      <c r="B187" s="292"/>
      <c r="C187" s="293"/>
      <c r="D187" s="281"/>
      <c r="E187" s="282"/>
      <c r="F187" s="291"/>
      <c r="G187" s="283">
        <f ca="1">IF(ISERROR(OFFSET('HARGA SATUAN'!$I$6,MATCH('RAB '!C187,'HARGA SATUAN'!$C$7:$C$1509,0),0)),0,OFFSET('HARGA SATUAN'!$I$6,MATCH('RAB '!C187,'HARGA SATUAN'!$C$7:$C$1509,0),0))</f>
        <v>0</v>
      </c>
      <c r="H187" s="284">
        <f t="shared" si="68"/>
        <v>0</v>
      </c>
      <c r="I187" s="284">
        <f t="shared" si="69"/>
        <v>0</v>
      </c>
      <c r="J187" s="284">
        <f t="shared" si="70"/>
        <v>0</v>
      </c>
      <c r="K187" s="285">
        <f t="shared" si="71"/>
        <v>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 ht="14.25" customHeight="1">
      <c r="A188" s="259"/>
      <c r="B188" s="294" t="s">
        <v>1008</v>
      </c>
      <c r="C188" s="495" t="s">
        <v>1653</v>
      </c>
      <c r="D188" s="281" t="str">
        <f ca="1">IF(ISERROR(OFFSET('HARGA SATUAN'!$D$6,MATCH('RAB '!C188,'HARGA SATUAN'!$C$7:$C$1509,0),0)),"",OFFSET('HARGA SATUAN'!$D$6,MATCH('RAB '!C188,'HARGA SATUAN'!$C$7:$C$1509,0),0))</f>
        <v/>
      </c>
      <c r="E188" s="282"/>
      <c r="F188" s="291"/>
      <c r="G188" s="283">
        <f ca="1">IF(ISERROR(OFFSET('HARGA SATUAN'!$I$6,MATCH('RAB '!C188,'HARGA SATUAN'!$C$7:$C$1509,0),0)),0,OFFSET('HARGA SATUAN'!$I$6,MATCH('RAB '!C188,'HARGA SATUAN'!$C$7:$C$1509,0),0))</f>
        <v>0</v>
      </c>
      <c r="H188" s="284">
        <f t="shared" ca="1" si="44"/>
        <v>0</v>
      </c>
      <c r="I188" s="284">
        <f t="shared" ca="1" si="45"/>
        <v>0</v>
      </c>
      <c r="J188" s="284">
        <f t="shared" ca="1" si="46"/>
        <v>0</v>
      </c>
      <c r="K188" s="285">
        <f t="shared" ca="1" si="47"/>
        <v>0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 ht="14.25" customHeight="1">
      <c r="A189" s="259"/>
      <c r="B189" s="294">
        <v>1</v>
      </c>
      <c r="C189" s="495" t="s">
        <v>1375</v>
      </c>
      <c r="D189" s="281" t="str">
        <f ca="1">IF(ISERROR(OFFSET('HARGA SATUAN'!$D$6,MATCH('RAB '!C189,'HARGA SATUAN'!$C$7:$C$1509,0),0)),"",OFFSET('HARGA SATUAN'!$D$6,MATCH('RAB '!C189,'HARGA SATUAN'!$C$7:$C$1509,0),0))</f>
        <v>MDU-KD</v>
      </c>
      <c r="E189" s="282" t="str">
        <f ca="1">IF(B189="+","Unit",IF(ISERROR(OFFSET('HARGA SATUAN'!$E$6,MATCH('RAB '!C189,'HARGA SATUAN'!$C$7:$C$1509,0),0)),"",OFFSET('HARGA SATUAN'!$E$6,MATCH('RAB '!C189,'HARGA SATUAN'!$C$7:$C$1509,0),0)))</f>
        <v>Mtr</v>
      </c>
      <c r="F189" s="291">
        <v>230</v>
      </c>
      <c r="G189" s="283">
        <f ca="1">IF(ISERROR(OFFSET('HARGA SATUAN'!$I$6,MATCH('RAB '!C189,'HARGA SATUAN'!$C$7:$C$1509,0),0)),0,OFFSET('HARGA SATUAN'!$I$6,MATCH('RAB '!C189,'HARGA SATUAN'!$C$7:$C$1509,0),0))</f>
        <v>53300</v>
      </c>
      <c r="H189" s="284">
        <f t="shared" ca="1" si="44"/>
        <v>12259000</v>
      </c>
      <c r="I189" s="284">
        <f t="shared" ca="1" si="45"/>
        <v>0</v>
      </c>
      <c r="J189" s="284">
        <f t="shared" ca="1" si="46"/>
        <v>0</v>
      </c>
      <c r="K189" s="285">
        <f t="shared" ca="1" si="47"/>
        <v>12259000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 ht="14.25" customHeight="1">
      <c r="A190" s="259"/>
      <c r="B190" s="294">
        <v>2</v>
      </c>
      <c r="C190" s="495" t="s">
        <v>340</v>
      </c>
      <c r="D190" s="281" t="str">
        <f ca="1">IF(ISERROR(OFFSET('HARGA SATUAN'!$D$6,MATCH('RAB '!C190,'HARGA SATUAN'!$C$7:$C$1509,0),0)),"",OFFSET('HARGA SATUAN'!$D$6,MATCH('RAB '!C190,'HARGA SATUAN'!$C$7:$C$1509,0),0))</f>
        <v>JASA</v>
      </c>
      <c r="E190" s="282" t="str">
        <f ca="1">IF(B190="+","Unit",IF(ISERROR(OFFSET('HARGA SATUAN'!$E$6,MATCH('RAB '!C190,'HARGA SATUAN'!$C$7:$C$1509,0),0)),"",OFFSET('HARGA SATUAN'!$E$6,MATCH('RAB '!C190,'HARGA SATUAN'!$C$7:$C$1509,0),0)))</f>
        <v>Per 50 m</v>
      </c>
      <c r="F190" s="291">
        <f>F189/50</f>
        <v>4.5999999999999996</v>
      </c>
      <c r="G190" s="283">
        <f ca="1">IF(ISERROR(OFFSET('HARGA SATUAN'!$I$6,MATCH('RAB '!C190,'HARGA SATUAN'!$C$7:$C$1509,0),0)),0,OFFSET('HARGA SATUAN'!$I$6,MATCH('RAB '!C190,'HARGA SATUAN'!$C$7:$C$1509,0),0))</f>
        <v>179000</v>
      </c>
      <c r="H190" s="284">
        <f t="shared" ca="1" si="44"/>
        <v>0</v>
      </c>
      <c r="I190" s="284">
        <f t="shared" ca="1" si="45"/>
        <v>0</v>
      </c>
      <c r="J190" s="284">
        <f t="shared" ca="1" si="46"/>
        <v>823399.99999999988</v>
      </c>
      <c r="K190" s="285">
        <f t="shared" ca="1" si="47"/>
        <v>823399.99999999988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 ht="14.25" customHeight="1">
      <c r="A191" s="259"/>
      <c r="B191" s="294"/>
      <c r="C191" s="495"/>
      <c r="D191" s="281" t="str">
        <f ca="1">IF(ISERROR(OFFSET('HARGA SATUAN'!$D$6,MATCH('RAB '!C191,'HARGA SATUAN'!$C$7:$C$1509,0),0)),"",OFFSET('HARGA SATUAN'!$D$6,MATCH('RAB '!C191,'HARGA SATUAN'!$C$7:$C$1509,0),0))</f>
        <v/>
      </c>
      <c r="E191" s="282" t="str">
        <f ca="1">IF(B191="+","Unit",IF(ISERROR(OFFSET('HARGA SATUAN'!$E$6,MATCH('RAB '!C191,'HARGA SATUAN'!$C$7:$C$1509,0),0)),"",OFFSET('HARGA SATUAN'!$E$6,MATCH('RAB '!C191,'HARGA SATUAN'!$C$7:$C$1509,0),0)))</f>
        <v/>
      </c>
      <c r="F191" s="291"/>
      <c r="G191" s="283">
        <f ca="1">IF(ISERROR(OFFSET('HARGA SATUAN'!$I$6,MATCH('RAB '!C191,'HARGA SATUAN'!$C$7:$C$1509,0),0)),0,OFFSET('HARGA SATUAN'!$I$6,MATCH('RAB '!C191,'HARGA SATUAN'!$C$7:$C$1509,0),0))</f>
        <v>0</v>
      </c>
      <c r="H191" s="284">
        <f t="shared" ca="1" si="44"/>
        <v>0</v>
      </c>
      <c r="I191" s="284">
        <f t="shared" ca="1" si="45"/>
        <v>0</v>
      </c>
      <c r="J191" s="284">
        <f t="shared" ca="1" si="46"/>
        <v>0</v>
      </c>
      <c r="K191" s="285">
        <f t="shared" ca="1" si="47"/>
        <v>0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 ht="14.25" customHeight="1">
      <c r="A192" s="259"/>
      <c r="B192" s="292" t="s">
        <v>1662</v>
      </c>
      <c r="C192" s="293" t="s">
        <v>1654</v>
      </c>
      <c r="D192" s="281" t="str">
        <f ca="1">IF(ISERROR(OFFSET('HARGA SATUAN'!$D$6,MATCH('RAB '!C192,'HARGA SATUAN'!$C$7:$C$1509,0),0)),"",OFFSET('HARGA SATUAN'!$D$6,MATCH('RAB '!C192,'HARGA SATUAN'!$C$7:$C$1509,0),0))</f>
        <v/>
      </c>
      <c r="E192" s="282" t="str">
        <f ca="1">IF(B192="+","Unit",IF(ISERROR(OFFSET('HARGA SATUAN'!$E$6,MATCH('RAB '!C192,'HARGA SATUAN'!$C$7:$C$1509,0),0)),"",OFFSET('HARGA SATUAN'!$E$6,MATCH('RAB '!C192,'HARGA SATUAN'!$C$7:$C$1509,0),0)))</f>
        <v/>
      </c>
      <c r="F192" s="291"/>
      <c r="G192" s="283">
        <f ca="1">IF(ISERROR(OFFSET('HARGA SATUAN'!$I$6,MATCH('RAB '!C192,'HARGA SATUAN'!$C$7:$C$1509,0),0)),0,OFFSET('HARGA SATUAN'!$I$6,MATCH('RAB '!C192,'HARGA SATUAN'!$C$7:$C$1509,0),0))</f>
        <v>0</v>
      </c>
      <c r="H192" s="284">
        <f t="shared" ca="1" si="44"/>
        <v>0</v>
      </c>
      <c r="I192" s="284">
        <f t="shared" ca="1" si="45"/>
        <v>0</v>
      </c>
      <c r="J192" s="284">
        <f t="shared" ca="1" si="46"/>
        <v>0</v>
      </c>
      <c r="K192" s="285">
        <f t="shared" ca="1" si="47"/>
        <v>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 ht="14.25" customHeight="1">
      <c r="A193" s="259"/>
      <c r="B193" s="294" t="s">
        <v>1008</v>
      </c>
      <c r="C193" s="495" t="s">
        <v>1656</v>
      </c>
      <c r="D193" s="281" t="str">
        <f ca="1">IF(ISERROR(OFFSET('HARGA SATUAN'!$D$6,MATCH('RAB '!C193,'HARGA SATUAN'!$C$7:$C$1509,0),0)),"",OFFSET('HARGA SATUAN'!$D$6,MATCH('RAB '!C193,'HARGA SATUAN'!$C$7:$C$1509,0),0))</f>
        <v/>
      </c>
      <c r="E193" s="282" t="str">
        <f ca="1">IF(B193="+","Unit",IF(ISERROR(OFFSET('HARGA SATUAN'!$E$6,MATCH('RAB '!C193,'HARGA SATUAN'!$C$7:$C$1509,0),0)),"",OFFSET('HARGA SATUAN'!$E$6,MATCH('RAB '!C193,'HARGA SATUAN'!$C$7:$C$1509,0),0)))</f>
        <v>Unit</v>
      </c>
      <c r="F193" s="291">
        <v>90</v>
      </c>
      <c r="G193" s="283">
        <f ca="1">IF(ISERROR(OFFSET('HARGA SATUAN'!$I$6,MATCH('RAB '!C193,'HARGA SATUAN'!$C$7:$C$1509,0),0)),0,OFFSET('HARGA SATUAN'!$I$6,MATCH('RAB '!C193,'HARGA SATUAN'!$C$7:$C$1509,0),0))</f>
        <v>0</v>
      </c>
      <c r="H193" s="284">
        <f t="shared" ca="1" si="44"/>
        <v>0</v>
      </c>
      <c r="I193" s="284">
        <f t="shared" ca="1" si="45"/>
        <v>0</v>
      </c>
      <c r="J193" s="284">
        <f t="shared" ca="1" si="46"/>
        <v>0</v>
      </c>
      <c r="K193" s="285">
        <f t="shared" ca="1" si="47"/>
        <v>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 ht="14.25" customHeight="1">
      <c r="A194" s="259"/>
      <c r="B194" s="294">
        <v>1</v>
      </c>
      <c r="C194" s="495" t="s">
        <v>475</v>
      </c>
      <c r="D194" s="281" t="str">
        <f ca="1">IF(ISERROR(OFFSET('HARGA SATUAN'!$D$6,MATCH('RAB '!C194,'HARGA SATUAN'!$C$7:$C$1509,0),0)),"",OFFSET('HARGA SATUAN'!$D$6,MATCH('RAB '!C194,'HARGA SATUAN'!$C$7:$C$1509,0),0))</f>
        <v>MDU-KD</v>
      </c>
      <c r="E194" s="282" t="str">
        <f ca="1">IF(B194="+","Unit",IF(ISERROR(OFFSET('HARGA SATUAN'!$E$6,MATCH('RAB '!C194,'HARGA SATUAN'!$C$7:$C$1509,0),0)),"",OFFSET('HARGA SATUAN'!$E$6,MATCH('RAB '!C194,'HARGA SATUAN'!$C$7:$C$1509,0),0)))</f>
        <v>Bh</v>
      </c>
      <c r="F194" s="291">
        <f>F193*1</f>
        <v>90</v>
      </c>
      <c r="G194" s="283">
        <f ca="1">IF(ISERROR(OFFSET('HARGA SATUAN'!$I$6,MATCH('RAB '!C194,'HARGA SATUAN'!$C$7:$C$1509,0),0)),0,OFFSET('HARGA SATUAN'!$I$6,MATCH('RAB '!C194,'HARGA SATUAN'!$C$7:$C$1509,0),0))</f>
        <v>327600</v>
      </c>
      <c r="H194" s="284">
        <f t="shared" ca="1" si="44"/>
        <v>29484000</v>
      </c>
      <c r="I194" s="284">
        <f t="shared" ca="1" si="45"/>
        <v>0</v>
      </c>
      <c r="J194" s="284">
        <f t="shared" ca="1" si="46"/>
        <v>0</v>
      </c>
      <c r="K194" s="285">
        <f t="shared" ca="1" si="47"/>
        <v>29484000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 ht="14.25" customHeight="1">
      <c r="A195" s="259"/>
      <c r="B195" s="294">
        <v>2</v>
      </c>
      <c r="C195" s="495" t="s">
        <v>480</v>
      </c>
      <c r="D195" s="281" t="str">
        <f ca="1">IF(ISERROR(OFFSET('HARGA SATUAN'!$D$6,MATCH('RAB '!C195,'HARGA SATUAN'!$C$7:$C$1509,0),0)),"",OFFSET('HARGA SATUAN'!$D$6,MATCH('RAB '!C195,'HARGA SATUAN'!$C$7:$C$1509,0),0))</f>
        <v>MDU-KD</v>
      </c>
      <c r="E195" s="282" t="str">
        <f ca="1">IF(B195="+","Unit",IF(ISERROR(OFFSET('HARGA SATUAN'!$E$6,MATCH('RAB '!C195,'HARGA SATUAN'!$C$7:$C$1509,0),0)),"",OFFSET('HARGA SATUAN'!$E$6,MATCH('RAB '!C195,'HARGA SATUAN'!$C$7:$C$1509,0),0)))</f>
        <v>Bh</v>
      </c>
      <c r="F195" s="291">
        <f>F193*1</f>
        <v>90</v>
      </c>
      <c r="G195" s="283">
        <f ca="1">IF(ISERROR(OFFSET('HARGA SATUAN'!$I$6,MATCH('RAB '!C195,'HARGA SATUAN'!$C$7:$C$1509,0),0)),0,OFFSET('HARGA SATUAN'!$I$6,MATCH('RAB '!C195,'HARGA SATUAN'!$C$7:$C$1509,0),0))</f>
        <v>39000</v>
      </c>
      <c r="H195" s="284">
        <f t="shared" ca="1" si="44"/>
        <v>3510000</v>
      </c>
      <c r="I195" s="284">
        <f t="shared" ca="1" si="45"/>
        <v>0</v>
      </c>
      <c r="J195" s="284">
        <f t="shared" ca="1" si="46"/>
        <v>0</v>
      </c>
      <c r="K195" s="285">
        <f t="shared" ca="1" si="47"/>
        <v>3510000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 ht="14.25" customHeight="1">
      <c r="A196" s="259"/>
      <c r="B196" s="294">
        <v>3</v>
      </c>
      <c r="C196" s="495" t="s">
        <v>66</v>
      </c>
      <c r="D196" s="281" t="str">
        <f ca="1">IF(ISERROR(OFFSET('HARGA SATUAN'!$D$6,MATCH('RAB '!C196,'HARGA SATUAN'!$C$7:$C$1509,0),0)),"",OFFSET('HARGA SATUAN'!$D$6,MATCH('RAB '!C196,'HARGA SATUAN'!$C$7:$C$1509,0),0))</f>
        <v>MDU-KD</v>
      </c>
      <c r="E196" s="282" t="str">
        <f ca="1">IF(B196="+","Unit",IF(ISERROR(OFFSET('HARGA SATUAN'!$E$6,MATCH('RAB '!C196,'HARGA SATUAN'!$C$7:$C$1509,0),0)),"",OFFSET('HARGA SATUAN'!$E$6,MATCH('RAB '!C196,'HARGA SATUAN'!$C$7:$C$1509,0),0)))</f>
        <v>Mtr</v>
      </c>
      <c r="F196" s="291">
        <f>F193*35</f>
        <v>3150</v>
      </c>
      <c r="G196" s="283">
        <f ca="1">IF(ISERROR(OFFSET('HARGA SATUAN'!$I$6,MATCH('RAB '!C196,'HARGA SATUAN'!$C$7:$C$1509,0),0)),0,OFFSET('HARGA SATUAN'!$I$6,MATCH('RAB '!C196,'HARGA SATUAN'!$C$7:$C$1509,0),0))</f>
        <v>4300</v>
      </c>
      <c r="H196" s="284">
        <f t="shared" ca="1" si="44"/>
        <v>13545000</v>
      </c>
      <c r="I196" s="284">
        <f t="shared" ca="1" si="45"/>
        <v>0</v>
      </c>
      <c r="J196" s="284">
        <f t="shared" ca="1" si="46"/>
        <v>0</v>
      </c>
      <c r="K196" s="285">
        <f t="shared" ca="1" si="47"/>
        <v>13545000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 ht="14.25" customHeight="1">
      <c r="A197" s="259"/>
      <c r="B197" s="294">
        <v>4</v>
      </c>
      <c r="C197" s="495" t="s">
        <v>792</v>
      </c>
      <c r="D197" s="281" t="str">
        <f ca="1">IF(ISERROR(OFFSET('HARGA SATUAN'!$D$6,MATCH('RAB '!C197,'HARGA SATUAN'!$C$7:$C$1509,0),0)),"",OFFSET('HARGA SATUAN'!$D$6,MATCH('RAB '!C197,'HARGA SATUAN'!$C$7:$C$1509,0),0))</f>
        <v>JASA</v>
      </c>
      <c r="E197" s="282" t="str">
        <f ca="1">IF(B197="+","Unit",IF(ISERROR(OFFSET('HARGA SATUAN'!$E$6,MATCH('RAB '!C197,'HARGA SATUAN'!$C$7:$C$1509,0),0)),"",OFFSET('HARGA SATUAN'!$E$6,MATCH('RAB '!C197,'HARGA SATUAN'!$C$7:$C$1509,0),0)))</f>
        <v>Unit</v>
      </c>
      <c r="F197" s="291">
        <f>F193*1</f>
        <v>90</v>
      </c>
      <c r="G197" s="283">
        <f ca="1">IF(ISERROR(OFFSET('HARGA SATUAN'!$I$6,MATCH('RAB '!C197,'HARGA SATUAN'!$C$7:$C$1509,0),0)),0,OFFSET('HARGA SATUAN'!$I$6,MATCH('RAB '!C197,'HARGA SATUAN'!$C$7:$C$1509,0),0))</f>
        <v>54400</v>
      </c>
      <c r="H197" s="284">
        <f t="shared" ca="1" si="44"/>
        <v>0</v>
      </c>
      <c r="I197" s="284">
        <f t="shared" ca="1" si="45"/>
        <v>0</v>
      </c>
      <c r="J197" s="284">
        <f t="shared" ca="1" si="46"/>
        <v>4896000</v>
      </c>
      <c r="K197" s="285">
        <f t="shared" ca="1" si="47"/>
        <v>4896000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 ht="14.25" customHeight="1">
      <c r="A198" s="259"/>
      <c r="B198" s="294"/>
      <c r="C198" s="495"/>
      <c r="D198" s="281" t="str">
        <f ca="1">IF(ISERROR(OFFSET('HARGA SATUAN'!$D$6,MATCH('RAB '!C198,'HARGA SATUAN'!$C$7:$C$1509,0),0)),"",OFFSET('HARGA SATUAN'!$D$6,MATCH('RAB '!C198,'HARGA SATUAN'!$C$7:$C$1509,0),0))</f>
        <v/>
      </c>
      <c r="E198" s="282" t="str">
        <f ca="1">IF(B198="+","Unit",IF(ISERROR(OFFSET('HARGA SATUAN'!$E$6,MATCH('RAB '!C198,'HARGA SATUAN'!$C$7:$C$1509,0),0)),"",OFFSET('HARGA SATUAN'!$E$6,MATCH('RAB '!C198,'HARGA SATUAN'!$C$7:$C$1509,0),0)))</f>
        <v/>
      </c>
      <c r="F198" s="291"/>
      <c r="G198" s="283">
        <f ca="1">IF(ISERROR(OFFSET('HARGA SATUAN'!$I$6,MATCH('RAB '!C198,'HARGA SATUAN'!$C$7:$C$1509,0),0)),0,OFFSET('HARGA SATUAN'!$I$6,MATCH('RAB '!C198,'HARGA SATUAN'!$C$7:$C$1509,0),0))</f>
        <v>0</v>
      </c>
      <c r="H198" s="284">
        <f t="shared" ref="H198:H203" ca="1" si="72">IF(OR(D198="MDU",D198="MDU-KD"),(IF($O$3="RAB NON MDU","PLN KD",G198*F198)),0)</f>
        <v>0</v>
      </c>
      <c r="I198" s="284">
        <f t="shared" ref="I198:I203" ca="1" si="73">IF(D198="HDW",G198*F198,0)</f>
        <v>0</v>
      </c>
      <c r="J198" s="284">
        <f t="shared" ref="J198:J203" ca="1" si="74">IF(D198="JASA",G198*F198,0)</f>
        <v>0</v>
      </c>
      <c r="K198" s="285">
        <f t="shared" ref="K198:K203" ca="1" si="75">SUM(H198:J198)</f>
        <v>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 ht="14.25" customHeight="1">
      <c r="A199" s="259"/>
      <c r="B199" s="292" t="s">
        <v>1655</v>
      </c>
      <c r="C199" s="293" t="s">
        <v>1671</v>
      </c>
      <c r="D199" s="281" t="str">
        <f ca="1">IF(ISERROR(OFFSET('HARGA SATUAN'!$D$6,MATCH('RAB '!C199,'HARGA SATUAN'!$C$7:$C$1509,0),0)),"",OFFSET('HARGA SATUAN'!$D$6,MATCH('RAB '!C199,'HARGA SATUAN'!$C$7:$C$1509,0),0))</f>
        <v/>
      </c>
      <c r="E199" s="282" t="str">
        <f ca="1">IF(B199="+","Unit",IF(ISERROR(OFFSET('HARGA SATUAN'!$E$6,MATCH('RAB '!C199,'HARGA SATUAN'!$C$7:$C$1509,0),0)),"",OFFSET('HARGA SATUAN'!$E$6,MATCH('RAB '!C199,'HARGA SATUAN'!$C$7:$C$1509,0),0)))</f>
        <v/>
      </c>
      <c r="F199" s="291"/>
      <c r="G199" s="283">
        <f ca="1">IF(ISERROR(OFFSET('HARGA SATUAN'!$I$6,MATCH('RAB '!C199,'HARGA SATUAN'!$C$7:$C$1509,0),0)),0,OFFSET('HARGA SATUAN'!$I$6,MATCH('RAB '!C199,'HARGA SATUAN'!$C$7:$C$1509,0),0))</f>
        <v>0</v>
      </c>
      <c r="H199" s="284">
        <f t="shared" ca="1" si="72"/>
        <v>0</v>
      </c>
      <c r="I199" s="284">
        <f t="shared" ca="1" si="73"/>
        <v>0</v>
      </c>
      <c r="J199" s="284">
        <f t="shared" ca="1" si="74"/>
        <v>0</v>
      </c>
      <c r="K199" s="285">
        <f t="shared" ca="1" si="75"/>
        <v>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 ht="14.25" customHeight="1">
      <c r="A200" s="259"/>
      <c r="B200" s="294">
        <v>1</v>
      </c>
      <c r="C200" s="495" t="s">
        <v>426</v>
      </c>
      <c r="D200" s="281" t="str">
        <f ca="1">IF(ISERROR(OFFSET('HARGA SATUAN'!$D$6,MATCH('RAB '!C200,'HARGA SATUAN'!$C$7:$C$1509,0),0)),"",OFFSET('HARGA SATUAN'!$D$6,MATCH('RAB '!C200,'HARGA SATUAN'!$C$7:$C$1509,0),0))</f>
        <v>JASA</v>
      </c>
      <c r="E200" s="282" t="str">
        <f ca="1">IF(B200="+","Unit",IF(ISERROR(OFFSET('HARGA SATUAN'!$E$6,MATCH('RAB '!C200,'HARGA SATUAN'!$C$7:$C$1509,0),0)),"",OFFSET('HARGA SATUAN'!$E$6,MATCH('RAB '!C200,'HARGA SATUAN'!$C$7:$C$1509,0),0)))</f>
        <v>Btg</v>
      </c>
      <c r="F200" s="291">
        <v>3</v>
      </c>
      <c r="G200" s="283">
        <f ca="1">IF(ISERROR(OFFSET('HARGA SATUAN'!$I$6,MATCH('RAB '!C200,'HARGA SATUAN'!$C$7:$C$1509,0),0)),0,OFFSET('HARGA SATUAN'!$I$6,MATCH('RAB '!C200,'HARGA SATUAN'!$C$7:$C$1509,0),0))</f>
        <v>309000</v>
      </c>
      <c r="H200" s="284">
        <f t="shared" ref="H200" ca="1" si="76">IF(OR(D200="MDU",D200="MDU-KD"),(IF($O$3="RAB NON MDU","PLN KD",G200*F200)),0)</f>
        <v>0</v>
      </c>
      <c r="I200" s="284">
        <f t="shared" ref="I200" ca="1" si="77">IF(D200="HDW",G200*F200,0)</f>
        <v>0</v>
      </c>
      <c r="J200" s="284">
        <f t="shared" ref="J200" ca="1" si="78">IF(D200="JASA",G200*F200,0)</f>
        <v>927000</v>
      </c>
      <c r="K200" s="285">
        <f t="shared" ref="K200" ca="1" si="79">SUM(H200:J200)</f>
        <v>927000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 ht="14.25" customHeight="1">
      <c r="A201" s="259"/>
      <c r="B201" s="294">
        <v>2</v>
      </c>
      <c r="C201" s="495" t="s">
        <v>807</v>
      </c>
      <c r="D201" s="281" t="str">
        <f ca="1">IF(ISERROR(OFFSET('HARGA SATUAN'!$D$6,MATCH('RAB '!C201,'HARGA SATUAN'!$C$7:$C$1509,0),0)),"",OFFSET('HARGA SATUAN'!$D$6,MATCH('RAB '!C201,'HARGA SATUAN'!$C$7:$C$1509,0),0))</f>
        <v>JASA</v>
      </c>
      <c r="E201" s="282" t="str">
        <f ca="1">IF(B201="+","Unit",IF(ISERROR(OFFSET('HARGA SATUAN'!$E$6,MATCH('RAB '!C201,'HARGA SATUAN'!$C$7:$C$1509,0),0)),"",OFFSET('HARGA SATUAN'!$E$6,MATCH('RAB '!C201,'HARGA SATUAN'!$C$7:$C$1509,0),0)))</f>
        <v>Unit</v>
      </c>
      <c r="F201" s="291">
        <v>2</v>
      </c>
      <c r="G201" s="283">
        <f ca="1">IF(ISERROR(OFFSET('HARGA SATUAN'!$I$6,MATCH('RAB '!C201,'HARGA SATUAN'!$C$7:$C$1509,0),0)),0,OFFSET('HARGA SATUAN'!$I$6,MATCH('RAB '!C201,'HARGA SATUAN'!$C$7:$C$1509,0),0))</f>
        <v>13320</v>
      </c>
      <c r="H201" s="284">
        <f t="shared" ca="1" si="72"/>
        <v>0</v>
      </c>
      <c r="I201" s="284">
        <f t="shared" ca="1" si="73"/>
        <v>0</v>
      </c>
      <c r="J201" s="284">
        <f t="shared" ca="1" si="74"/>
        <v>26640</v>
      </c>
      <c r="K201" s="285">
        <f t="shared" ca="1" si="75"/>
        <v>26640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 ht="14.25" customHeight="1">
      <c r="A202" s="259"/>
      <c r="B202" s="294">
        <v>2</v>
      </c>
      <c r="C202" s="495" t="s">
        <v>808</v>
      </c>
      <c r="D202" s="281" t="str">
        <f ca="1">IF(ISERROR(OFFSET('HARGA SATUAN'!$D$6,MATCH('RAB '!C202,'HARGA SATUAN'!$C$7:$C$1509,0),0)),"",OFFSET('HARGA SATUAN'!$D$6,MATCH('RAB '!C202,'HARGA SATUAN'!$C$7:$C$1509,0),0))</f>
        <v>JASA</v>
      </c>
      <c r="E202" s="282" t="str">
        <f ca="1">IF(B202="+","Unit",IF(ISERROR(OFFSET('HARGA SATUAN'!$E$6,MATCH('RAB '!C202,'HARGA SATUAN'!$C$7:$C$1509,0),0)),"",OFFSET('HARGA SATUAN'!$E$6,MATCH('RAB '!C202,'HARGA SATUAN'!$C$7:$C$1509,0),0)))</f>
        <v>Unit</v>
      </c>
      <c r="F202" s="291">
        <v>1</v>
      </c>
      <c r="G202" s="283">
        <f ca="1">IF(ISERROR(OFFSET('HARGA SATUAN'!$I$6,MATCH('RAB '!C202,'HARGA SATUAN'!$C$7:$C$1509,0),0)),0,OFFSET('HARGA SATUAN'!$I$6,MATCH('RAB '!C202,'HARGA SATUAN'!$C$7:$C$1509,0),0))</f>
        <v>18180</v>
      </c>
      <c r="H202" s="284">
        <f t="shared" ref="H202" ca="1" si="80">IF(OR(D202="MDU",D202="MDU-KD"),(IF($O$3="RAB NON MDU","PLN KD",G202*F202)),0)</f>
        <v>0</v>
      </c>
      <c r="I202" s="284">
        <f t="shared" ref="I202" ca="1" si="81">IF(D202="HDW",G202*F202,0)</f>
        <v>0</v>
      </c>
      <c r="J202" s="284">
        <f t="shared" ref="J202" ca="1" si="82">IF(D202="JASA",G202*F202,0)</f>
        <v>18180</v>
      </c>
      <c r="K202" s="285">
        <f t="shared" ref="K202" ca="1" si="83">SUM(H202:J202)</f>
        <v>18180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90" customFormat="1">
      <c r="A203" s="259"/>
      <c r="B203" s="516"/>
      <c r="C203" s="517"/>
      <c r="D203" s="281" t="str">
        <f ca="1">IF(ISERROR(OFFSET('HARGA SATUAN'!$D$6,MATCH('RAB '!C203,'HARGA SATUAN'!$C$7:$C$1509,0),0)),"",OFFSET('HARGA SATUAN'!$D$6,MATCH('RAB '!C203,'HARGA SATUAN'!$C$7:$C$1509,0),0))</f>
        <v/>
      </c>
      <c r="E203" s="282" t="str">
        <f ca="1">IF(B203="+","Unit",IF(ISERROR(OFFSET('HARGA SATUAN'!$E$6,MATCH('RAB '!C203,'HARGA SATUAN'!$C$7:$C$1509,0),0)),"",OFFSET('HARGA SATUAN'!$E$6,MATCH('RAB '!C203,'HARGA SATUAN'!$C$7:$C$1509,0),0)))</f>
        <v/>
      </c>
      <c r="F203" s="291"/>
      <c r="G203" s="283">
        <f ca="1">IF(ISERROR(OFFSET('HARGA SATUAN'!$I$6,MATCH('RAB '!C203,'HARGA SATUAN'!$C$7:$C$1509,0),0)),0,OFFSET('HARGA SATUAN'!$I$6,MATCH('RAB '!C203,'HARGA SATUAN'!$C$7:$C$1509,0),0))</f>
        <v>0</v>
      </c>
      <c r="H203" s="284">
        <f t="shared" ca="1" si="72"/>
        <v>0</v>
      </c>
      <c r="I203" s="284">
        <f t="shared" ca="1" si="73"/>
        <v>0</v>
      </c>
      <c r="J203" s="284">
        <f t="shared" ca="1" si="74"/>
        <v>0</v>
      </c>
      <c r="K203" s="285">
        <f t="shared" ca="1" si="75"/>
        <v>0</v>
      </c>
      <c r="L203" s="289"/>
      <c r="M203" s="289"/>
      <c r="N203" s="289"/>
      <c r="O203" s="286"/>
      <c r="P203" s="286"/>
      <c r="Q203" s="267"/>
      <c r="R203" s="259"/>
      <c r="S203" s="287"/>
      <c r="T203" s="264"/>
      <c r="U203" s="264"/>
      <c r="V203" s="264"/>
    </row>
    <row r="204" spans="1:22">
      <c r="B204" s="298"/>
      <c r="C204" s="299" t="s">
        <v>468</v>
      </c>
      <c r="D204" s="281" t="str">
        <f ca="1">IF(ISERROR(OFFSET('HARGA SATUAN'!$D$6,MATCH('RAB '!C204,'HARGA SATUAN'!$C$7:$C$1509,0),0)),"",OFFSET('HARGA SATUAN'!$D$6,MATCH('RAB '!C204,'HARGA SATUAN'!$C$7:$C$1509,0),0))</f>
        <v/>
      </c>
      <c r="E204" s="282" t="str">
        <f ca="1">IF(B204="+","Unit",IF(ISERROR(OFFSET('HARGA SATUAN'!$E$6,MATCH('RAB '!C204,'HARGA SATUAN'!$C$7:$C$1509,0),0)),"",OFFSET('HARGA SATUAN'!$E$6,MATCH('RAB '!C204,'HARGA SATUAN'!$C$7:$C$1509,0),0)))</f>
        <v/>
      </c>
      <c r="F204" s="300"/>
      <c r="G204" s="283">
        <f ca="1">IF(ISERROR(OFFSET('HARGA SATUAN'!$I$6,MATCH('RAB '!C204,'HARGA SATUAN'!$C$7:$C$1509,0),0)),0,OFFSET('HARGA SATUAN'!$I$6,MATCH('RAB '!C204,'HARGA SATUAN'!$C$7:$C$1509,0),0))</f>
        <v>0</v>
      </c>
      <c r="H204" s="284">
        <f ca="1">IF(OR(D204="MDU",D204="MDU-KD"),(IF($O$3="RAB NON MDU","PLN KD",G204*F204)),0)</f>
        <v>0</v>
      </c>
      <c r="I204" s="284">
        <f ca="1">IF(D204="HDW",G204*F204,0)</f>
        <v>0</v>
      </c>
      <c r="J204" s="284">
        <f ca="1">IF(D204="JASA",G204*F204,0)</f>
        <v>0</v>
      </c>
      <c r="K204" s="285">
        <f ca="1">SUM(H204:J204)</f>
        <v>0</v>
      </c>
    </row>
    <row r="205" spans="1:22">
      <c r="B205" s="301">
        <v>1</v>
      </c>
      <c r="C205" s="302" t="s">
        <v>1064</v>
      </c>
      <c r="D205" s="303" t="str">
        <f ca="1">IF(ISERROR(OFFSET('HARGA SATUAN'!$D$6,MATCH('RAB '!C205,'HARGA SATUAN'!$C$7:$C$1509,0),0)),"",OFFSET('HARGA SATUAN'!$D$6,MATCH('RAB '!C205,'HARGA SATUAN'!$C$7:$C$1509,0),0))</f>
        <v>JASA</v>
      </c>
      <c r="E205" s="304" t="str">
        <f ca="1">IF(ISERROR(OFFSET('HARGA SATUAN'!$E$6,MATCH('RAB '!C205,'HARGA SATUAN'!$C$7:$C$1509,0),0)),"",OFFSET('HARGA SATUAN'!$E$6,MATCH('RAB '!C205,'HARGA SATUAN'!$C$7:$C$1509,0),0))</f>
        <v>Lot</v>
      </c>
      <c r="F205" s="305">
        <v>1</v>
      </c>
      <c r="G205" s="306">
        <f ca="1">IF(ISERROR(OFFSET('HARGA SATUAN'!$I$6,MATCH('RAB '!C205,'HARGA SATUAN'!$C$7:$C$1509,0),0)),0,OFFSET('HARGA SATUAN'!$I$6,MATCH('RAB '!C205,'HARGA SATUAN'!$C$7:$C$1509,0),0))</f>
        <v>2.5000000000000001E-2</v>
      </c>
      <c r="H205" s="307"/>
      <c r="I205" s="307"/>
      <c r="J205" s="307">
        <f ca="1">SUM(J14:J204)*G205</f>
        <v>269102.16666666669</v>
      </c>
      <c r="K205" s="308">
        <f ca="1">SUM(H205:J205)</f>
        <v>269102.16666666669</v>
      </c>
    </row>
    <row r="206" spans="1:22">
      <c r="B206" s="309"/>
      <c r="C206" s="310"/>
      <c r="D206" s="281" t="str">
        <f ca="1">IF(ISERROR(OFFSET('HARGA SATUAN'!$D$6,MATCH('RAB '!C206,'HARGA SATUAN'!$C$7:$C$1509,0),0)),"",OFFSET('HARGA SATUAN'!$D$6,MATCH('RAB '!C206,'HARGA SATUAN'!$C$7:$C$1509,0),0))</f>
        <v/>
      </c>
      <c r="E206" s="282" t="str">
        <f ca="1">IF(ISERROR(OFFSET('HARGA SATUAN'!$E$6,MATCH('RAB '!C206,'HARGA SATUAN'!$C$7:$C$1509,0),0)),"",OFFSET('HARGA SATUAN'!$E$6,MATCH('RAB '!C206,'HARGA SATUAN'!$C$7:$C$1509,0),0))</f>
        <v/>
      </c>
      <c r="F206" s="300"/>
      <c r="G206" s="283" t="str">
        <f ca="1">IF(ISERROR(OFFSET('HARGA SATUAN'!$I$6,MATCH('RAB '!C206,'HARGA SATUAN'!$C$7:$C$1509,0),0)),"",OFFSET('HARGA SATUAN'!$I$6,MATCH('RAB '!C206,'HARGA SATUAN'!$C$7:$C$1509,0),0))</f>
        <v/>
      </c>
      <c r="H206" s="284">
        <f ca="1">IF(OR(D206="MDU",D206="MDU-KD"),IF(G206="PLN",0,G206*F206),0)</f>
        <v>0</v>
      </c>
      <c r="I206" s="284">
        <f ca="1">IF(D206="HDW",IF(G206="PLN",0,G206*F206),0)</f>
        <v>0</v>
      </c>
      <c r="J206" s="284">
        <f ca="1">IF(D206="JASA",IF(G206="PLN",0,G206*F206),0)</f>
        <v>0</v>
      </c>
      <c r="K206" s="285">
        <f ca="1">SUM(H206:J206)</f>
        <v>0</v>
      </c>
    </row>
    <row r="207" spans="1:22" ht="14.5" thickBot="1">
      <c r="B207" s="311"/>
      <c r="C207" s="312"/>
      <c r="D207" s="313"/>
      <c r="E207" s="314"/>
      <c r="F207" s="314"/>
      <c r="G207" s="314"/>
      <c r="H207" s="315"/>
      <c r="I207" s="315"/>
      <c r="J207" s="315"/>
      <c r="K207" s="316"/>
    </row>
    <row r="208" spans="1:22">
      <c r="B208" s="317"/>
      <c r="C208" s="629" t="s">
        <v>984</v>
      </c>
      <c r="D208" s="629"/>
      <c r="E208" s="629"/>
      <c r="F208" s="629"/>
      <c r="G208" s="318" t="s">
        <v>9</v>
      </c>
      <c r="H208" s="319">
        <f ca="1">SUM(H14:H206)</f>
        <v>94532200</v>
      </c>
      <c r="I208" s="319">
        <f ca="1">SUM(I14:I206)</f>
        <v>54751864.186666667</v>
      </c>
      <c r="J208" s="319">
        <f ca="1">SUM(J14:J206)</f>
        <v>11033188.833333334</v>
      </c>
      <c r="K208" s="319">
        <f ca="1">SUM(K14:K206)</f>
        <v>160317253.01999998</v>
      </c>
    </row>
    <row r="209" spans="2:13">
      <c r="B209" s="320"/>
      <c r="C209" s="645" t="s">
        <v>1427</v>
      </c>
      <c r="D209" s="645"/>
      <c r="E209" s="645"/>
      <c r="F209" s="645"/>
      <c r="G209" s="321" t="s">
        <v>9</v>
      </c>
      <c r="H209" s="322">
        <f ca="1">H208*0.11</f>
        <v>10398542</v>
      </c>
      <c r="I209" s="322">
        <f ca="1">I208*0.11</f>
        <v>6022705.0605333336</v>
      </c>
      <c r="J209" s="322">
        <f ca="1">J208*0.11</f>
        <v>1213650.7716666667</v>
      </c>
      <c r="K209" s="322">
        <f ca="1">K208*0.11</f>
        <v>17634897.832199998</v>
      </c>
    </row>
    <row r="210" spans="2:13" ht="14.5" thickBot="1">
      <c r="B210" s="320"/>
      <c r="C210" s="643" t="s">
        <v>456</v>
      </c>
      <c r="D210" s="643"/>
      <c r="E210" s="643"/>
      <c r="F210" s="643"/>
      <c r="G210" s="323" t="s">
        <v>9</v>
      </c>
      <c r="H210" s="324">
        <f ca="1">SUM(H208:H209)</f>
        <v>104930742</v>
      </c>
      <c r="I210" s="324">
        <f ca="1">SUM(I208:I209)</f>
        <v>60774569.247199997</v>
      </c>
      <c r="J210" s="323">
        <f ca="1">SUM(J208:J209)</f>
        <v>12246839.605</v>
      </c>
      <c r="K210" s="323">
        <f ca="1">SUM(K208:K209)</f>
        <v>177952150.85219997</v>
      </c>
      <c r="M210" s="390">
        <v>143800013.2872</v>
      </c>
    </row>
    <row r="211" spans="2:13">
      <c r="B211" s="646" t="str">
        <f ca="1">"Terbilang : "&amp;PROPER(IF(K210=0,"nol",IF(K210&lt;0,"minus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IF(--MID(TEXT(ABS(K210),"000000000000000"),1,3)=0,"",MID(TEXT(ABS(K210),"000000000000000"),1,1)&amp;" ratus "&amp;MID(TEXT(ABS(K210),"000000000000000"),2,1)&amp;" puluh "&amp;MID(TEXT(ABS(K210),"000000000000000"),3,1)&amp;" trilyun ")&amp; IF(--MID(TEXT(ABS(K210),"000000000000000"),4,3)=0,"",MID(TEXT(ABS(K210),"000000000000000"),4,1)&amp;" ratus "&amp;MID(TEXT(ABS(K210),"000000000000000"),5,1)&amp;" puluh "&amp;MID(TEXT(ABS(K210),"000000000000000"),6,1)&amp;" milyar ")&amp; IF(--MID(TEXT(ABS(K210),"000000000000000"),7,3)=0,"",MID(TEXT(ABS(K210),"000000000000000"),7,1)&amp;" ratus "&amp;MID(TEXT(ABS(K210),"000000000000000"),8,1)&amp;" puluh "&amp;MID(TEXT(ABS(K210),"000000000000000"),9,1)&amp;" juta ")&amp; IF(--MID(TEXT(ABS(K210),"000000000000000"),10,3)=0,"",IF(--MID(TEXT(ABS(K210),"000000000000000"),10,3)=1,"*",MID(TEXT(ABS(K210),"000000000000000"),10,1)&amp;" ratus "&amp;MID(TEXT(ABS(K210),"000000000000000"),11,1)&amp;" puluh ")&amp;MID(TEXT(ABS(K210),"000000000000000"),12,1)&amp;" ribu ")&amp; IF(--MID(TEXT(ABS(K210),"000000000000000"),13,3)=0,"",MID(TEXT(ABS(K210),"000000000000000"),13,1)&amp;" ratus "&amp;MID(TEXT(ABS(K210),"000000000000000"),14,1)&amp;" puluh "&amp;MID(TEXT(ABS(K210),"000000000000000"),15,1)),1,"satu"),2,"dua"),3,"tiga"),4,"empat"),5,"lima"),6,"enam"),7,"tujuh"),8,"delapan"),9,"sembilan"),"0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Tujuh Juta Sembilan Ratus Lima Puluh Dua Ribu Seratus Lima Puluh Satu Rupiah</v>
      </c>
      <c r="C211" s="647"/>
      <c r="D211" s="647"/>
      <c r="E211" s="647"/>
      <c r="F211" s="647"/>
      <c r="G211" s="647"/>
      <c r="H211" s="647"/>
      <c r="I211" s="647"/>
      <c r="J211" s="647"/>
      <c r="K211" s="648"/>
    </row>
    <row r="212" spans="2:13">
      <c r="B212" s="649"/>
      <c r="C212" s="650"/>
      <c r="D212" s="650"/>
      <c r="E212" s="650"/>
      <c r="F212" s="650"/>
      <c r="G212" s="650"/>
      <c r="H212" s="650"/>
      <c r="I212" s="650"/>
      <c r="J212" s="650"/>
      <c r="K212" s="651"/>
    </row>
    <row r="213" spans="2:13" ht="14.5" thickBot="1">
      <c r="B213" s="326" t="str">
        <f>"Harga yang dipakai adalah "&amp;'HARGA SATUAN'!I5&amp;""</f>
        <v>Harga yang dipakai adalah RAB HSS 2023</v>
      </c>
      <c r="C213" s="327"/>
      <c r="D213" s="328"/>
      <c r="E213" s="328"/>
      <c r="F213" s="328"/>
      <c r="G213" s="329"/>
      <c r="H213" s="329"/>
      <c r="I213" s="329"/>
      <c r="J213" s="329"/>
      <c r="K213" s="330"/>
    </row>
    <row r="214" spans="2:13">
      <c r="C214" s="331"/>
      <c r="E214" s="333"/>
      <c r="F214" s="333"/>
      <c r="G214" s="333"/>
    </row>
    <row r="215" spans="2:13">
      <c r="C215" s="260"/>
      <c r="E215" s="333"/>
      <c r="F215" s="333"/>
      <c r="G215" s="333"/>
      <c r="H215" s="652"/>
      <c r="I215" s="652"/>
      <c r="J215" s="653"/>
      <c r="K215" s="653"/>
    </row>
    <row r="216" spans="2:13">
      <c r="C216" s="260"/>
      <c r="E216" s="333"/>
      <c r="F216" s="333"/>
      <c r="G216" s="333"/>
      <c r="H216" s="334"/>
      <c r="I216" s="642" t="s">
        <v>1676</v>
      </c>
      <c r="J216" s="642"/>
      <c r="K216" s="642"/>
    </row>
    <row r="217" spans="2:13">
      <c r="C217" s="260"/>
      <c r="E217" s="333"/>
      <c r="F217" s="333"/>
      <c r="G217" s="333"/>
      <c r="H217" s="334"/>
      <c r="I217" s="642" t="s">
        <v>1514</v>
      </c>
      <c r="J217" s="642"/>
      <c r="K217" s="642"/>
    </row>
    <row r="218" spans="2:13">
      <c r="C218" s="260"/>
      <c r="E218" s="333"/>
      <c r="F218" s="333"/>
      <c r="G218" s="333"/>
      <c r="H218" s="335"/>
      <c r="I218" s="336"/>
      <c r="J218" s="336"/>
      <c r="K218" s="336"/>
    </row>
    <row r="219" spans="2:13">
      <c r="C219" s="260"/>
      <c r="E219" s="333"/>
      <c r="F219" s="333"/>
      <c r="G219" s="333"/>
      <c r="H219" s="335"/>
      <c r="I219" s="335"/>
      <c r="J219" s="335"/>
      <c r="K219" s="335"/>
    </row>
    <row r="220" spans="2:13">
      <c r="C220" s="260"/>
      <c r="E220" s="333"/>
      <c r="F220" s="333"/>
      <c r="G220" s="333"/>
      <c r="H220" s="335"/>
      <c r="I220" s="335"/>
      <c r="J220" s="335"/>
      <c r="K220" s="335"/>
    </row>
    <row r="221" spans="2:13">
      <c r="C221" s="260"/>
      <c r="E221" s="333"/>
      <c r="F221" s="333"/>
      <c r="G221" s="333"/>
      <c r="H221" s="335"/>
      <c r="I221" s="335"/>
      <c r="J221" s="335"/>
      <c r="K221" s="335"/>
    </row>
    <row r="222" spans="2:13">
      <c r="C222" s="260"/>
      <c r="E222" s="333"/>
      <c r="F222" s="333"/>
      <c r="G222" s="333"/>
      <c r="H222" s="337"/>
      <c r="I222" s="642" t="s">
        <v>1515</v>
      </c>
      <c r="J222" s="642"/>
      <c r="K222" s="642"/>
    </row>
    <row r="223" spans="2:13">
      <c r="C223" s="331"/>
      <c r="E223" s="333"/>
      <c r="F223" s="333"/>
      <c r="G223" s="333"/>
      <c r="H223" s="335"/>
      <c r="I223" s="335"/>
      <c r="J223" s="335"/>
      <c r="K223" s="335"/>
    </row>
    <row r="224" spans="2:13">
      <c r="C224" s="331"/>
      <c r="E224" s="333"/>
      <c r="F224" s="333"/>
      <c r="G224" s="333"/>
      <c r="H224" s="335"/>
      <c r="I224" s="335"/>
      <c r="J224" s="335"/>
      <c r="K224" s="335"/>
    </row>
    <row r="225" spans="3:11">
      <c r="C225" s="331"/>
      <c r="E225" s="333"/>
      <c r="F225" s="333"/>
      <c r="G225" s="333"/>
      <c r="H225" s="335"/>
      <c r="I225" s="335"/>
      <c r="J225" s="335"/>
      <c r="K225" s="335"/>
    </row>
  </sheetData>
  <sheetProtection sort="0" autoFilter="0"/>
  <mergeCells count="22">
    <mergeCell ref="I217:K217"/>
    <mergeCell ref="I222:K222"/>
    <mergeCell ref="C210:F210"/>
    <mergeCell ref="G6:K6"/>
    <mergeCell ref="I216:K216"/>
    <mergeCell ref="C209:F209"/>
    <mergeCell ref="B211:K212"/>
    <mergeCell ref="H215:K215"/>
    <mergeCell ref="H11:K11"/>
    <mergeCell ref="H12:H13"/>
    <mergeCell ref="J12:J13"/>
    <mergeCell ref="K12:K13"/>
    <mergeCell ref="O3:P4"/>
    <mergeCell ref="B4:K4"/>
    <mergeCell ref="C208:F208"/>
    <mergeCell ref="B11:B13"/>
    <mergeCell ref="C11:C13"/>
    <mergeCell ref="D11:D13"/>
    <mergeCell ref="E11:E13"/>
    <mergeCell ref="F11:F13"/>
    <mergeCell ref="G11:G13"/>
    <mergeCell ref="I12:I13"/>
  </mergeCells>
  <phoneticPr fontId="122" type="noConversion"/>
  <conditionalFormatting sqref="E1:E3 E5:E14 H12:I12 O13 F14:K14 G204:H204 E204:G205 H204:K207 E206:H206 E207:F207 E15:K22 E23:E35 G23:K35 S14:V153 E36:K153 E184:K203 S184:V203">
    <cfRule type="cellIs" dxfId="18" priority="1785" stopIfTrue="1" operator="equal">
      <formula>0</formula>
    </cfRule>
  </conditionalFormatting>
  <conditionalFormatting sqref="G1:G13">
    <cfRule type="cellIs" dxfId="17" priority="6" stopIfTrue="1" operator="equal">
      <formula>0</formula>
    </cfRule>
  </conditionalFormatting>
  <conditionalFormatting sqref="G206:G65672 E211:E65672">
    <cfRule type="cellIs" dxfId="16" priority="919" stopIfTrue="1" operator="equal">
      <formula>0</formula>
    </cfRule>
  </conditionalFormatting>
  <conditionalFormatting sqref="F23:F35">
    <cfRule type="cellIs" dxfId="15" priority="4" stopIfTrue="1" operator="equal">
      <formula>0</formula>
    </cfRule>
  </conditionalFormatting>
  <conditionalFormatting sqref="S169:V183 E169:K183">
    <cfRule type="cellIs" dxfId="14" priority="3" stopIfTrue="1" operator="equal">
      <formula>0</formula>
    </cfRule>
  </conditionalFormatting>
  <conditionalFormatting sqref="S154:V168 E167:K168 E154:E166 G154:K166">
    <cfRule type="cellIs" dxfId="13" priority="2" stopIfTrue="1" operator="equal">
      <formula>0</formula>
    </cfRule>
  </conditionalFormatting>
  <conditionalFormatting sqref="F154:F166">
    <cfRule type="cellIs" dxfId="12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22 H14:K207 F36:F165 F167:F20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207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view="pageBreakPreview" topLeftCell="A34" zoomScaleNormal="40" zoomScaleSheetLayoutView="100" workbookViewId="0">
      <selection activeCell="Y33" sqref="Y33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58" t="s">
        <v>1620</v>
      </c>
      <c r="X2" s="659"/>
      <c r="Y2" s="659"/>
      <c r="Z2" s="659"/>
      <c r="AA2" s="659"/>
      <c r="AB2" s="659"/>
      <c r="AC2" s="659"/>
      <c r="AD2" s="660"/>
    </row>
    <row r="3" spans="2:30" ht="12" customHeight="1">
      <c r="B3" s="433"/>
      <c r="D3" s="664" t="s">
        <v>1633</v>
      </c>
      <c r="E3" s="664"/>
      <c r="F3" s="664"/>
      <c r="W3" s="661"/>
      <c r="X3" s="662"/>
      <c r="Y3" s="662"/>
      <c r="Z3" s="662"/>
      <c r="AA3" s="662"/>
      <c r="AB3" s="662"/>
      <c r="AC3" s="662"/>
      <c r="AD3" s="663"/>
    </row>
    <row r="4" spans="2:30">
      <c r="B4" s="433"/>
      <c r="D4" s="514" t="s">
        <v>1677</v>
      </c>
      <c r="W4" s="434" t="s">
        <v>1588</v>
      </c>
      <c r="AD4" s="435"/>
    </row>
    <row r="5" spans="2:30">
      <c r="B5" s="433"/>
      <c r="W5" s="453" t="s">
        <v>1589</v>
      </c>
      <c r="X5" s="656" t="s">
        <v>1590</v>
      </c>
      <c r="Y5" s="656"/>
      <c r="Z5" s="656"/>
      <c r="AA5" s="656" t="s">
        <v>1591</v>
      </c>
      <c r="AB5" s="656"/>
      <c r="AC5" s="656" t="s">
        <v>1592</v>
      </c>
      <c r="AD5" s="657"/>
    </row>
    <row r="6" spans="2:30">
      <c r="B6" s="433"/>
      <c r="W6" s="453">
        <v>1</v>
      </c>
      <c r="X6" s="656" t="s">
        <v>1593</v>
      </c>
      <c r="Y6" s="656"/>
      <c r="Z6" s="656"/>
      <c r="AA6" s="656"/>
      <c r="AB6" s="656"/>
      <c r="AC6" s="656"/>
      <c r="AD6" s="657"/>
    </row>
    <row r="7" spans="2:30">
      <c r="B7" s="433"/>
      <c r="W7" s="453">
        <v>2</v>
      </c>
      <c r="X7" s="656" t="s">
        <v>1594</v>
      </c>
      <c r="Y7" s="656"/>
      <c r="Z7" s="656"/>
      <c r="AA7" s="656"/>
      <c r="AB7" s="656"/>
      <c r="AC7" s="656"/>
      <c r="AD7" s="657"/>
    </row>
    <row r="8" spans="2:30">
      <c r="B8" s="433"/>
      <c r="W8" s="453">
        <v>3</v>
      </c>
      <c r="X8" s="656" t="s">
        <v>1595</v>
      </c>
      <c r="Y8" s="656"/>
      <c r="Z8" s="656"/>
      <c r="AA8" s="656"/>
      <c r="AB8" s="656"/>
      <c r="AC8" s="656"/>
      <c r="AD8" s="657"/>
    </row>
    <row r="9" spans="2:30">
      <c r="B9" s="433"/>
      <c r="W9" s="453">
        <v>4</v>
      </c>
      <c r="X9" s="656" t="s">
        <v>1596</v>
      </c>
      <c r="Y9" s="656"/>
      <c r="Z9" s="656"/>
      <c r="AA9" s="656"/>
      <c r="AB9" s="656"/>
      <c r="AC9" s="656"/>
      <c r="AD9" s="657"/>
    </row>
    <row r="10" spans="2:30">
      <c r="B10" s="433"/>
      <c r="W10" s="453">
        <v>5</v>
      </c>
      <c r="X10" s="656" t="s">
        <v>1597</v>
      </c>
      <c r="Y10" s="656"/>
      <c r="Z10" s="656"/>
      <c r="AA10" s="656"/>
      <c r="AB10" s="656"/>
      <c r="AC10" s="656"/>
      <c r="AD10" s="657"/>
    </row>
    <row r="11" spans="2:30">
      <c r="B11" s="433"/>
      <c r="W11" s="453">
        <v>6</v>
      </c>
      <c r="X11" s="656" t="s">
        <v>1598</v>
      </c>
      <c r="Y11" s="656"/>
      <c r="Z11" s="656"/>
      <c r="AA11" s="656"/>
      <c r="AB11" s="656"/>
      <c r="AC11" s="656"/>
      <c r="AD11" s="657"/>
    </row>
    <row r="12" spans="2:30">
      <c r="B12" s="433"/>
      <c r="W12" s="453">
        <v>7</v>
      </c>
      <c r="X12" s="656" t="s">
        <v>1599</v>
      </c>
      <c r="Y12" s="656"/>
      <c r="Z12" s="656"/>
      <c r="AA12" s="656"/>
      <c r="AB12" s="656"/>
      <c r="AC12" s="656"/>
      <c r="AD12" s="657"/>
    </row>
    <row r="13" spans="2:30" ht="12.75" customHeight="1">
      <c r="B13" s="433"/>
      <c r="W13" s="453">
        <v>8</v>
      </c>
      <c r="X13" s="656" t="s">
        <v>1600</v>
      </c>
      <c r="Y13" s="656"/>
      <c r="Z13" s="656"/>
      <c r="AA13" s="656"/>
      <c r="AB13" s="656"/>
      <c r="AC13" s="656"/>
      <c r="AD13" s="657"/>
    </row>
    <row r="14" spans="2:30">
      <c r="B14" s="433"/>
      <c r="W14" s="453">
        <v>9</v>
      </c>
      <c r="X14" s="656" t="s">
        <v>1601</v>
      </c>
      <c r="Y14" s="656"/>
      <c r="Z14" s="656"/>
      <c r="AA14" s="656"/>
      <c r="AB14" s="656"/>
      <c r="AC14" s="656"/>
      <c r="AD14" s="657"/>
    </row>
    <row r="15" spans="2:30">
      <c r="B15" s="433"/>
      <c r="W15" s="453">
        <v>10</v>
      </c>
      <c r="X15" s="656" t="s">
        <v>1602</v>
      </c>
      <c r="Y15" s="656"/>
      <c r="Z15" s="656"/>
      <c r="AA15" s="656"/>
      <c r="AB15" s="656"/>
      <c r="AC15" s="656"/>
      <c r="AD15" s="657"/>
    </row>
    <row r="16" spans="2:30">
      <c r="B16" s="433"/>
      <c r="W16" s="453">
        <v>11</v>
      </c>
      <c r="X16" s="656" t="s">
        <v>1603</v>
      </c>
      <c r="Y16" s="656"/>
      <c r="Z16" s="656"/>
      <c r="AA16" s="656"/>
      <c r="AB16" s="656"/>
      <c r="AC16" s="656"/>
      <c r="AD16" s="657"/>
    </row>
    <row r="17" spans="2:30">
      <c r="B17" s="433"/>
      <c r="W17" s="453">
        <v>12</v>
      </c>
      <c r="X17" s="656" t="s">
        <v>1604</v>
      </c>
      <c r="Y17" s="656"/>
      <c r="Z17" s="656"/>
      <c r="AA17" s="656"/>
      <c r="AB17" s="656"/>
      <c r="AC17" s="656"/>
      <c r="AD17" s="657"/>
    </row>
    <row r="18" spans="2:30">
      <c r="B18" s="436"/>
      <c r="C18" s="437"/>
      <c r="D18" s="437"/>
      <c r="W18" s="453">
        <v>13</v>
      </c>
      <c r="X18" s="656"/>
      <c r="Y18" s="656"/>
      <c r="Z18" s="656"/>
      <c r="AA18" s="656"/>
      <c r="AB18" s="656"/>
      <c r="AC18" s="656"/>
      <c r="AD18" s="657"/>
    </row>
    <row r="19" spans="2:30">
      <c r="B19" s="433"/>
      <c r="W19" s="454"/>
      <c r="X19" s="665"/>
      <c r="Y19" s="665"/>
      <c r="Z19" s="665"/>
      <c r="AA19" s="665"/>
      <c r="AB19" s="665"/>
      <c r="AC19" s="665"/>
      <c r="AD19" s="666"/>
    </row>
    <row r="20" spans="2:30">
      <c r="B20" s="433"/>
      <c r="W20" s="667" t="s">
        <v>1605</v>
      </c>
      <c r="X20" s="668"/>
      <c r="Y20" s="668"/>
      <c r="Z20" s="668"/>
      <c r="AA20" s="668"/>
      <c r="AB20" s="668"/>
      <c r="AC20" s="668"/>
      <c r="AD20" s="669"/>
    </row>
    <row r="21" spans="2:30">
      <c r="B21" s="433"/>
      <c r="W21" s="670" t="s">
        <v>1606</v>
      </c>
      <c r="X21" s="671"/>
      <c r="Y21" s="671"/>
      <c r="Z21" s="672"/>
      <c r="AA21" s="673" t="s">
        <v>1607</v>
      </c>
      <c r="AB21" s="674"/>
      <c r="AC21" s="674"/>
      <c r="AD21" s="675"/>
    </row>
    <row r="22" spans="2:30">
      <c r="B22" s="433"/>
      <c r="W22" s="515" t="s">
        <v>1658</v>
      </c>
      <c r="X22" s="507"/>
      <c r="Y22" s="486">
        <v>5</v>
      </c>
      <c r="Z22" s="513" t="s">
        <v>1648</v>
      </c>
      <c r="AA22" s="676" t="s">
        <v>1658</v>
      </c>
      <c r="AB22" s="677"/>
      <c r="AC22" s="438">
        <v>2</v>
      </c>
      <c r="AD22" s="439" t="s">
        <v>1648</v>
      </c>
    </row>
    <row r="23" spans="2:30">
      <c r="B23" s="433"/>
      <c r="W23" s="515" t="s">
        <v>1674</v>
      </c>
      <c r="X23" s="507"/>
      <c r="Y23" s="486">
        <v>3</v>
      </c>
      <c r="Z23" s="513" t="s">
        <v>1031</v>
      </c>
      <c r="AA23" s="676" t="s">
        <v>1628</v>
      </c>
      <c r="AB23" s="677"/>
      <c r="AC23" s="438">
        <v>2</v>
      </c>
      <c r="AD23" s="439" t="s">
        <v>1031</v>
      </c>
    </row>
    <row r="24" spans="2:30">
      <c r="B24" s="433"/>
      <c r="W24" s="515" t="s">
        <v>1675</v>
      </c>
      <c r="X24" s="507"/>
      <c r="Y24" s="486">
        <v>1</v>
      </c>
      <c r="Z24" s="513" t="s">
        <v>1031</v>
      </c>
      <c r="AA24" s="676" t="s">
        <v>1667</v>
      </c>
      <c r="AB24" s="677"/>
      <c r="AC24" s="438">
        <v>2</v>
      </c>
      <c r="AD24" s="439" t="s">
        <v>1031</v>
      </c>
    </row>
    <row r="25" spans="2:30">
      <c r="B25" s="433"/>
      <c r="W25" s="515" t="s">
        <v>1681</v>
      </c>
      <c r="X25" s="507"/>
      <c r="Y25" s="486">
        <v>1</v>
      </c>
      <c r="Z25" s="513" t="s">
        <v>1031</v>
      </c>
      <c r="AA25" s="676"/>
      <c r="AB25" s="677"/>
      <c r="AC25" s="438"/>
      <c r="AD25" s="439"/>
    </row>
    <row r="26" spans="2:30">
      <c r="B26" s="433"/>
      <c r="M26" s="440"/>
      <c r="W26" s="515" t="s">
        <v>1668</v>
      </c>
      <c r="X26" s="507"/>
      <c r="Y26" s="486">
        <v>1</v>
      </c>
      <c r="Z26" s="513" t="s">
        <v>1031</v>
      </c>
      <c r="AA26" s="676"/>
      <c r="AB26" s="677"/>
      <c r="AC26" s="438"/>
      <c r="AD26" s="439"/>
    </row>
    <row r="27" spans="2:30">
      <c r="B27" s="433"/>
      <c r="W27" s="515" t="s">
        <v>1663</v>
      </c>
      <c r="X27" s="507"/>
      <c r="Y27" s="486">
        <v>1</v>
      </c>
      <c r="Z27" s="513" t="s">
        <v>1031</v>
      </c>
      <c r="AA27" s="676"/>
      <c r="AB27" s="677"/>
      <c r="AC27" s="438"/>
      <c r="AD27" s="439"/>
    </row>
    <row r="28" spans="2:30">
      <c r="B28" s="433"/>
      <c r="W28" s="515" t="s">
        <v>1664</v>
      </c>
      <c r="X28" s="507"/>
      <c r="Y28" s="486">
        <v>2</v>
      </c>
      <c r="Z28" s="513" t="s">
        <v>1031</v>
      </c>
      <c r="AA28" s="676"/>
      <c r="AB28" s="677"/>
      <c r="AC28" s="438"/>
      <c r="AD28" s="439"/>
    </row>
    <row r="29" spans="2:30">
      <c r="B29" s="433"/>
      <c r="W29" s="515" t="s">
        <v>1635</v>
      </c>
      <c r="X29" s="507"/>
      <c r="Y29" s="486">
        <v>3</v>
      </c>
      <c r="Z29" s="513" t="s">
        <v>1031</v>
      </c>
      <c r="AA29" s="676"/>
      <c r="AB29" s="677"/>
      <c r="AC29" s="438"/>
      <c r="AD29" s="439"/>
    </row>
    <row r="30" spans="2:30">
      <c r="B30" s="433"/>
      <c r="U30" s="441"/>
      <c r="W30" s="515" t="s">
        <v>1667</v>
      </c>
      <c r="X30" s="507"/>
      <c r="Y30" s="486">
        <v>2</v>
      </c>
      <c r="Z30" s="513" t="s">
        <v>1031</v>
      </c>
      <c r="AA30" s="676"/>
      <c r="AB30" s="677"/>
      <c r="AC30" s="442"/>
      <c r="AD30" s="439"/>
    </row>
    <row r="31" spans="2:30">
      <c r="B31" s="433"/>
      <c r="T31" s="441"/>
      <c r="W31" s="515" t="s">
        <v>1659</v>
      </c>
      <c r="X31" s="507"/>
      <c r="Y31" s="486">
        <v>3</v>
      </c>
      <c r="Z31" s="513" t="s">
        <v>1031</v>
      </c>
      <c r="AA31" s="676"/>
      <c r="AB31" s="677"/>
      <c r="AC31" s="442"/>
      <c r="AD31" s="439"/>
    </row>
    <row r="32" spans="2:30">
      <c r="B32" s="433"/>
      <c r="T32" s="441"/>
      <c r="W32" s="515" t="s">
        <v>1678</v>
      </c>
      <c r="X32" s="507"/>
      <c r="Y32" s="486">
        <v>3</v>
      </c>
      <c r="Z32" s="513" t="s">
        <v>1031</v>
      </c>
      <c r="AA32" s="676"/>
      <c r="AB32" s="677"/>
      <c r="AC32" s="438"/>
      <c r="AD32" s="439"/>
    </row>
    <row r="33" spans="2:47" ht="14.25" customHeight="1">
      <c r="B33" s="433"/>
      <c r="W33" s="515" t="s">
        <v>1660</v>
      </c>
      <c r="X33" s="507"/>
      <c r="Y33" s="486">
        <v>6</v>
      </c>
      <c r="Z33" s="513" t="s">
        <v>1031</v>
      </c>
      <c r="AA33" s="676"/>
      <c r="AB33" s="677"/>
      <c r="AC33" s="438"/>
      <c r="AD33" s="439"/>
    </row>
    <row r="34" spans="2:47" ht="14.25" customHeight="1">
      <c r="B34" s="433"/>
      <c r="W34" s="515" t="s">
        <v>1661</v>
      </c>
      <c r="X34" s="507"/>
      <c r="Y34" s="486">
        <v>6</v>
      </c>
      <c r="Z34" s="513" t="s">
        <v>1031</v>
      </c>
      <c r="AA34" s="676"/>
      <c r="AB34" s="677"/>
      <c r="AC34" s="438"/>
      <c r="AD34" s="439"/>
    </row>
    <row r="35" spans="2:47" ht="14.25" customHeight="1">
      <c r="B35" s="433"/>
      <c r="W35" s="515" t="s">
        <v>1627</v>
      </c>
      <c r="X35" s="507"/>
      <c r="Y35" s="486">
        <v>2</v>
      </c>
      <c r="Z35" s="513" t="s">
        <v>1031</v>
      </c>
      <c r="AA35" s="676"/>
      <c r="AB35" s="677"/>
      <c r="AC35" s="438"/>
      <c r="AD35" s="439"/>
    </row>
    <row r="36" spans="2:47">
      <c r="B36" s="433"/>
      <c r="W36" s="515" t="s">
        <v>1626</v>
      </c>
      <c r="X36" s="507"/>
      <c r="Y36" s="486">
        <v>2</v>
      </c>
      <c r="Z36" s="513" t="s">
        <v>1031</v>
      </c>
      <c r="AA36" s="676"/>
      <c r="AB36" s="677"/>
      <c r="AC36" s="438"/>
      <c r="AD36" s="439"/>
    </row>
    <row r="37" spans="2:47">
      <c r="B37" s="433"/>
      <c r="W37" s="515" t="s">
        <v>1669</v>
      </c>
      <c r="X37" s="507"/>
      <c r="Y37" s="486">
        <v>2</v>
      </c>
      <c r="Z37" s="513" t="s">
        <v>1031</v>
      </c>
      <c r="AA37" s="676"/>
      <c r="AB37" s="677"/>
      <c r="AC37" s="438"/>
      <c r="AD37" s="439"/>
    </row>
    <row r="38" spans="2:47">
      <c r="B38" s="433"/>
      <c r="W38" s="515" t="s">
        <v>1629</v>
      </c>
      <c r="X38" s="507"/>
      <c r="Y38" s="486">
        <v>8</v>
      </c>
      <c r="Z38" s="513" t="s">
        <v>1031</v>
      </c>
      <c r="AA38" s="689" t="s">
        <v>1606</v>
      </c>
      <c r="AB38" s="690"/>
      <c r="AC38" s="690"/>
      <c r="AD38" s="691"/>
    </row>
    <row r="39" spans="2:47" ht="12.75" customHeight="1">
      <c r="B39" s="433"/>
      <c r="W39" s="515" t="s">
        <v>1628</v>
      </c>
      <c r="X39" s="507"/>
      <c r="Y39" s="486">
        <v>9</v>
      </c>
      <c r="Z39" s="513" t="s">
        <v>1031</v>
      </c>
      <c r="AA39" s="519" t="s">
        <v>1649</v>
      </c>
      <c r="AB39" s="520"/>
      <c r="AC39" s="521">
        <v>230</v>
      </c>
      <c r="AD39" s="522" t="s">
        <v>1650</v>
      </c>
    </row>
    <row r="40" spans="2:47" ht="12" customHeight="1">
      <c r="B40" s="433"/>
      <c r="U40" s="437"/>
      <c r="W40" s="515" t="s">
        <v>1665</v>
      </c>
      <c r="X40" s="507"/>
      <c r="Y40" s="486">
        <v>1</v>
      </c>
      <c r="Z40" s="513" t="s">
        <v>1031</v>
      </c>
      <c r="AA40" s="515" t="s">
        <v>1673</v>
      </c>
      <c r="AB40" s="507"/>
      <c r="AC40" s="486">
        <f>50*4*2</f>
        <v>400</v>
      </c>
      <c r="AD40" s="518" t="s">
        <v>1650</v>
      </c>
      <c r="AL40" s="437"/>
    </row>
    <row r="41" spans="2:47" ht="12" customHeight="1">
      <c r="B41" s="433"/>
      <c r="W41" s="667" t="s">
        <v>1608</v>
      </c>
      <c r="X41" s="668"/>
      <c r="Y41" s="668"/>
      <c r="Z41" s="668"/>
      <c r="AA41" s="668"/>
      <c r="AB41" s="668"/>
      <c r="AC41" s="668"/>
      <c r="AD41" s="669"/>
    </row>
    <row r="42" spans="2:47" ht="12" customHeight="1">
      <c r="B42" s="433"/>
      <c r="W42" s="683" t="s">
        <v>1677</v>
      </c>
      <c r="X42" s="684"/>
      <c r="Y42" s="684"/>
      <c r="Z42" s="684"/>
      <c r="AA42" s="684"/>
      <c r="AB42" s="684"/>
      <c r="AC42" s="684"/>
      <c r="AD42" s="685"/>
    </row>
    <row r="43" spans="2:47" ht="12" customHeight="1">
      <c r="B43" s="433"/>
      <c r="V43" s="443"/>
      <c r="W43" s="686"/>
      <c r="X43" s="687"/>
      <c r="Y43" s="687"/>
      <c r="Z43" s="687"/>
      <c r="AA43" s="687"/>
      <c r="AB43" s="687"/>
      <c r="AC43" s="687"/>
      <c r="AD43" s="688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78" t="s">
        <v>1609</v>
      </c>
      <c r="X44" s="679"/>
      <c r="Y44" s="656"/>
      <c r="Z44" s="656"/>
      <c r="AA44" s="656"/>
      <c r="AB44" s="656"/>
      <c r="AC44" s="656"/>
      <c r="AD44" s="657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78" t="s">
        <v>1610</v>
      </c>
      <c r="X45" s="679"/>
      <c r="Y45" s="656">
        <v>1</v>
      </c>
      <c r="Z45" s="656"/>
      <c r="AA45" s="656"/>
      <c r="AB45" s="656" t="s">
        <v>1611</v>
      </c>
      <c r="AC45" s="656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78" t="s">
        <v>1613</v>
      </c>
      <c r="X46" s="679"/>
      <c r="Y46" s="680"/>
      <c r="Z46" s="680"/>
      <c r="AA46" s="680"/>
      <c r="AB46" s="656" t="s">
        <v>1614</v>
      </c>
      <c r="AC46" s="656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1" t="s">
        <v>1615</v>
      </c>
      <c r="X47" s="681"/>
      <c r="Y47" s="681"/>
      <c r="Z47" s="681"/>
      <c r="AA47" s="681"/>
      <c r="AB47" s="681"/>
      <c r="AC47" s="681"/>
      <c r="AD47" s="682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6" t="s">
        <v>1679</v>
      </c>
      <c r="X48" s="696"/>
      <c r="Y48" s="696"/>
      <c r="Z48" s="696"/>
      <c r="AA48" s="696"/>
      <c r="AB48" s="696"/>
      <c r="AC48" s="696"/>
      <c r="AD48" s="697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6"/>
      <c r="X49" s="696"/>
      <c r="Y49" s="696"/>
      <c r="Z49" s="696"/>
      <c r="AA49" s="696"/>
      <c r="AB49" s="696"/>
      <c r="AC49" s="696"/>
      <c r="AD49" s="697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98"/>
      <c r="X50" s="698"/>
      <c r="Y50" s="698"/>
      <c r="Z50" s="698"/>
      <c r="AA50" s="698"/>
      <c r="AB50" s="698"/>
      <c r="AC50" s="698"/>
      <c r="AD50" s="699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78" t="s">
        <v>1616</v>
      </c>
      <c r="X51" s="679"/>
      <c r="Y51" s="656" t="s">
        <v>1638</v>
      </c>
      <c r="Z51" s="656"/>
      <c r="AA51" s="656"/>
      <c r="AB51" s="656"/>
      <c r="AC51" s="656"/>
      <c r="AD51" s="657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78" t="s">
        <v>1617</v>
      </c>
      <c r="X52" s="679"/>
      <c r="Y52" s="656" t="s">
        <v>1630</v>
      </c>
      <c r="Z52" s="656"/>
      <c r="AA52" s="656"/>
      <c r="AB52" s="656"/>
      <c r="AC52" s="656"/>
      <c r="AD52" s="657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78" t="s">
        <v>1618</v>
      </c>
      <c r="X53" s="679"/>
      <c r="Y53" s="656" t="s">
        <v>1631</v>
      </c>
      <c r="Z53" s="656"/>
      <c r="AA53" s="656"/>
      <c r="AB53" s="656"/>
      <c r="AC53" s="656"/>
      <c r="AD53" s="657"/>
      <c r="BB53" s="441"/>
    </row>
    <row r="54" spans="2:55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2" t="s">
        <v>1619</v>
      </c>
      <c r="X54" s="693"/>
      <c r="Y54" s="694" t="s">
        <v>1632</v>
      </c>
      <c r="Z54" s="694"/>
      <c r="AA54" s="694"/>
      <c r="AB54" s="694"/>
      <c r="AC54" s="694"/>
      <c r="AD54" s="695"/>
      <c r="BB54" s="441"/>
    </row>
    <row r="62" spans="2:55">
      <c r="BC62" s="437"/>
    </row>
    <row r="63" spans="2:55">
      <c r="T63" s="432">
        <f>67.05-50</f>
        <v>17.049999999999997</v>
      </c>
    </row>
    <row r="66" spans="20:55">
      <c r="T66" s="432">
        <f>T63/3</f>
        <v>5.6833333333333327</v>
      </c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20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1">
    <mergeCell ref="AA38:AD38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  <mergeCell ref="AA36:AB36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2:AD43"/>
    <mergeCell ref="AA33:AB33"/>
    <mergeCell ref="AA34:AB34"/>
    <mergeCell ref="AA35:AB35"/>
    <mergeCell ref="AA28:AB28"/>
    <mergeCell ref="AA29:AB29"/>
    <mergeCell ref="AA30:AB30"/>
    <mergeCell ref="AA31:AB31"/>
    <mergeCell ref="AA24:AB24"/>
    <mergeCell ref="AA25:AB25"/>
    <mergeCell ref="AA26:AB26"/>
    <mergeCell ref="AA27:AB27"/>
    <mergeCell ref="AA32:AB32"/>
    <mergeCell ref="W20:AD20"/>
    <mergeCell ref="W21:Z21"/>
    <mergeCell ref="AA21:AD21"/>
    <mergeCell ref="AA22:AB22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2:Z12"/>
    <mergeCell ref="AA12:AB12"/>
    <mergeCell ref="X15:Z15"/>
    <mergeCell ref="AA15:AB15"/>
    <mergeCell ref="AC15:AD15"/>
    <mergeCell ref="AC12:AD12"/>
    <mergeCell ref="X13:Z13"/>
    <mergeCell ref="AA13:AB13"/>
    <mergeCell ref="AC13:AD13"/>
    <mergeCell ref="X14:Z14"/>
    <mergeCell ref="AA14:AB14"/>
    <mergeCell ref="AC14:AD14"/>
    <mergeCell ref="X6:Z6"/>
    <mergeCell ref="AA6:AB6"/>
    <mergeCell ref="AC6:AD6"/>
    <mergeCell ref="X9:Z9"/>
    <mergeCell ref="AA9:AB9"/>
    <mergeCell ref="AC9:AD9"/>
    <mergeCell ref="X7:Z7"/>
    <mergeCell ref="AA7:AB7"/>
    <mergeCell ref="AC7:AD7"/>
    <mergeCell ref="X8:Z8"/>
    <mergeCell ref="AA8:AB8"/>
    <mergeCell ref="AC8:AD8"/>
    <mergeCell ref="W2:AD3"/>
    <mergeCell ref="D3:F3"/>
    <mergeCell ref="X5:Z5"/>
    <mergeCell ref="AA5:AB5"/>
    <mergeCell ref="AC5:AD5"/>
    <mergeCell ref="AC10:AD10"/>
    <mergeCell ref="X11:Z11"/>
    <mergeCell ref="AA11:AB11"/>
    <mergeCell ref="AC11:AD11"/>
    <mergeCell ref="X10:Z10"/>
    <mergeCell ref="AA10:AB10"/>
  </mergeCells>
  <pageMargins left="0.27559055118110237" right="0.23622047244094491" top="0.35433070866141736" bottom="0.11811023622047245" header="0.31496062992125984" footer="0.15748031496062992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44.726562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4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7" t="s">
        <v>1009</v>
      </c>
      <c r="P3" s="627"/>
      <c r="Q3" s="269"/>
      <c r="T3" s="267"/>
      <c r="U3" s="268" t="s">
        <v>1014</v>
      </c>
      <c r="V3" s="267"/>
    </row>
    <row r="4" spans="1:22" ht="15.75" customHeight="1">
      <c r="B4" s="628" t="s">
        <v>1641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44" t="s">
        <v>1636</v>
      </c>
      <c r="H6" s="644"/>
      <c r="I6" s="644"/>
      <c r="J6" s="644"/>
      <c r="K6" s="644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1637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30" t="s">
        <v>0</v>
      </c>
      <c r="C11" s="632" t="s">
        <v>1</v>
      </c>
      <c r="D11" s="635" t="s">
        <v>34</v>
      </c>
      <c r="E11" s="635" t="s">
        <v>35</v>
      </c>
      <c r="F11" s="635" t="s">
        <v>2</v>
      </c>
      <c r="G11" s="637" t="s">
        <v>33</v>
      </c>
      <c r="H11" s="635" t="s">
        <v>3</v>
      </c>
      <c r="I11" s="635"/>
      <c r="J11" s="635"/>
      <c r="K11" s="654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1"/>
      <c r="C12" s="633"/>
      <c r="D12" s="636"/>
      <c r="E12" s="636"/>
      <c r="F12" s="636"/>
      <c r="G12" s="638"/>
      <c r="H12" s="640" t="s">
        <v>38</v>
      </c>
      <c r="I12" s="640" t="s">
        <v>5</v>
      </c>
      <c r="J12" s="636" t="s">
        <v>39</v>
      </c>
      <c r="K12" s="655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14.5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 ht="14.5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5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5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5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5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5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5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5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5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5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5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5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5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5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5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5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5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5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5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5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5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5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5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5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5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5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5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5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5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5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5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5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5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5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5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5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5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5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5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5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5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5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5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5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5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5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5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5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5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5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5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5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5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5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5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5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5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5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5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5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5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5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5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5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5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5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5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5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5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5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5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5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5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5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5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5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5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5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5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5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5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5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5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5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5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5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5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5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5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5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5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5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5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5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5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5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5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5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5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5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5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5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5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5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5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5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5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5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5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5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5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5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5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5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5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5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5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5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5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5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5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5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5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5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5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5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5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4.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29" t="s">
        <v>984</v>
      </c>
      <c r="D160" s="629"/>
      <c r="E160" s="629"/>
      <c r="F160" s="629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45" t="s">
        <v>1427</v>
      </c>
      <c r="D161" s="645"/>
      <c r="E161" s="645"/>
      <c r="F161" s="645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4.5" thickBot="1">
      <c r="B162" s="320"/>
      <c r="C162" s="643" t="s">
        <v>456</v>
      </c>
      <c r="D162" s="643"/>
      <c r="E162" s="643"/>
      <c r="F162" s="643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46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47"/>
      <c r="D163" s="647"/>
      <c r="E163" s="647"/>
      <c r="F163" s="647"/>
      <c r="G163" s="647"/>
      <c r="H163" s="647"/>
      <c r="I163" s="647"/>
      <c r="J163" s="647"/>
      <c r="K163" s="648"/>
    </row>
    <row r="164" spans="2:13">
      <c r="B164" s="649"/>
      <c r="C164" s="650"/>
      <c r="D164" s="650"/>
      <c r="E164" s="650"/>
      <c r="F164" s="650"/>
      <c r="G164" s="650"/>
      <c r="H164" s="650"/>
      <c r="I164" s="650"/>
      <c r="J164" s="650"/>
      <c r="K164" s="651"/>
    </row>
    <row r="165" spans="2:13" ht="14.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52"/>
      <c r="I167" s="652"/>
      <c r="J167" s="653"/>
      <c r="K167" s="653"/>
    </row>
    <row r="168" spans="2:13">
      <c r="C168" s="260"/>
      <c r="E168" s="333"/>
      <c r="F168" s="333"/>
      <c r="G168" s="333"/>
      <c r="H168" s="334"/>
      <c r="I168" s="642" t="s">
        <v>1642</v>
      </c>
      <c r="J168" s="642"/>
      <c r="K168" s="642"/>
    </row>
    <row r="169" spans="2:13">
      <c r="C169" s="260"/>
      <c r="E169" s="333"/>
      <c r="F169" s="333"/>
      <c r="G169" s="333"/>
      <c r="H169" s="334"/>
      <c r="I169" s="642" t="s">
        <v>1514</v>
      </c>
      <c r="J169" s="642"/>
      <c r="K169" s="642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42" t="s">
        <v>1515</v>
      </c>
      <c r="J174" s="642"/>
      <c r="K174" s="642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  <mergeCell ref="I174:K174"/>
    <mergeCell ref="H12:H13"/>
    <mergeCell ref="I12:I13"/>
    <mergeCell ref="J12:J13"/>
    <mergeCell ref="K12:K13"/>
    <mergeCell ref="C162:F162"/>
    <mergeCell ref="B163:K164"/>
    <mergeCell ref="H167:K167"/>
    <mergeCell ref="I168:K168"/>
    <mergeCell ref="I169:K169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58" t="s">
        <v>1620</v>
      </c>
      <c r="X2" s="659"/>
      <c r="Y2" s="659"/>
      <c r="Z2" s="659"/>
      <c r="AA2" s="659"/>
      <c r="AB2" s="659"/>
      <c r="AC2" s="659"/>
      <c r="AD2" s="660"/>
    </row>
    <row r="3" spans="2:30" ht="12" customHeight="1">
      <c r="B3" s="433"/>
      <c r="W3" s="661"/>
      <c r="X3" s="662"/>
      <c r="Y3" s="662"/>
      <c r="Z3" s="662"/>
      <c r="AA3" s="662"/>
      <c r="AB3" s="662"/>
      <c r="AC3" s="662"/>
      <c r="AD3" s="663"/>
    </row>
    <row r="4" spans="2:30">
      <c r="B4" s="433"/>
      <c r="W4" s="434" t="s">
        <v>1588</v>
      </c>
      <c r="AD4" s="435"/>
    </row>
    <row r="5" spans="2:30">
      <c r="B5" s="433"/>
      <c r="D5" s="664" t="s">
        <v>1633</v>
      </c>
      <c r="E5" s="664"/>
      <c r="F5" s="664"/>
      <c r="W5" s="453" t="s">
        <v>1589</v>
      </c>
      <c r="X5" s="656" t="s">
        <v>1590</v>
      </c>
      <c r="Y5" s="656"/>
      <c r="Z5" s="656"/>
      <c r="AA5" s="656" t="s">
        <v>1591</v>
      </c>
      <c r="AB5" s="656"/>
      <c r="AC5" s="656" t="s">
        <v>1592</v>
      </c>
      <c r="AD5" s="657"/>
    </row>
    <row r="6" spans="2:30">
      <c r="B6" s="433"/>
      <c r="D6" s="501" t="s">
        <v>1634</v>
      </c>
      <c r="W6" s="453">
        <v>1</v>
      </c>
      <c r="X6" s="656" t="s">
        <v>1593</v>
      </c>
      <c r="Y6" s="656"/>
      <c r="Z6" s="656"/>
      <c r="AA6" s="656"/>
      <c r="AB6" s="656"/>
      <c r="AC6" s="656"/>
      <c r="AD6" s="657"/>
    </row>
    <row r="7" spans="2:30">
      <c r="B7" s="433"/>
      <c r="W7" s="453">
        <v>2</v>
      </c>
      <c r="X7" s="656" t="s">
        <v>1594</v>
      </c>
      <c r="Y7" s="656"/>
      <c r="Z7" s="656"/>
      <c r="AA7" s="656"/>
      <c r="AB7" s="656"/>
      <c r="AC7" s="656"/>
      <c r="AD7" s="657"/>
    </row>
    <row r="8" spans="2:30">
      <c r="B8" s="433"/>
      <c r="W8" s="453">
        <v>3</v>
      </c>
      <c r="X8" s="656" t="s">
        <v>1595</v>
      </c>
      <c r="Y8" s="656"/>
      <c r="Z8" s="656"/>
      <c r="AA8" s="656"/>
      <c r="AB8" s="656"/>
      <c r="AC8" s="656"/>
      <c r="AD8" s="657"/>
    </row>
    <row r="9" spans="2:30">
      <c r="B9" s="433"/>
      <c r="W9" s="453">
        <v>4</v>
      </c>
      <c r="X9" s="656" t="s">
        <v>1596</v>
      </c>
      <c r="Y9" s="656"/>
      <c r="Z9" s="656"/>
      <c r="AA9" s="656"/>
      <c r="AB9" s="656"/>
      <c r="AC9" s="656"/>
      <c r="AD9" s="657"/>
    </row>
    <row r="10" spans="2:30">
      <c r="B10" s="433"/>
      <c r="W10" s="453">
        <v>5</v>
      </c>
      <c r="X10" s="656" t="s">
        <v>1597</v>
      </c>
      <c r="Y10" s="656"/>
      <c r="Z10" s="656"/>
      <c r="AA10" s="656"/>
      <c r="AB10" s="656"/>
      <c r="AC10" s="656"/>
      <c r="AD10" s="657"/>
    </row>
    <row r="11" spans="2:30">
      <c r="B11" s="433"/>
      <c r="W11" s="453">
        <v>6</v>
      </c>
      <c r="X11" s="656" t="s">
        <v>1598</v>
      </c>
      <c r="Y11" s="656"/>
      <c r="Z11" s="656"/>
      <c r="AA11" s="656"/>
      <c r="AB11" s="656"/>
      <c r="AC11" s="656"/>
      <c r="AD11" s="657"/>
    </row>
    <row r="12" spans="2:30">
      <c r="B12" s="433"/>
      <c r="W12" s="453">
        <v>7</v>
      </c>
      <c r="X12" s="656" t="s">
        <v>1599</v>
      </c>
      <c r="Y12" s="656"/>
      <c r="Z12" s="656"/>
      <c r="AA12" s="656"/>
      <c r="AB12" s="656"/>
      <c r="AC12" s="656"/>
      <c r="AD12" s="657"/>
    </row>
    <row r="13" spans="2:30" ht="12.75" customHeight="1">
      <c r="B13" s="433"/>
      <c r="W13" s="453">
        <v>8</v>
      </c>
      <c r="X13" s="656" t="s">
        <v>1600</v>
      </c>
      <c r="Y13" s="656"/>
      <c r="Z13" s="656"/>
      <c r="AA13" s="656"/>
      <c r="AB13" s="656"/>
      <c r="AC13" s="656"/>
      <c r="AD13" s="657"/>
    </row>
    <row r="14" spans="2:30">
      <c r="B14" s="433"/>
      <c r="W14" s="453">
        <v>9</v>
      </c>
      <c r="X14" s="656" t="s">
        <v>1601</v>
      </c>
      <c r="Y14" s="656"/>
      <c r="Z14" s="656"/>
      <c r="AA14" s="656"/>
      <c r="AB14" s="656"/>
      <c r="AC14" s="656"/>
      <c r="AD14" s="657"/>
    </row>
    <row r="15" spans="2:30">
      <c r="B15" s="433"/>
      <c r="W15" s="453">
        <v>10</v>
      </c>
      <c r="X15" s="656" t="s">
        <v>1602</v>
      </c>
      <c r="Y15" s="656"/>
      <c r="Z15" s="656"/>
      <c r="AA15" s="656"/>
      <c r="AB15" s="656"/>
      <c r="AC15" s="656"/>
      <c r="AD15" s="657"/>
    </row>
    <row r="16" spans="2:30">
      <c r="B16" s="433"/>
      <c r="W16" s="453">
        <v>11</v>
      </c>
      <c r="X16" s="656" t="s">
        <v>1603</v>
      </c>
      <c r="Y16" s="656"/>
      <c r="Z16" s="656"/>
      <c r="AA16" s="656"/>
      <c r="AB16" s="656"/>
      <c r="AC16" s="656"/>
      <c r="AD16" s="657"/>
    </row>
    <row r="17" spans="2:30">
      <c r="B17" s="433"/>
      <c r="W17" s="453">
        <v>12</v>
      </c>
      <c r="X17" s="656" t="s">
        <v>1604</v>
      </c>
      <c r="Y17" s="656"/>
      <c r="Z17" s="656"/>
      <c r="AA17" s="656"/>
      <c r="AB17" s="656"/>
      <c r="AC17" s="656"/>
      <c r="AD17" s="657"/>
    </row>
    <row r="18" spans="2:30">
      <c r="B18" s="436"/>
      <c r="C18" s="437"/>
      <c r="D18" s="437"/>
      <c r="W18" s="453">
        <v>13</v>
      </c>
      <c r="X18" s="656"/>
      <c r="Y18" s="656"/>
      <c r="Z18" s="656"/>
      <c r="AA18" s="656"/>
      <c r="AB18" s="656"/>
      <c r="AC18" s="656"/>
      <c r="AD18" s="657"/>
    </row>
    <row r="19" spans="2:30">
      <c r="B19" s="433"/>
      <c r="W19" s="454"/>
      <c r="X19" s="665"/>
      <c r="Y19" s="665"/>
      <c r="Z19" s="665"/>
      <c r="AA19" s="665"/>
      <c r="AB19" s="665"/>
      <c r="AC19" s="665"/>
      <c r="AD19" s="666"/>
    </row>
    <row r="20" spans="2:30">
      <c r="B20" s="433"/>
      <c r="W20" s="667" t="s">
        <v>1605</v>
      </c>
      <c r="X20" s="668"/>
      <c r="Y20" s="668"/>
      <c r="Z20" s="668"/>
      <c r="AA20" s="668"/>
      <c r="AB20" s="668"/>
      <c r="AC20" s="668"/>
      <c r="AD20" s="669"/>
    </row>
    <row r="21" spans="2:30">
      <c r="B21" s="433"/>
      <c r="W21" s="700" t="s">
        <v>1606</v>
      </c>
      <c r="X21" s="701"/>
      <c r="Y21" s="701"/>
      <c r="Z21" s="702"/>
      <c r="AA21" s="673" t="s">
        <v>1607</v>
      </c>
      <c r="AB21" s="674"/>
      <c r="AC21" s="674"/>
      <c r="AD21" s="675"/>
    </row>
    <row r="22" spans="2:30">
      <c r="B22" s="433"/>
      <c r="W22" s="707" t="s">
        <v>1639</v>
      </c>
      <c r="X22" s="708"/>
      <c r="Y22" s="486">
        <v>1</v>
      </c>
      <c r="Z22" s="502" t="s">
        <v>93</v>
      </c>
      <c r="AA22" s="709" t="s">
        <v>1622</v>
      </c>
      <c r="AB22" s="677"/>
      <c r="AC22" s="438">
        <v>1</v>
      </c>
      <c r="AD22" s="439" t="s">
        <v>93</v>
      </c>
    </row>
    <row r="23" spans="2:30">
      <c r="B23" s="433"/>
      <c r="W23" s="705" t="s">
        <v>1623</v>
      </c>
      <c r="X23" s="706"/>
      <c r="Y23" s="486">
        <v>2</v>
      </c>
      <c r="Z23" s="502" t="s">
        <v>1031</v>
      </c>
      <c r="AA23" s="709" t="s">
        <v>1635</v>
      </c>
      <c r="AB23" s="677"/>
      <c r="AC23" s="438">
        <v>1</v>
      </c>
      <c r="AD23" s="439" t="s">
        <v>1031</v>
      </c>
    </row>
    <row r="24" spans="2:30">
      <c r="B24" s="433"/>
      <c r="W24" s="705" t="s">
        <v>1635</v>
      </c>
      <c r="X24" s="706"/>
      <c r="Y24" s="486">
        <v>1</v>
      </c>
      <c r="Z24" s="502" t="s">
        <v>1031</v>
      </c>
      <c r="AA24" s="709" t="s">
        <v>1645</v>
      </c>
      <c r="AB24" s="677"/>
      <c r="AC24" s="438">
        <v>1</v>
      </c>
      <c r="AD24" s="439" t="s">
        <v>1031</v>
      </c>
    </row>
    <row r="25" spans="2:30">
      <c r="B25" s="433"/>
      <c r="W25" s="506" t="s">
        <v>1626</v>
      </c>
      <c r="X25" s="507"/>
      <c r="Y25" s="486">
        <v>1</v>
      </c>
      <c r="Z25" s="502" t="s">
        <v>1031</v>
      </c>
      <c r="AA25" s="703"/>
      <c r="AB25" s="704"/>
      <c r="AC25" s="438"/>
      <c r="AD25" s="439"/>
    </row>
    <row r="26" spans="2:30">
      <c r="B26" s="433"/>
      <c r="M26" s="440"/>
      <c r="W26" s="506" t="s">
        <v>1627</v>
      </c>
      <c r="X26" s="507"/>
      <c r="Y26" s="486">
        <v>1</v>
      </c>
      <c r="Z26" s="502" t="s">
        <v>1031</v>
      </c>
      <c r="AA26" s="703"/>
      <c r="AB26" s="704"/>
      <c r="AC26" s="438"/>
      <c r="AD26" s="439"/>
    </row>
    <row r="27" spans="2:30">
      <c r="B27" s="433"/>
      <c r="W27" s="487" t="s">
        <v>1628</v>
      </c>
      <c r="X27" s="488"/>
      <c r="Y27" s="486">
        <v>1</v>
      </c>
      <c r="Z27" s="502" t="s">
        <v>1031</v>
      </c>
      <c r="AA27" s="703"/>
      <c r="AB27" s="704"/>
      <c r="AC27" s="438"/>
      <c r="AD27" s="439"/>
    </row>
    <row r="28" spans="2:30">
      <c r="B28" s="433"/>
      <c r="W28" s="487" t="s">
        <v>1629</v>
      </c>
      <c r="X28" s="488"/>
      <c r="Y28" s="486">
        <v>1</v>
      </c>
      <c r="Z28" s="502" t="s">
        <v>1031</v>
      </c>
      <c r="AA28" s="703"/>
      <c r="AB28" s="704"/>
      <c r="AC28" s="438"/>
      <c r="AD28" s="439"/>
    </row>
    <row r="29" spans="2:30">
      <c r="B29" s="433"/>
      <c r="W29" s="705" t="s">
        <v>1624</v>
      </c>
      <c r="X29" s="706"/>
      <c r="Y29" s="486">
        <v>3</v>
      </c>
      <c r="Z29" s="502" t="s">
        <v>1031</v>
      </c>
      <c r="AA29" s="703"/>
      <c r="AB29" s="704"/>
      <c r="AC29" s="438"/>
      <c r="AD29" s="439"/>
    </row>
    <row r="30" spans="2:30">
      <c r="B30" s="433"/>
      <c r="U30" s="441"/>
      <c r="W30" s="511" t="s">
        <v>1640</v>
      </c>
      <c r="X30" s="512"/>
      <c r="Y30" s="486">
        <v>1</v>
      </c>
      <c r="Z30" s="502" t="s">
        <v>1031</v>
      </c>
      <c r="AA30" s="703"/>
      <c r="AB30" s="704"/>
      <c r="AC30" s="442"/>
      <c r="AD30" s="439"/>
    </row>
    <row r="31" spans="2:30" ht="13.5">
      <c r="B31" s="433"/>
      <c r="T31" s="441"/>
      <c r="W31" s="710" t="s">
        <v>1625</v>
      </c>
      <c r="X31" s="711"/>
      <c r="Y31" s="485">
        <f>30*4</f>
        <v>120</v>
      </c>
      <c r="Z31" s="503" t="s">
        <v>7</v>
      </c>
      <c r="AA31" s="703"/>
      <c r="AB31" s="704"/>
      <c r="AC31" s="442"/>
      <c r="AD31" s="439"/>
    </row>
    <row r="32" spans="2:30">
      <c r="B32" s="433"/>
      <c r="T32" s="441"/>
      <c r="W32" s="710"/>
      <c r="X32" s="711"/>
      <c r="Y32" s="485"/>
      <c r="Z32" s="503"/>
      <c r="AA32" s="703"/>
      <c r="AB32" s="704"/>
      <c r="AC32" s="438"/>
      <c r="AD32" s="439"/>
    </row>
    <row r="33" spans="2:30" ht="14.25" customHeight="1">
      <c r="B33" s="433"/>
      <c r="W33" s="705"/>
      <c r="X33" s="706"/>
      <c r="Y33" s="486"/>
      <c r="Z33" s="502"/>
      <c r="AA33" s="703"/>
      <c r="AB33" s="704"/>
      <c r="AC33" s="438"/>
      <c r="AD33" s="439"/>
    </row>
    <row r="34" spans="2:30" ht="14.25" customHeight="1">
      <c r="B34" s="433"/>
      <c r="W34" s="712"/>
      <c r="X34" s="713"/>
      <c r="Y34" s="486"/>
      <c r="Z34" s="502"/>
      <c r="AA34" s="703"/>
      <c r="AB34" s="704"/>
      <c r="AC34" s="438"/>
      <c r="AD34" s="439"/>
    </row>
    <row r="35" spans="2:30" ht="14.25" customHeight="1">
      <c r="B35" s="433"/>
      <c r="W35" s="712"/>
      <c r="X35" s="713"/>
      <c r="Y35" s="486"/>
      <c r="Z35" s="502"/>
      <c r="AA35" s="703"/>
      <c r="AB35" s="704"/>
      <c r="AC35" s="438"/>
      <c r="AD35" s="439"/>
    </row>
    <row r="36" spans="2:30">
      <c r="B36" s="433"/>
      <c r="W36" s="710"/>
      <c r="X36" s="711"/>
      <c r="Y36" s="485"/>
      <c r="Z36" s="503"/>
      <c r="AA36" s="703"/>
      <c r="AB36" s="704"/>
      <c r="AC36" s="438"/>
      <c r="AD36" s="439"/>
    </row>
    <row r="37" spans="2:30">
      <c r="B37" s="433"/>
      <c r="W37" s="710"/>
      <c r="X37" s="711"/>
      <c r="Y37" s="485"/>
      <c r="Z37" s="503"/>
      <c r="AA37" s="703"/>
      <c r="AB37" s="704"/>
      <c r="AC37" s="438"/>
      <c r="AD37" s="439"/>
    </row>
    <row r="38" spans="2:30">
      <c r="B38" s="433"/>
      <c r="W38" s="667" t="s">
        <v>1608</v>
      </c>
      <c r="X38" s="668"/>
      <c r="Y38" s="668"/>
      <c r="Z38" s="668"/>
      <c r="AA38" s="668"/>
      <c r="AB38" s="668"/>
      <c r="AC38" s="668"/>
      <c r="AD38" s="669"/>
    </row>
    <row r="39" spans="2:30" ht="12.75" customHeight="1">
      <c r="B39" s="433"/>
      <c r="W39" s="714"/>
      <c r="X39" s="715"/>
      <c r="Y39" s="715"/>
      <c r="Z39" s="715"/>
      <c r="AA39" s="715"/>
      <c r="AB39" s="715"/>
      <c r="AC39" s="715"/>
      <c r="AD39" s="716"/>
    </row>
    <row r="40" spans="2:30" ht="12" customHeight="1">
      <c r="B40" s="433"/>
      <c r="U40" s="437"/>
      <c r="W40" s="714"/>
      <c r="X40" s="715"/>
      <c r="Y40" s="715"/>
      <c r="Z40" s="715"/>
      <c r="AA40" s="715"/>
      <c r="AB40" s="715"/>
      <c r="AC40" s="715"/>
      <c r="AD40" s="716"/>
    </row>
    <row r="41" spans="2:30" ht="12" customHeight="1">
      <c r="B41" s="433"/>
      <c r="W41" s="714"/>
      <c r="X41" s="715"/>
      <c r="Y41" s="715"/>
      <c r="Z41" s="715"/>
      <c r="AA41" s="715"/>
      <c r="AB41" s="715"/>
      <c r="AC41" s="715"/>
      <c r="AD41" s="716"/>
    </row>
    <row r="42" spans="2:30" ht="12" customHeight="1">
      <c r="B42" s="433"/>
      <c r="W42" s="714"/>
      <c r="X42" s="715"/>
      <c r="Y42" s="715"/>
      <c r="Z42" s="715"/>
      <c r="AA42" s="715"/>
      <c r="AB42" s="715"/>
      <c r="AC42" s="715"/>
      <c r="AD42" s="716"/>
    </row>
    <row r="43" spans="2:30" ht="12" customHeight="1">
      <c r="B43" s="433"/>
      <c r="V43" s="443"/>
      <c r="W43" s="717"/>
      <c r="X43" s="718"/>
      <c r="Y43" s="718"/>
      <c r="Z43" s="718"/>
      <c r="AA43" s="718"/>
      <c r="AB43" s="718"/>
      <c r="AC43" s="718"/>
      <c r="AD43" s="719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78" t="s">
        <v>1609</v>
      </c>
      <c r="X44" s="679"/>
      <c r="Y44" s="656"/>
      <c r="Z44" s="656"/>
      <c r="AA44" s="656"/>
      <c r="AB44" s="656"/>
      <c r="AC44" s="656"/>
      <c r="AD44" s="657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78" t="s">
        <v>1610</v>
      </c>
      <c r="X45" s="679"/>
      <c r="Y45" s="656">
        <v>1</v>
      </c>
      <c r="Z45" s="656"/>
      <c r="AA45" s="656"/>
      <c r="AB45" s="656" t="s">
        <v>1611</v>
      </c>
      <c r="AC45" s="656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78" t="s">
        <v>1613</v>
      </c>
      <c r="X46" s="679"/>
      <c r="Y46" s="680"/>
      <c r="Z46" s="680"/>
      <c r="AA46" s="680"/>
      <c r="AB46" s="656" t="s">
        <v>1614</v>
      </c>
      <c r="AC46" s="656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1" t="s">
        <v>1615</v>
      </c>
      <c r="X47" s="681"/>
      <c r="Y47" s="681"/>
      <c r="Z47" s="681"/>
      <c r="AA47" s="681"/>
      <c r="AB47" s="681"/>
      <c r="AC47" s="681"/>
      <c r="AD47" s="682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6" t="s">
        <v>1644</v>
      </c>
      <c r="X48" s="696"/>
      <c r="Y48" s="696"/>
      <c r="Z48" s="696"/>
      <c r="AA48" s="696"/>
      <c r="AB48" s="696"/>
      <c r="AC48" s="696"/>
      <c r="AD48" s="697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6"/>
      <c r="X49" s="696"/>
      <c r="Y49" s="696"/>
      <c r="Z49" s="696"/>
      <c r="AA49" s="696"/>
      <c r="AB49" s="696"/>
      <c r="AC49" s="696"/>
      <c r="AD49" s="697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98"/>
      <c r="X50" s="698"/>
      <c r="Y50" s="698"/>
      <c r="Z50" s="698"/>
      <c r="AA50" s="698"/>
      <c r="AB50" s="698"/>
      <c r="AC50" s="698"/>
      <c r="AD50" s="699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78" t="s">
        <v>1616</v>
      </c>
      <c r="X51" s="679"/>
      <c r="Y51" s="656" t="s">
        <v>1638</v>
      </c>
      <c r="Z51" s="656"/>
      <c r="AA51" s="656"/>
      <c r="AB51" s="656"/>
      <c r="AC51" s="656"/>
      <c r="AD51" s="657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78" t="s">
        <v>1617</v>
      </c>
      <c r="X52" s="679"/>
      <c r="Y52" s="656" t="s">
        <v>1630</v>
      </c>
      <c r="Z52" s="656"/>
      <c r="AA52" s="656"/>
      <c r="AB52" s="656"/>
      <c r="AC52" s="656"/>
      <c r="AD52" s="657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78" t="s">
        <v>1618</v>
      </c>
      <c r="X53" s="679"/>
      <c r="Y53" s="656" t="s">
        <v>1631</v>
      </c>
      <c r="Z53" s="656"/>
      <c r="AA53" s="656"/>
      <c r="AB53" s="656"/>
      <c r="AC53" s="656"/>
      <c r="AD53" s="657"/>
    </row>
    <row r="54" spans="2:30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2" t="s">
        <v>1619</v>
      </c>
      <c r="X54" s="693"/>
      <c r="Y54" s="694" t="s">
        <v>1632</v>
      </c>
      <c r="Z54" s="694"/>
      <c r="AA54" s="694"/>
      <c r="AB54" s="694"/>
      <c r="AC54" s="694"/>
      <c r="AD54" s="695"/>
    </row>
  </sheetData>
  <mergeCells count="101"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18BA7-37C5-45E9-9530-8ED37C3F59A5}">
  <dimension ref="B1:AF121"/>
  <sheetViews>
    <sheetView showGridLines="0" view="pageBreakPreview" topLeftCell="A5" zoomScale="55" zoomScaleNormal="70" zoomScaleSheetLayoutView="55" workbookViewId="0">
      <selection activeCell="AJ53" sqref="AJ53"/>
    </sheetView>
  </sheetViews>
  <sheetFormatPr defaultColWidth="9.1796875" defaultRowHeight="13"/>
  <cols>
    <col min="1" max="1" width="1.7265625" style="406" customWidth="1"/>
    <col min="2" max="2" width="1.54296875" style="406" customWidth="1"/>
    <col min="3" max="3" width="10.7265625" style="406" customWidth="1"/>
    <col min="4" max="4" width="2.54296875" style="406" customWidth="1"/>
    <col min="5" max="21" width="9.1796875" style="406"/>
    <col min="22" max="22" width="14.54296875" style="406" customWidth="1"/>
    <col min="23" max="23" width="3.1796875" style="406" customWidth="1"/>
    <col min="24" max="27" width="9.1796875" style="406"/>
    <col min="28" max="28" width="2.81640625" style="406" customWidth="1"/>
    <col min="29" max="31" width="4.7265625" style="406" customWidth="1"/>
    <col min="32" max="32" width="1.7265625" style="406" customWidth="1"/>
    <col min="33" max="16384" width="9.179687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20" t="s">
        <v>1680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412"/>
      <c r="AE4" s="411"/>
      <c r="AF4" s="411"/>
    </row>
    <row r="5" spans="2:32" ht="13.5" customHeight="1" thickBot="1">
      <c r="B5" s="410"/>
      <c r="C5" s="410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I10" zoomScale="70" zoomScaleNormal="70" zoomScaleSheetLayoutView="70" workbookViewId="0">
      <selection activeCell="AN36" sqref="AN36"/>
    </sheetView>
  </sheetViews>
  <sheetFormatPr defaultColWidth="9.1796875" defaultRowHeight="13"/>
  <cols>
    <col min="1" max="1" width="1.7265625" style="406" customWidth="1"/>
    <col min="2" max="2" width="1.54296875" style="406" customWidth="1"/>
    <col min="3" max="3" width="10.7265625" style="406" customWidth="1"/>
    <col min="4" max="4" width="2.54296875" style="406" customWidth="1"/>
    <col min="5" max="21" width="9.1796875" style="406"/>
    <col min="22" max="22" width="14.54296875" style="406" customWidth="1"/>
    <col min="23" max="23" width="3.1796875" style="406" customWidth="1"/>
    <col min="24" max="27" width="9.1796875" style="406"/>
    <col min="28" max="28" width="2.81640625" style="406" customWidth="1"/>
    <col min="29" max="31" width="4.7265625" style="406" customWidth="1"/>
    <col min="32" max="32" width="1.7265625" style="406" customWidth="1"/>
    <col min="33" max="16384" width="9.179687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20" t="s">
        <v>1680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412"/>
      <c r="AE4" s="411"/>
      <c r="AF4" s="411"/>
    </row>
    <row r="5" spans="2:32" ht="13.5" customHeight="1" thickBot="1">
      <c r="B5" s="410"/>
      <c r="C5" s="410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796875" defaultRowHeight="13"/>
  <cols>
    <col min="1" max="1" width="1.7265625" style="460" customWidth="1"/>
    <col min="2" max="2" width="1.54296875" style="460" customWidth="1"/>
    <col min="3" max="3" width="10.7265625" style="460" customWidth="1"/>
    <col min="4" max="4" width="2.54296875" style="460" customWidth="1"/>
    <col min="5" max="18" width="9.1796875" style="460"/>
    <col min="19" max="19" width="14.54296875" style="460" customWidth="1"/>
    <col min="20" max="20" width="3.1796875" style="460" customWidth="1"/>
    <col min="21" max="26" width="9.1796875" style="460"/>
    <col min="27" max="27" width="2.81640625" style="460" customWidth="1"/>
    <col min="28" max="30" width="4.7265625" style="460" customWidth="1"/>
    <col min="31" max="31" width="1.7265625" style="460" customWidth="1"/>
    <col min="32" max="16384" width="9.179687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6" t="s">
        <v>1646</v>
      </c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727"/>
      <c r="R3" s="727"/>
      <c r="S3" s="727"/>
      <c r="T3" s="727"/>
      <c r="U3" s="727"/>
      <c r="V3" s="727"/>
      <c r="W3" s="727"/>
      <c r="X3" s="727"/>
      <c r="Y3" s="727"/>
      <c r="Z3" s="727"/>
      <c r="AA3" s="727"/>
      <c r="AB3" s="728"/>
      <c r="AC3" s="465"/>
      <c r="AD3" s="466"/>
    </row>
    <row r="4" spans="3:30" ht="12.75" customHeight="1" thickBot="1">
      <c r="C4" s="464"/>
      <c r="D4" s="729"/>
      <c r="E4" s="730"/>
      <c r="F4" s="730"/>
      <c r="G4" s="730"/>
      <c r="H4" s="730"/>
      <c r="I4" s="730"/>
      <c r="J4" s="730"/>
      <c r="K4" s="730"/>
      <c r="L4" s="730"/>
      <c r="M4" s="730"/>
      <c r="N4" s="730"/>
      <c r="O4" s="730"/>
      <c r="P4" s="730"/>
      <c r="Q4" s="730"/>
      <c r="R4" s="730"/>
      <c r="S4" s="730"/>
      <c r="T4" s="730"/>
      <c r="U4" s="730"/>
      <c r="V4" s="730"/>
      <c r="W4" s="730"/>
      <c r="X4" s="730"/>
      <c r="Y4" s="730"/>
      <c r="Z4" s="730"/>
      <c r="AA4" s="730"/>
      <c r="AB4" s="731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18</vt:i4>
      </vt:variant>
    </vt:vector>
  </HeadingPairs>
  <TitlesOfParts>
    <vt:vector size="34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</vt:lpstr>
      <vt:lpstr>GAMBAR</vt:lpstr>
      <vt:lpstr>RAB Estetika</vt:lpstr>
      <vt:lpstr>GBR Estetika</vt:lpstr>
      <vt:lpstr>PETA</vt:lpstr>
      <vt:lpstr>Q-GIS</vt:lpstr>
      <vt:lpstr>SLD</vt:lpstr>
      <vt:lpstr>PDL</vt:lpstr>
      <vt:lpstr>GAMBAR!Print_Area</vt:lpstr>
      <vt:lpstr>'GBR Estetika'!Print_Area</vt:lpstr>
      <vt:lpstr>'HARGA SATUAN'!Print_Area</vt:lpstr>
      <vt:lpstr>KKF!Print_Area</vt:lpstr>
      <vt:lpstr>KKO!Print_Area</vt:lpstr>
      <vt:lpstr>PETA!Print_Area</vt:lpstr>
      <vt:lpstr>'Q-GIS'!Print_Area</vt:lpstr>
      <vt:lpstr>'RAB '!Print_Area</vt:lpstr>
      <vt:lpstr>'RAB Estetika'!Print_Area</vt:lpstr>
      <vt:lpstr>'REKAP MATERIAL'!Print_Area</vt:lpstr>
      <vt:lpstr>'REKAP MDU'!Print_Area</vt:lpstr>
      <vt:lpstr>'REKAP TIANG'!Print_Area</vt:lpstr>
      <vt:lpstr>SLD!Print_Area</vt:lpstr>
      <vt:lpstr>'RAB '!Print_Titles</vt:lpstr>
      <vt:lpstr>'RAB Estetika'!Print_Titles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2024-02-13T04:01:40Z</cp:lastPrinted>
  <dcterms:created xsi:type="dcterms:W3CDTF">2011-02-06T11:57:38Z</dcterms:created>
  <dcterms:modified xsi:type="dcterms:W3CDTF">2024-04-03T02:25:24Z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