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uhammad.abdullah2\Downloads\"/>
    </mc:Choice>
  </mc:AlternateContent>
  <xr:revisionPtr revIDLastSave="0" documentId="13_ncr:1_{B58D0212-466D-47CB-AC0E-44D55361A74F}" xr6:coauthVersionLast="47" xr6:coauthVersionMax="47" xr10:uidLastSave="{00000000-0000-0000-0000-000000000000}"/>
  <bookViews>
    <workbookView xWindow="-110" yWindow="-110" windowWidth="19420" windowHeight="10300" tabRatio="859" activeTab="6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Standart" sheetId="11" r:id="rId9"/>
    <sheet name="GBR Standart" sheetId="80" r:id="rId10"/>
    <sheet name="RAB Estetika" sheetId="81" state="hidden" r:id="rId11"/>
    <sheet name="GBR Estetika" sheetId="75" state="hidden" r:id="rId12"/>
    <sheet name="PETA" sheetId="77" r:id="rId13"/>
    <sheet name="SLD" sheetId="79" r:id="rId14"/>
    <sheet name="PDL" sheetId="66" state="hidden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</externalReferences>
  <definedNames>
    <definedName name="\A" localSheetId="6">#REF!</definedName>
    <definedName name="\a" localSheetId="11">#REF!</definedName>
    <definedName name="\a" localSheetId="9">#REF!</definedName>
    <definedName name="\A" localSheetId="7">#REF!</definedName>
    <definedName name="\A" localSheetId="5">#REF!</definedName>
    <definedName name="\A" localSheetId="12">#REF!</definedName>
    <definedName name="\A">#REF!</definedName>
    <definedName name="\B" localSheetId="6">#REF!</definedName>
    <definedName name="\b" localSheetId="11">#REF!</definedName>
    <definedName name="\b" localSheetId="9">#REF!</definedName>
    <definedName name="\B" localSheetId="7">#REF!</definedName>
    <definedName name="\B" localSheetId="12">#REF!</definedName>
    <definedName name="\B">#REF!</definedName>
    <definedName name="\bbsuralaya" localSheetId="11">[1]Uraian!$R$586</definedName>
    <definedName name="\bbsuralaya" localSheetId="9">[1]Uraian!$R$586</definedName>
    <definedName name="\bbsuralaya">[2]Uraian!$R$586</definedName>
    <definedName name="\C" localSheetId="6">#REF!</definedName>
    <definedName name="\c" localSheetId="11">#REF!</definedName>
    <definedName name="\c" localSheetId="9">#REF!</definedName>
    <definedName name="\C" localSheetId="7">#REF!</definedName>
    <definedName name="\C" localSheetId="12">#REF!</definedName>
    <definedName name="\C">#REF!</definedName>
    <definedName name="\D" localSheetId="6">#REF!</definedName>
    <definedName name="\d" localSheetId="11">#REF!</definedName>
    <definedName name="\d" localSheetId="9">#REF!</definedName>
    <definedName name="\D" localSheetId="7">#REF!</definedName>
    <definedName name="\D" localSheetId="12">#REF!</definedName>
    <definedName name="\D">#REF!</definedName>
    <definedName name="\E" localSheetId="6">#REF!</definedName>
    <definedName name="\e" localSheetId="11">#REF!</definedName>
    <definedName name="\e" localSheetId="9">#REF!</definedName>
    <definedName name="\E" localSheetId="7">#REF!</definedName>
    <definedName name="\E" localSheetId="12">#REF!</definedName>
    <definedName name="\E">#REF!</definedName>
    <definedName name="\F" localSheetId="6">#REF!</definedName>
    <definedName name="\F" localSheetId="7">#REF!</definedName>
    <definedName name="\F" localSheetId="12">#REF!</definedName>
    <definedName name="\F">#REF!</definedName>
    <definedName name="\G" localSheetId="6">#REF!</definedName>
    <definedName name="\G" localSheetId="7">#REF!</definedName>
    <definedName name="\G" localSheetId="12">#REF!</definedName>
    <definedName name="\G">#REF!</definedName>
    <definedName name="\H" localSheetId="6">#REF!</definedName>
    <definedName name="\H" localSheetId="11">[3]M!$D$126</definedName>
    <definedName name="\H" localSheetId="9">[3]M!$D$126</definedName>
    <definedName name="\H" localSheetId="7">#REF!</definedName>
    <definedName name="\H" localSheetId="12">#REF!</definedName>
    <definedName name="\H">#REF!</definedName>
    <definedName name="\I" localSheetId="6">#REF!</definedName>
    <definedName name="\I" localSheetId="11">[3]M!$D$131</definedName>
    <definedName name="\I" localSheetId="9">[3]M!$D$131</definedName>
    <definedName name="\I" localSheetId="7">#REF!</definedName>
    <definedName name="\I" localSheetId="12">#REF!</definedName>
    <definedName name="\I">#REF!</definedName>
    <definedName name="\J" localSheetId="6">#REF!</definedName>
    <definedName name="\J" localSheetId="11">[3]M!$D$136</definedName>
    <definedName name="\J" localSheetId="9">[3]M!$D$136</definedName>
    <definedName name="\J" localSheetId="7">#REF!</definedName>
    <definedName name="\J" localSheetId="12">#REF!</definedName>
    <definedName name="\J">#REF!</definedName>
    <definedName name="\K" localSheetId="6">#REF!</definedName>
    <definedName name="\K" localSheetId="11">[3]M!$D$141</definedName>
    <definedName name="\K" localSheetId="9">[3]M!$D$141</definedName>
    <definedName name="\K" localSheetId="7">#REF!</definedName>
    <definedName name="\K" localSheetId="12">#REF!</definedName>
    <definedName name="\K">#REF!</definedName>
    <definedName name="\L" localSheetId="6">#REF!</definedName>
    <definedName name="\L" localSheetId="11">[3]M!$D$146</definedName>
    <definedName name="\L" localSheetId="9">[3]M!$D$146</definedName>
    <definedName name="\L" localSheetId="7">#REF!</definedName>
    <definedName name="\L" localSheetId="12">#REF!</definedName>
    <definedName name="\L">#REF!</definedName>
    <definedName name="\LX1" localSheetId="6">#REF!</definedName>
    <definedName name="\LX1" localSheetId="11">#REF!</definedName>
    <definedName name="\LX1" localSheetId="9">#REF!</definedName>
    <definedName name="\LX1" localSheetId="7">#REF!</definedName>
    <definedName name="\LX1" localSheetId="12">#REF!</definedName>
    <definedName name="\LX1">#REF!</definedName>
    <definedName name="\M" localSheetId="6">#REF!</definedName>
    <definedName name="\M" localSheetId="11">[3]M!$D$166</definedName>
    <definedName name="\M" localSheetId="9">[3]M!$D$166</definedName>
    <definedName name="\M" localSheetId="7">#REF!</definedName>
    <definedName name="\M" localSheetId="12">#REF!</definedName>
    <definedName name="\M">#REF!</definedName>
    <definedName name="\o" localSheetId="11">#REF!</definedName>
    <definedName name="\o" localSheetId="9">#REF!</definedName>
    <definedName name="\o">#REF!</definedName>
    <definedName name="\P" localSheetId="6">#REF!</definedName>
    <definedName name="\P" localSheetId="11">[3]M!$A$228</definedName>
    <definedName name="\P" localSheetId="9">[3]M!$A$228</definedName>
    <definedName name="\P" localSheetId="7">#REF!</definedName>
    <definedName name="\P" localSheetId="12">#REF!</definedName>
    <definedName name="\P">#REF!</definedName>
    <definedName name="\Q" localSheetId="6">#REF!</definedName>
    <definedName name="\Q" localSheetId="11">[3]M!$B$51</definedName>
    <definedName name="\Q" localSheetId="9">[3]M!$B$51</definedName>
    <definedName name="\Q" localSheetId="7">#REF!</definedName>
    <definedName name="\Q" localSheetId="12">#REF!</definedName>
    <definedName name="\Q">#REF!</definedName>
    <definedName name="\R" localSheetId="6">#REF!</definedName>
    <definedName name="\R" localSheetId="11">[3]M!$B$40</definedName>
    <definedName name="\R" localSheetId="9">[3]M!$B$40</definedName>
    <definedName name="\R" localSheetId="7">#REF!</definedName>
    <definedName name="\R" localSheetId="12">#REF!</definedName>
    <definedName name="\R">#REF!</definedName>
    <definedName name="\S" localSheetId="6">#REF!</definedName>
    <definedName name="\S" localSheetId="11">[3]M!$D$161</definedName>
    <definedName name="\S" localSheetId="9">[3]M!$D$161</definedName>
    <definedName name="\S" localSheetId="7">#REF!</definedName>
    <definedName name="\S" localSheetId="12">#REF!</definedName>
    <definedName name="\S">#REF!</definedName>
    <definedName name="\T" localSheetId="6">#REF!</definedName>
    <definedName name="\T" localSheetId="11">[3]M!$D$156</definedName>
    <definedName name="\T" localSheetId="9">[3]M!$D$156</definedName>
    <definedName name="\T" localSheetId="7">#REF!</definedName>
    <definedName name="\T" localSheetId="12">#REF!</definedName>
    <definedName name="\T">#REF!</definedName>
    <definedName name="\V" localSheetId="11">#REF!</definedName>
    <definedName name="\V" localSheetId="9">#REF!</definedName>
    <definedName name="\V">#REF!</definedName>
    <definedName name="\W" localSheetId="6">#REF!</definedName>
    <definedName name="\W" localSheetId="11">[3]M!$C$169</definedName>
    <definedName name="\W" localSheetId="9">[3]M!$C$169</definedName>
    <definedName name="\W" localSheetId="7">#REF!</definedName>
    <definedName name="\W" localSheetId="12">#REF!</definedName>
    <definedName name="\W">#REF!</definedName>
    <definedName name="\Z" localSheetId="6">#REF!</definedName>
    <definedName name="\Z" localSheetId="11">[3]M!$D$151</definedName>
    <definedName name="\Z" localSheetId="9">[3]M!$D$151</definedName>
    <definedName name="\Z" localSheetId="7">#REF!</definedName>
    <definedName name="\Z" localSheetId="12">#REF!</definedName>
    <definedName name="\Z">#REF!</definedName>
    <definedName name="_" localSheetId="6">#REF!</definedName>
    <definedName name="_" localSheetId="11">#REF!</definedName>
    <definedName name="_" localSheetId="9">#REF!</definedName>
    <definedName name="_" localSheetId="7">#REF!</definedName>
    <definedName name="_" localSheetId="12">#REF!</definedName>
    <definedName name="_">#REF!</definedName>
    <definedName name="_?___RIGHT__RIG">#N/A</definedName>
    <definedName name="_\a" localSheetId="11">#REF!</definedName>
    <definedName name="_\a" localSheetId="9">#REF!</definedName>
    <definedName name="_\a">#REF!</definedName>
    <definedName name="_\b" localSheetId="11">#REF!</definedName>
    <definedName name="_\b" localSheetId="9">#REF!</definedName>
    <definedName name="_\b">#REF!</definedName>
    <definedName name="_\bbsuralaya" localSheetId="11">[1]Uraian!$R$586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11">[3]M!$D$126</definedName>
    <definedName name="__\H" localSheetId="9">[3]M!$D$126</definedName>
    <definedName name="__\H">[4]M!$D$126</definedName>
    <definedName name="__\I" localSheetId="11">[3]M!$D$131</definedName>
    <definedName name="__\I" localSheetId="9">[3]M!$D$131</definedName>
    <definedName name="__\I">[4]M!$D$131</definedName>
    <definedName name="__\J" localSheetId="11">[3]M!$D$136</definedName>
    <definedName name="__\J" localSheetId="9">[3]M!$D$136</definedName>
    <definedName name="__\J">[4]M!$D$136</definedName>
    <definedName name="__\K" localSheetId="11">[3]M!$D$141</definedName>
    <definedName name="__\K" localSheetId="9">[3]M!$D$141</definedName>
    <definedName name="__\K">[4]M!$D$141</definedName>
    <definedName name="__\L" localSheetId="11">[3]M!$D$146</definedName>
    <definedName name="__\L" localSheetId="9">[3]M!$D$146</definedName>
    <definedName name="__\L">[4]M!$D$146</definedName>
    <definedName name="__\LX1">#REF!</definedName>
    <definedName name="__\M" localSheetId="11">[3]M!$D$166</definedName>
    <definedName name="__\M" localSheetId="9">[3]M!$D$166</definedName>
    <definedName name="__\M">[4]M!$D$166</definedName>
    <definedName name="__\P" localSheetId="11">[3]M!$A$228</definedName>
    <definedName name="__\P" localSheetId="9">[3]M!$A$228</definedName>
    <definedName name="__\P">[4]M!$A$228</definedName>
    <definedName name="__\Q" localSheetId="11">[3]M!$B$51</definedName>
    <definedName name="__\Q" localSheetId="9">[3]M!$B$51</definedName>
    <definedName name="__\Q">[4]M!$B$51</definedName>
    <definedName name="__\R" localSheetId="11">[3]M!$B$40</definedName>
    <definedName name="__\R" localSheetId="9">[3]M!$B$40</definedName>
    <definedName name="__\R">[4]M!$B$40</definedName>
    <definedName name="__\S" localSheetId="11">[3]M!$D$161</definedName>
    <definedName name="__\S" localSheetId="9">[3]M!$D$161</definedName>
    <definedName name="__\S">[4]M!$D$161</definedName>
    <definedName name="__\T" localSheetId="11">[3]M!$D$156</definedName>
    <definedName name="__\T" localSheetId="9">[3]M!$D$156</definedName>
    <definedName name="__\T">[4]M!$D$156</definedName>
    <definedName name="__\W" localSheetId="11">[3]M!$C$169</definedName>
    <definedName name="__\W" localSheetId="9">[3]M!$C$169</definedName>
    <definedName name="__\W">[4]M!$C$169</definedName>
    <definedName name="__\Z" localSheetId="11">[3]M!$D$151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2">#REF!</definedName>
    <definedName name="____\A">#REF!</definedName>
    <definedName name="____\B" localSheetId="6">#REF!</definedName>
    <definedName name="____\B" localSheetId="7">#REF!</definedName>
    <definedName name="____\B" localSheetId="12">#REF!</definedName>
    <definedName name="____\B">#REF!</definedName>
    <definedName name="____\C" localSheetId="6">#REF!</definedName>
    <definedName name="____\C" localSheetId="7">#REF!</definedName>
    <definedName name="____\C" localSheetId="12">#REF!</definedName>
    <definedName name="____\C">#REF!</definedName>
    <definedName name="____\D" localSheetId="6">#REF!</definedName>
    <definedName name="____\D" localSheetId="7">#REF!</definedName>
    <definedName name="____\D" localSheetId="12">#REF!</definedName>
    <definedName name="____\D">#REF!</definedName>
    <definedName name="____\E" localSheetId="6">#REF!</definedName>
    <definedName name="____\E" localSheetId="7">#REF!</definedName>
    <definedName name="____\E" localSheetId="12">#REF!</definedName>
    <definedName name="____\E">#REF!</definedName>
    <definedName name="____\F" localSheetId="6">#REF!</definedName>
    <definedName name="____\F" localSheetId="7">#REF!</definedName>
    <definedName name="____\F" localSheetId="12">#REF!</definedName>
    <definedName name="____\F">#REF!</definedName>
    <definedName name="____\G" localSheetId="6">#REF!</definedName>
    <definedName name="____\G" localSheetId="7">#REF!</definedName>
    <definedName name="____\G" localSheetId="12">#REF!</definedName>
    <definedName name="____\G">#REF!</definedName>
    <definedName name="____\H" localSheetId="6">#REF!</definedName>
    <definedName name="____\H" localSheetId="7">#REF!</definedName>
    <definedName name="____\H" localSheetId="12">#REF!</definedName>
    <definedName name="____\H">#REF!</definedName>
    <definedName name="____\I" localSheetId="6">#REF!</definedName>
    <definedName name="____\I" localSheetId="7">#REF!</definedName>
    <definedName name="____\I" localSheetId="12">#REF!</definedName>
    <definedName name="____\I">#REF!</definedName>
    <definedName name="____\J" localSheetId="6">#REF!</definedName>
    <definedName name="____\J" localSheetId="7">#REF!</definedName>
    <definedName name="____\J" localSheetId="12">#REF!</definedName>
    <definedName name="____\J">#REF!</definedName>
    <definedName name="____\K" localSheetId="6">#REF!</definedName>
    <definedName name="____\K" localSheetId="7">#REF!</definedName>
    <definedName name="____\K" localSheetId="12">#REF!</definedName>
    <definedName name="____\K">#REF!</definedName>
    <definedName name="____\L" localSheetId="6">#REF!</definedName>
    <definedName name="____\L" localSheetId="7">#REF!</definedName>
    <definedName name="____\L" localSheetId="12">#REF!</definedName>
    <definedName name="____\L">#REF!</definedName>
    <definedName name="____\LX1" localSheetId="6">#REF!</definedName>
    <definedName name="____\LX1" localSheetId="7">#REF!</definedName>
    <definedName name="____\LX1" localSheetId="12">#REF!</definedName>
    <definedName name="____\LX1">#REF!</definedName>
    <definedName name="____\M" localSheetId="6">#REF!</definedName>
    <definedName name="____\M" localSheetId="7">#REF!</definedName>
    <definedName name="____\M" localSheetId="12">#REF!</definedName>
    <definedName name="____\M">#REF!</definedName>
    <definedName name="____\P" localSheetId="6">#REF!</definedName>
    <definedName name="____\P" localSheetId="7">#REF!</definedName>
    <definedName name="____\P" localSheetId="12">#REF!</definedName>
    <definedName name="____\P">#REF!</definedName>
    <definedName name="____\Q" localSheetId="6">#REF!</definedName>
    <definedName name="____\Q" localSheetId="7">#REF!</definedName>
    <definedName name="____\Q" localSheetId="12">#REF!</definedName>
    <definedName name="____\Q">#REF!</definedName>
    <definedName name="____\R" localSheetId="6">#REF!</definedName>
    <definedName name="____\R" localSheetId="7">#REF!</definedName>
    <definedName name="____\R" localSheetId="12">#REF!</definedName>
    <definedName name="____\R">#REF!</definedName>
    <definedName name="____\S" localSheetId="6">#REF!</definedName>
    <definedName name="____\S" localSheetId="7">#REF!</definedName>
    <definedName name="____\S" localSheetId="12">#REF!</definedName>
    <definedName name="____\S">#REF!</definedName>
    <definedName name="____\T" localSheetId="6">#REF!</definedName>
    <definedName name="____\T" localSheetId="7">#REF!</definedName>
    <definedName name="____\T" localSheetId="12">#REF!</definedName>
    <definedName name="____\T">#REF!</definedName>
    <definedName name="____\W" localSheetId="6">#REF!</definedName>
    <definedName name="____\W" localSheetId="7">#REF!</definedName>
    <definedName name="____\W" localSheetId="12">#REF!</definedName>
    <definedName name="____\W">#REF!</definedName>
    <definedName name="____\Z" localSheetId="6">#REF!</definedName>
    <definedName name="____\Z" localSheetId="7">#REF!</definedName>
    <definedName name="____\Z" localSheetId="12">#REF!</definedName>
    <definedName name="____\Z">#REF!</definedName>
    <definedName name="__________________________________ERR1" localSheetId="11" hidden="1">{#N/A,#N/A,FALSE,"M.42"}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1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1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1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1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1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1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1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1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1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1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1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1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1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1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1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1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1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1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11">[5]NRCPTK01!$A$1:$AB$42</definedName>
    <definedName name="_____________SKW1" localSheetId="9">[5]NRCPTK01!$A$1:$AB$42</definedName>
    <definedName name="_____________SKW1">[6]NRCPTK01!$A$1:$AB$42</definedName>
    <definedName name="____________ERR1" localSheetId="11" hidden="1">{#N/A,#N/A,FALSE,"M.42"}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11">[5]NRCPTK01!$A$1:$AB$42</definedName>
    <definedName name="____________SKW1" localSheetId="9">[5]NRCPTK01!$A$1:$AB$42</definedName>
    <definedName name="____________SKW1">[6]NRCPTK01!$A$1:$AB$42</definedName>
    <definedName name="____________SLA2009" localSheetId="11" hidden="1">{#N/A,#N/A,FALSE,"M.32"}</definedName>
    <definedName name="____________SLA2009" localSheetId="9" hidden="1">{#N/A,#N/A,FALSE,"M.32"}</definedName>
    <definedName name="____________SLA2009" hidden="1">{#N/A,#N/A,FALSE,"M.32"}</definedName>
    <definedName name="____________TH1" localSheetId="11" hidden="1">{#N/A,#N/A,FALSE,"M.34"}</definedName>
    <definedName name="____________TH1" localSheetId="9" hidden="1">{#N/A,#N/A,FALSE,"M.34"}</definedName>
    <definedName name="____________TH1" hidden="1">{#N/A,#N/A,FALSE,"M.34"}</definedName>
    <definedName name="____________th2" localSheetId="11" hidden="1">{#N/A,#N/A,FALSE,"M.42"}</definedName>
    <definedName name="____________th2" localSheetId="9" hidden="1">{#N/A,#N/A,FALSE,"M.42"}</definedName>
    <definedName name="____________th2" hidden="1">{#N/A,#N/A,FALSE,"M.42"}</definedName>
    <definedName name="___________ERR1" localSheetId="11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11">[5]NRCPTK01!$A$1:$AB$42</definedName>
    <definedName name="___________SKW1" localSheetId="9">[5]NRCPTK01!$A$1:$AB$42</definedName>
    <definedName name="___________SKW1">[6]NRCPTK01!$A$1:$AB$42</definedName>
    <definedName name="___________SLA2009" localSheetId="11" hidden="1">{#N/A,#N/A,FALSE,"M.32"}</definedName>
    <definedName name="___________SLA2009" localSheetId="9" hidden="1">{#N/A,#N/A,FALSE,"M.32"}</definedName>
    <definedName name="___________SLA2009" hidden="1">{#N/A,#N/A,FALSE,"M.32"}</definedName>
    <definedName name="___________TH1" localSheetId="11" hidden="1">{#N/A,#N/A,FALSE,"M.34"}</definedName>
    <definedName name="___________TH1" localSheetId="9" hidden="1">{#N/A,#N/A,FALSE,"M.34"}</definedName>
    <definedName name="___________TH1" hidden="1">{#N/A,#N/A,FALSE,"M.34"}</definedName>
    <definedName name="___________th2" localSheetId="11" hidden="1">{#N/A,#N/A,FALSE,"M.42"}</definedName>
    <definedName name="___________th2" localSheetId="9" hidden="1">{#N/A,#N/A,FALSE,"M.42"}</definedName>
    <definedName name="___________th2" hidden="1">{#N/A,#N/A,FALSE,"M.42"}</definedName>
    <definedName name="__________ERR1" localSheetId="11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11" hidden="1">{#N/A,#N/A,FALSE,"M.01"}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11">[5]NRCPTK01!$A$1:$AB$42</definedName>
    <definedName name="__________SKW1" localSheetId="9">[5]NRCPTK01!$A$1:$AB$42</definedName>
    <definedName name="__________SKW1">[6]NRCPTK01!$A$1:$AB$42</definedName>
    <definedName name="__________SLA2009" localSheetId="11" hidden="1">{#N/A,#N/A,FALSE,"M.32"}</definedName>
    <definedName name="__________SLA2009" localSheetId="9" hidden="1">{#N/A,#N/A,FALSE,"M.32"}</definedName>
    <definedName name="__________SLA2009" hidden="1">{#N/A,#N/A,FALSE,"M.32"}</definedName>
    <definedName name="__________TH1" localSheetId="11" hidden="1">{#N/A,#N/A,FALSE,"M.34"}</definedName>
    <definedName name="__________TH1" localSheetId="9" hidden="1">{#N/A,#N/A,FALSE,"M.34"}</definedName>
    <definedName name="__________TH1" hidden="1">{#N/A,#N/A,FALSE,"M.34"}</definedName>
    <definedName name="__________th2" localSheetId="11" hidden="1">{#N/A,#N/A,FALSE,"M.42"}</definedName>
    <definedName name="__________th2" localSheetId="9" hidden="1">{#N/A,#N/A,FALSE,"M.42"}</definedName>
    <definedName name="__________th2" hidden="1">{#N/A,#N/A,FALSE,"M.42"}</definedName>
    <definedName name="_________ERR1" localSheetId="11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11" hidden="1">{#N/A,#N/A,FALSE,"M.32"}</definedName>
    <definedName name="_________SLA2009" localSheetId="9" hidden="1">{#N/A,#N/A,FALSE,"M.32"}</definedName>
    <definedName name="_________SLA2009" hidden="1">{#N/A,#N/A,FALSE,"M.32"}</definedName>
    <definedName name="_________TH1" localSheetId="11" hidden="1">{#N/A,#N/A,FALSE,"M.34"}</definedName>
    <definedName name="_________TH1" localSheetId="9" hidden="1">{#N/A,#N/A,FALSE,"M.34"}</definedName>
    <definedName name="_________TH1" hidden="1">{#N/A,#N/A,FALSE,"M.34"}</definedName>
    <definedName name="_________th2" localSheetId="11" hidden="1">{#N/A,#N/A,FALSE,"M.42"}</definedName>
    <definedName name="_________th2" localSheetId="9" hidden="1">{#N/A,#N/A,FALSE,"M.42"}</definedName>
    <definedName name="_________th2" hidden="1">{#N/A,#N/A,FALSE,"M.42"}</definedName>
    <definedName name="________ERR1" localSheetId="11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11" hidden="1">{#N/A,#N/A,FALSE,"M.32"}</definedName>
    <definedName name="________JBN3" localSheetId="9" hidden="1">{#N/A,#N/A,FALSE,"M.32"}</definedName>
    <definedName name="________JBN3" hidden="1">{#N/A,#N/A,FALSE,"M.32"}</definedName>
    <definedName name="________kl09" localSheetId="11" hidden="1">{#N/A,#N/A,FALSE,"M.01"}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11" hidden="1">{#N/A,#N/A,FALSE,"M.32"}</definedName>
    <definedName name="________SLA2009" localSheetId="9" hidden="1">{#N/A,#N/A,FALSE,"M.32"}</definedName>
    <definedName name="________SLA2009" hidden="1">{#N/A,#N/A,FALSE,"M.32"}</definedName>
    <definedName name="________TH1" localSheetId="11" hidden="1">{#N/A,#N/A,FALSE,"M.34"}</definedName>
    <definedName name="________TH1" localSheetId="9" hidden="1">{#N/A,#N/A,FALSE,"M.34"}</definedName>
    <definedName name="________TH1" hidden="1">{#N/A,#N/A,FALSE,"M.34"}</definedName>
    <definedName name="________th2" localSheetId="11" hidden="1">{#N/A,#N/A,FALSE,"M.42"}</definedName>
    <definedName name="________th2" localSheetId="9" hidden="1">{#N/A,#N/A,FALSE,"M.42"}</definedName>
    <definedName name="________th2" hidden="1">{#N/A,#N/A,FALSE,"M.42"}</definedName>
    <definedName name="________wil1" localSheetId="11" hidden="1">{#N/A,#N/A,FALSE,"M.01"}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11" hidden="1">{#N/A,#N/A,FALSE,"M.42"}</definedName>
    <definedName name="_______ERR1" localSheetId="9" hidden="1">{#N/A,#N/A,FALSE,"M.42"}</definedName>
    <definedName name="_______ERR1" hidden="1">{#N/A,#N/A,FALSE,"M.42"}</definedName>
    <definedName name="_______JBN3" localSheetId="11" hidden="1">{#N/A,#N/A,FALSE,"M.32"}</definedName>
    <definedName name="_______JBN3" localSheetId="9" hidden="1">{#N/A,#N/A,FALSE,"M.32"}</definedName>
    <definedName name="_______JBN3" hidden="1">{#N/A,#N/A,FALSE,"M.32"}</definedName>
    <definedName name="_______kl09" localSheetId="11" hidden="1">{#N/A,#N/A,FALSE,"M.01"}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11" hidden="1">{#N/A,#N/A,FALSE,"M.01"}</definedName>
    <definedName name="_______RIP2" localSheetId="9" hidden="1">{#N/A,#N/A,FALSE,"M.01"}</definedName>
    <definedName name="_______RIP2" hidden="1">{#N/A,#N/A,FALSE,"M.01"}</definedName>
    <definedName name="_______RIP3" localSheetId="11" hidden="1">{#N/A,#N/A,FALSE,"M.41"}</definedName>
    <definedName name="_______RIP3" localSheetId="9" hidden="1">{#N/A,#N/A,FALSE,"M.41"}</definedName>
    <definedName name="_______RIP3" hidden="1">{#N/A,#N/A,FALSE,"M.41"}</definedName>
    <definedName name="_______SLA2009" localSheetId="11" hidden="1">{#N/A,#N/A,FALSE,"M.32"}</definedName>
    <definedName name="_______SLA2009" localSheetId="9" hidden="1">{#N/A,#N/A,FALSE,"M.32"}</definedName>
    <definedName name="_______SLA2009" hidden="1">{#N/A,#N/A,FALSE,"M.32"}</definedName>
    <definedName name="_______TH1" localSheetId="11" hidden="1">{#N/A,#N/A,FALSE,"M.34"}</definedName>
    <definedName name="_______TH1" localSheetId="9" hidden="1">{#N/A,#N/A,FALSE,"M.34"}</definedName>
    <definedName name="_______TH1" hidden="1">{#N/A,#N/A,FALSE,"M.34"}</definedName>
    <definedName name="_______th2" localSheetId="11" hidden="1">{#N/A,#N/A,FALSE,"M.42"}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11" hidden="1">{#N/A,#N/A,FALSE,"M.42"}</definedName>
    <definedName name="______ERR1" localSheetId="9" hidden="1">{#N/A,#N/A,FALSE,"M.42"}</definedName>
    <definedName name="______ERR1" hidden="1">{#N/A,#N/A,FALSE,"M.42"}</definedName>
    <definedName name="______JBN3" localSheetId="11" hidden="1">{#N/A,#N/A,FALSE,"M.32"}</definedName>
    <definedName name="______JBN3" localSheetId="9" hidden="1">{#N/A,#N/A,FALSE,"M.32"}</definedName>
    <definedName name="______JBN3" hidden="1">{#N/A,#N/A,FALSE,"M.32"}</definedName>
    <definedName name="______kl09" localSheetId="11" hidden="1">{#N/A,#N/A,FALSE,"M.01"}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11" hidden="1">{#N/A,#N/A,FALSE,"M.42"}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1" hidden="1">{#N/A,#N/A,FALSE,"M.32"}</definedName>
    <definedName name="______SLA2009" localSheetId="9" hidden="1">{#N/A,#N/A,FALSE,"M.32"}</definedName>
    <definedName name="______SLA2009" hidden="1">{#N/A,#N/A,FALSE,"M.32"}</definedName>
    <definedName name="______TH1" localSheetId="11" hidden="1">{#N/A,#N/A,FALSE,"M.34"}</definedName>
    <definedName name="______TH1" localSheetId="9" hidden="1">{#N/A,#N/A,FALSE,"M.34"}</definedName>
    <definedName name="______TH1" hidden="1">{#N/A,#N/A,FALSE,"M.34"}</definedName>
    <definedName name="______th2" localSheetId="11" hidden="1">{#N/A,#N/A,FALSE,"M.42"}</definedName>
    <definedName name="______th2" localSheetId="9" hidden="1">{#N/A,#N/A,FALSE,"M.42"}</definedName>
    <definedName name="______th2" hidden="1">{#N/A,#N/A,FALSE,"M.42"}</definedName>
    <definedName name="______wil1" localSheetId="11" hidden="1">{#N/A,#N/A,FALSE,"M.01"}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11" hidden="1">{#N/A,#N/A,FALSE,"M.42"}</definedName>
    <definedName name="_____ERR1" localSheetId="9" hidden="1">{#N/A,#N/A,FALSE,"M.42"}</definedName>
    <definedName name="_____ERR1" hidden="1">{#N/A,#N/A,FALSE,"M.42"}</definedName>
    <definedName name="_____JBN3" localSheetId="11" hidden="1">{#N/A,#N/A,FALSE,"M.32"}</definedName>
    <definedName name="_____JBN3" localSheetId="9" hidden="1">{#N/A,#N/A,FALSE,"M.32"}</definedName>
    <definedName name="_____JBN3" hidden="1">{#N/A,#N/A,FALSE,"M.32"}</definedName>
    <definedName name="_____kl09" localSheetId="11" hidden="1">{#N/A,#N/A,FALSE,"M.01"}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11" hidden="1">{#N/A,#N/A,FALSE,"M.42"}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1" hidden="1">{#N/A,#N/A,FALSE,"M.01"}</definedName>
    <definedName name="_____RIP2" localSheetId="9" hidden="1">{#N/A,#N/A,FALSE,"M.01"}</definedName>
    <definedName name="_____RIP2" hidden="1">{#N/A,#N/A,FALSE,"M.01"}</definedName>
    <definedName name="_____RIP3" localSheetId="11" hidden="1">{#N/A,#N/A,FALSE,"M.41"}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11" hidden="1">{#N/A,#N/A,FALSE,"M.32"}</definedName>
    <definedName name="_____SLA2009" localSheetId="9" hidden="1">{#N/A,#N/A,FALSE,"M.32"}</definedName>
    <definedName name="_____SLA2009" hidden="1">{#N/A,#N/A,FALSE,"M.32"}</definedName>
    <definedName name="_____TH1" localSheetId="11" hidden="1">{#N/A,#N/A,FALSE,"M.34"}</definedName>
    <definedName name="_____TH1" localSheetId="9" hidden="1">{#N/A,#N/A,FALSE,"M.34"}</definedName>
    <definedName name="_____TH1" hidden="1">{#N/A,#N/A,FALSE,"M.34"}</definedName>
    <definedName name="_____th2" localSheetId="11" hidden="1">{#N/A,#N/A,FALSE,"M.42"}</definedName>
    <definedName name="_____th2" localSheetId="9" hidden="1">{#N/A,#N/A,FALSE,"M.42"}</definedName>
    <definedName name="_____th2" hidden="1">{#N/A,#N/A,FALSE,"M.42"}</definedName>
    <definedName name="_____wil1" localSheetId="11" hidden="1">{#N/A,#N/A,FALSE,"M.01"}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2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2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2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2">[8]prod03!#REF!</definedName>
    <definedName name="____END1">[8]prod03!#REF!</definedName>
    <definedName name="____ERR1" localSheetId="11" hidden="1">{#N/A,#N/A,FALSE,"M.42"}</definedName>
    <definedName name="____ERR1" localSheetId="9" hidden="1">{#N/A,#N/A,FALSE,"M.42"}</definedName>
    <definedName name="____ERR1" hidden="1">{#N/A,#N/A,FALSE,"M.42"}</definedName>
    <definedName name="____JBN3" localSheetId="11" hidden="1">{#N/A,#N/A,FALSE,"M.32"}</definedName>
    <definedName name="____JBN3" localSheetId="9" hidden="1">{#N/A,#N/A,FALSE,"M.32"}</definedName>
    <definedName name="____JBN3" hidden="1">{#N/A,#N/A,FALSE,"M.32"}</definedName>
    <definedName name="____kl09" localSheetId="11" hidden="1">{#N/A,#N/A,FALSE,"M.01"}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2">[8]prod03!#REF!</definedName>
    <definedName name="____KUP1">[8]prod03!#REF!</definedName>
    <definedName name="____LP2">#N/A</definedName>
    <definedName name="____M2" localSheetId="11" hidden="1">{#N/A,#N/A,FALSE,"M.42"}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2">[8]prod03!#REF!</definedName>
    <definedName name="____MAT1">[8]prod03!#REF!</definedName>
    <definedName name="____mp3" localSheetId="11" hidden="1">{#N/A,#N/A,FALSE,"M.42"}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11" hidden="1">{#N/A,#N/A,FALSE,"M.01"}</definedName>
    <definedName name="____RIP2" localSheetId="9" hidden="1">{#N/A,#N/A,FALSE,"M.01"}</definedName>
    <definedName name="____RIP2" hidden="1">{#N/A,#N/A,FALSE,"M.01"}</definedName>
    <definedName name="____RIP3" localSheetId="11" hidden="1">{#N/A,#N/A,FALSE,"M.41"}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2">[8]prod03!#REF!</definedName>
    <definedName name="____SIN1">[8]prod03!#REF!</definedName>
    <definedName name="____SLA2009" localSheetId="11" hidden="1">{#N/A,#N/A,FALSE,"M.32"}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2">[8]prod03!#REF!</definedName>
    <definedName name="____SUM1">[8]prod03!#REF!</definedName>
    <definedName name="____TH1" localSheetId="11" hidden="1">{#N/A,#N/A,FALSE,"M.34"}</definedName>
    <definedName name="____TH1" localSheetId="9" hidden="1">{#N/A,#N/A,FALSE,"M.34"}</definedName>
    <definedName name="____TH1" hidden="1">{#N/A,#N/A,FALSE,"M.34"}</definedName>
    <definedName name="____th2" localSheetId="11" hidden="1">{#N/A,#N/A,FALSE,"M.42"}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2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2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2">[8]prod03!#REF!</definedName>
    <definedName name="___BIM1">[8]prod03!#REF!</definedName>
    <definedName name="___DAF1" localSheetId="11">#REF!</definedName>
    <definedName name="___DAF1" localSheetId="9">#REF!</definedName>
    <definedName name="___DAF1">[7]Sheet3!$II$7944</definedName>
    <definedName name="___DAF11" localSheetId="11">#REF!</definedName>
    <definedName name="___DAF11" localSheetId="9">#REF!</definedName>
    <definedName name="___DAF11">#REF!</definedName>
    <definedName name="___DAF12" localSheetId="11">#REF!</definedName>
    <definedName name="___DAF12" localSheetId="9">#REF!</definedName>
    <definedName name="___DAF12">#REF!</definedName>
    <definedName name="___DAF13" localSheetId="11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2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2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2">[8]prod03!#REF!</definedName>
    <definedName name="___END1">[8]prod03!#REF!</definedName>
    <definedName name="___ERR1" localSheetId="11" hidden="1">{#N/A,#N/A,FALSE,"M.42"}</definedName>
    <definedName name="___ERR1" localSheetId="9" hidden="1">{#N/A,#N/A,FALSE,"M.42"}</definedName>
    <definedName name="___ERR1" hidden="1">{#N/A,#N/A,FALSE,"M.42"}</definedName>
    <definedName name="___JBN3" localSheetId="11" hidden="1">{#N/A,#N/A,FALSE,"M.32"}</definedName>
    <definedName name="___JBN3" localSheetId="9" hidden="1">{#N/A,#N/A,FALSE,"M.32"}</definedName>
    <definedName name="___JBN3" hidden="1">{#N/A,#N/A,FALSE,"M.32"}</definedName>
    <definedName name="___kl09" localSheetId="11" hidden="1">{#N/A,#N/A,FALSE,"M.01"}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2">[8]prod03!#REF!</definedName>
    <definedName name="___KUP1">[8]prod03!#REF!</definedName>
    <definedName name="___LP2">#N/A</definedName>
    <definedName name="___M2" localSheetId="11" hidden="1">{#N/A,#N/A,FALSE,"M.42"}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2">[8]prod03!#REF!</definedName>
    <definedName name="___MAT1">[8]prod03!#REF!</definedName>
    <definedName name="___MEI92" localSheetId="6">#REF!</definedName>
    <definedName name="___MEI92" localSheetId="11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2">#REF!</definedName>
    <definedName name="___MEI92">#REF!</definedName>
    <definedName name="___mp3" localSheetId="11" hidden="1">{#N/A,#N/A,FALSE,"M.42"}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11" hidden="1">{#N/A,#N/A,FALSE,"M.01"}</definedName>
    <definedName name="___RIP2" localSheetId="9" hidden="1">{#N/A,#N/A,FALSE,"M.01"}</definedName>
    <definedName name="___RIP2" hidden="1">{#N/A,#N/A,FALSE,"M.01"}</definedName>
    <definedName name="___RIP3" localSheetId="11" hidden="1">{#N/A,#N/A,FALSE,"M.41"}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2">[8]prod03!#REF!</definedName>
    <definedName name="___SIN1">[8]prod03!#REF!</definedName>
    <definedName name="___SLA2009" localSheetId="11" hidden="1">{#N/A,#N/A,FALSE,"M.32"}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2">[8]prod03!#REF!</definedName>
    <definedName name="___SUM1">[8]prod03!#REF!</definedName>
    <definedName name="___TH1" localSheetId="11" hidden="1">{#N/A,#N/A,FALSE,"M.34"}</definedName>
    <definedName name="___TH1" localSheetId="9" hidden="1">{#N/A,#N/A,FALSE,"M.34"}</definedName>
    <definedName name="___TH1" hidden="1">{#N/A,#N/A,FALSE,"M.34"}</definedName>
    <definedName name="___th2" localSheetId="11" hidden="1">{#N/A,#N/A,FALSE,"M.42"}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2">[8]prod03!#REF!</definedName>
    <definedName name="___WAI1">[8]prod03!#REF!</definedName>
    <definedName name="___WIL1" localSheetId="6">[8]prod03!#REF!</definedName>
    <definedName name="___wil1" localSheetId="11" hidden="1">{#N/A,#N/A,FALSE,"M.01"}</definedName>
    <definedName name="___wil1" localSheetId="9" hidden="1">{#N/A,#N/A,FALSE,"M.01"}</definedName>
    <definedName name="___WIL1" localSheetId="7">[8]prod03!#REF!</definedName>
    <definedName name="___WIL1" localSheetId="12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1">#REF!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2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3" hidden="1">[13]DExp.Lmb!#REF!</definedName>
    <definedName name="__123Graph_A" hidden="1">[13]DExp.Lmb!#REF!</definedName>
    <definedName name="__123Graph_A1" localSheetId="11" hidden="1">[3]C!$D$322:$K$322</definedName>
    <definedName name="__123Graph_A1" localSheetId="9" hidden="1">[3]C!$D$322:$K$322</definedName>
    <definedName name="__123Graph_A1" hidden="1">[14]C!$D$322:$K$322</definedName>
    <definedName name="__123Graph_A2" localSheetId="11" hidden="1">[3]C!$D$372:$K$372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11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2" hidden="1">[11]DExp.Lmb!#REF!</definedName>
    <definedName name="__123gRAPH_ab" hidden="1">[11]DExp.Lmb!#REF!</definedName>
    <definedName name="__123Graph_ACPEXIND" localSheetId="11" hidden="1">[3]M!$F$18:$N$18</definedName>
    <definedName name="__123Graph_ACPEXIND" localSheetId="9" hidden="1">[3]M!$F$18:$N$18</definedName>
    <definedName name="__123Graph_ACPEXIND" hidden="1">[14]M!$F$18:$N$18</definedName>
    <definedName name="__123Graph_ACPEXJAVA" localSheetId="11" hidden="1">[3]M!$V$18:$AD$18</definedName>
    <definedName name="__123Graph_ACPEXJAVA" localSheetId="9" hidden="1">[3]M!$V$18:$AD$18</definedName>
    <definedName name="__123Graph_ACPEXJAVA" hidden="1">[14]M!$V$18:$AD$18</definedName>
    <definedName name="__123Graph_ACPEXOUTS" localSheetId="11" hidden="1">[3]M!$AL$18:$AT$18</definedName>
    <definedName name="__123Graph_ACPEXOUTS" localSheetId="9" hidden="1">[3]M!$AL$18:$AT$18</definedName>
    <definedName name="__123Graph_ACPEXOUTS" hidden="1">[14]M!$AL$18:$AT$18</definedName>
    <definedName name="__123Graph_AFININDO" localSheetId="11" hidden="1">[3]M!$F$27:$N$27</definedName>
    <definedName name="__123Graph_AFININDO" localSheetId="9" hidden="1">[3]M!$F$27:$N$27</definedName>
    <definedName name="__123Graph_AFININDO" hidden="1">[14]M!$F$27:$N$27</definedName>
    <definedName name="__123Graph_AFINJAVA" localSheetId="11" hidden="1">[3]M!$V$27:$AD$27</definedName>
    <definedName name="__123Graph_AFINJAVA" localSheetId="9" hidden="1">[3]M!$V$27:$AD$27</definedName>
    <definedName name="__123Graph_AFINJAVA" hidden="1">[14]M!$V$27:$AD$27</definedName>
    <definedName name="__123Graph_AFINOUTS" localSheetId="11" hidden="1">[3]M!$AL$27:$AT$27</definedName>
    <definedName name="__123Graph_AFINOUTS" localSheetId="9" hidden="1">[3]M!$AL$27:$AT$27</definedName>
    <definedName name="__123Graph_AFINOUTS" hidden="1">[14]M!$AL$27:$AT$27</definedName>
    <definedName name="__123Graph_AFUELINDO" localSheetId="11" hidden="1">[3]M!$F$5:$N$5</definedName>
    <definedName name="__123Graph_AFUELINDO" localSheetId="9" hidden="1">[3]M!$F$5:$N$5</definedName>
    <definedName name="__123Graph_AFUELINDO" hidden="1">[14]M!$F$5:$N$5</definedName>
    <definedName name="__123Graph_AFUELJAVA" localSheetId="11" hidden="1">[3]M!$V$5:$AD$5</definedName>
    <definedName name="__123Graph_AFUELJAVA" localSheetId="9" hidden="1">[3]M!$V$5:$AD$5</definedName>
    <definedName name="__123Graph_AFUELJAVA" hidden="1">[14]M!$V$5:$AD$5</definedName>
    <definedName name="__123Graph_AFUELOUTS" localSheetId="11" hidden="1">[3]M!$AL$5:$AT$5</definedName>
    <definedName name="__123Graph_AFUELOUTS" localSheetId="9" hidden="1">[3]M!$AL$5:$AT$5</definedName>
    <definedName name="__123Graph_AFUELOUTS" hidden="1">[14]M!$AL$5:$AT$5</definedName>
    <definedName name="__123Graph_AOPEXIND" localSheetId="11" hidden="1">[3]M!$F$11:$N$11</definedName>
    <definedName name="__123Graph_AOPEXIND" localSheetId="9" hidden="1">[3]M!$F$11:$N$11</definedName>
    <definedName name="__123Graph_AOPEXIND" hidden="1">[14]M!$F$11:$N$11</definedName>
    <definedName name="__123Graph_AOPEXJAVA" localSheetId="11" hidden="1">[3]M!$V$11:$AD$11</definedName>
    <definedName name="__123Graph_AOPEXJAVA" localSheetId="9" hidden="1">[3]M!$V$11:$AD$11</definedName>
    <definedName name="__123Graph_AOPEXJAVA" hidden="1">[14]M!$V$11:$AD$11</definedName>
    <definedName name="__123Graph_AOPEXOUTS" localSheetId="11" hidden="1">[3]M!$AL$11:$AT$11</definedName>
    <definedName name="__123Graph_AOPEXOUTS" localSheetId="9" hidden="1">[3]M!$AL$11:$AT$11</definedName>
    <definedName name="__123Graph_AOPEXOUTS" hidden="1">[14]M!$AL$11:$AT$11</definedName>
    <definedName name="__123Graph_AREIND" localSheetId="11" hidden="1">[3]M!$F$23:$N$23</definedName>
    <definedName name="__123Graph_AREIND" localSheetId="9" hidden="1">[3]M!$F$23:$N$23</definedName>
    <definedName name="__123Graph_AREIND" hidden="1">[14]M!$F$23:$N$23</definedName>
    <definedName name="__123Graph_AREJAVA" localSheetId="11" hidden="1">[3]M!$V$23:$AD$23</definedName>
    <definedName name="__123Graph_AREJAVA" localSheetId="9" hidden="1">[3]M!$V$23:$AD$23</definedName>
    <definedName name="__123Graph_AREJAVA" hidden="1">[14]M!$V$23:$AD$23</definedName>
    <definedName name="__123Graph_AREOUTSIDE" localSheetId="11" hidden="1">[3]M!$AL$23:$AT$23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1" hidden="1">[13]DExp.Lmb!#REF!</definedName>
    <definedName name="__123Graph_B" localSheetId="9" hidden="1">[13]DExp.Lmb!#REF!</definedName>
    <definedName name="__123Graph_B" localSheetId="7" hidden="1">[11]DExp.Lmb!#REF!</definedName>
    <definedName name="__123Graph_B" localSheetId="12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3" hidden="1">[13]DExp.Lmb!#REF!</definedName>
    <definedName name="__123Graph_B" hidden="1">[13]DExp.Lmb!#REF!</definedName>
    <definedName name="__123Graph_B1" localSheetId="11" hidden="1">[3]C!$D$323:$K$323</definedName>
    <definedName name="__123Graph_B1" localSheetId="9" hidden="1">[3]C!$D$323:$K$323</definedName>
    <definedName name="__123Graph_B1" hidden="1">[14]C!$D$323:$K$323</definedName>
    <definedName name="__123Graph_B2" localSheetId="11" hidden="1">[3]C!$D$373:$K$373</definedName>
    <definedName name="__123Graph_B2" localSheetId="9" hidden="1">[3]C!$D$373:$K$373</definedName>
    <definedName name="__123Graph_B2" hidden="1">[14]C!$D$373:$K$373</definedName>
    <definedName name="__123Graph_BCPEXIND" localSheetId="11" hidden="1">[3]M!$F$17:$N$17</definedName>
    <definedName name="__123Graph_BCPEXIND" localSheetId="9" hidden="1">[3]M!$F$17:$N$17</definedName>
    <definedName name="__123Graph_BCPEXIND" hidden="1">[14]M!$F$17:$N$17</definedName>
    <definedName name="__123Graph_BCPEXJAVA" localSheetId="11" hidden="1">[3]M!$V$17:$AD$17</definedName>
    <definedName name="__123Graph_BCPEXJAVA" localSheetId="9" hidden="1">[3]M!$V$17:$AD$17</definedName>
    <definedName name="__123Graph_BCPEXJAVA" hidden="1">[14]M!$V$17:$AD$17</definedName>
    <definedName name="__123Graph_BCPEXOUTS" localSheetId="11" hidden="1">[3]M!$AL$17:$AT$17</definedName>
    <definedName name="__123Graph_BCPEXOUTS" localSheetId="9" hidden="1">[3]M!$AL$17:$AT$17</definedName>
    <definedName name="__123Graph_BCPEXOUTS" hidden="1">[14]M!$AL$17:$AT$17</definedName>
    <definedName name="__123Graph_BFININDO" localSheetId="11" hidden="1">[3]M!$F$28:$N$28</definedName>
    <definedName name="__123Graph_BFININDO" localSheetId="9" hidden="1">[3]M!$F$28:$N$28</definedName>
    <definedName name="__123Graph_BFININDO" hidden="1">[14]M!$F$28:$N$28</definedName>
    <definedName name="__123Graph_BFINJAVA" localSheetId="11" hidden="1">[3]M!$V$28:$AD$28</definedName>
    <definedName name="__123Graph_BFINJAVA" localSheetId="9" hidden="1">[3]M!$V$28:$AD$28</definedName>
    <definedName name="__123Graph_BFINJAVA" hidden="1">[14]M!$V$28:$AD$28</definedName>
    <definedName name="__123Graph_BFINOUTS" localSheetId="11" hidden="1">[3]M!$AL$28:$AT$28</definedName>
    <definedName name="__123Graph_BFINOUTS" localSheetId="9" hidden="1">[3]M!$AL$28:$AT$28</definedName>
    <definedName name="__123Graph_BFINOUTS" hidden="1">[14]M!$AL$28:$AT$28</definedName>
    <definedName name="__123Graph_BFUELINDO" localSheetId="11" hidden="1">[3]M!$F$6:$N$6</definedName>
    <definedName name="__123Graph_BFUELINDO" localSheetId="9" hidden="1">[3]M!$F$6:$N$6</definedName>
    <definedName name="__123Graph_BFUELINDO" hidden="1">[14]M!$F$6:$N$6</definedName>
    <definedName name="__123Graph_BFUELJAVA" localSheetId="11" hidden="1">[3]M!$V$6:$AD$6</definedName>
    <definedName name="__123Graph_BFUELJAVA" localSheetId="9" hidden="1">[3]M!$V$6:$AD$6</definedName>
    <definedName name="__123Graph_BFUELJAVA" hidden="1">[14]M!$V$6:$AD$6</definedName>
    <definedName name="__123Graph_BFUELOUTS" localSheetId="11" hidden="1">[3]M!$AL$6:$AT$6</definedName>
    <definedName name="__123Graph_BFUELOUTS" localSheetId="9" hidden="1">[3]M!$AL$6:$AT$6</definedName>
    <definedName name="__123Graph_BFUELOUTS" hidden="1">[14]M!$AL$6:$AT$6</definedName>
    <definedName name="__123Graph_BOPEXIND" localSheetId="11" hidden="1">[3]M!$F$12:$N$12</definedName>
    <definedName name="__123Graph_BOPEXIND" localSheetId="9" hidden="1">[3]M!$F$12:$N$12</definedName>
    <definedName name="__123Graph_BOPEXIND" hidden="1">[14]M!$F$12:$N$12</definedName>
    <definedName name="__123Graph_BOPEXJAVA" localSheetId="11" hidden="1">[3]M!$V$12:$AD$12</definedName>
    <definedName name="__123Graph_BOPEXJAVA" localSheetId="9" hidden="1">[3]M!$V$12:$AD$12</definedName>
    <definedName name="__123Graph_BOPEXJAVA" hidden="1">[14]M!$V$12:$AD$12</definedName>
    <definedName name="__123Graph_BOPEXOUTS" localSheetId="11" hidden="1">[3]M!$AL$12:$AT$12</definedName>
    <definedName name="__123Graph_BOPEXOUTS" localSheetId="9" hidden="1">[3]M!$AL$12:$AT$12</definedName>
    <definedName name="__123Graph_BOPEXOUTS" hidden="1">[14]M!$AL$12:$AT$12</definedName>
    <definedName name="__123Graph_BREIND" localSheetId="11" hidden="1">[3]M!$F$24:$N$24</definedName>
    <definedName name="__123Graph_BREIND" localSheetId="9" hidden="1">[3]M!$F$24:$N$24</definedName>
    <definedName name="__123Graph_BREIND" hidden="1">[14]M!$F$24:$N$24</definedName>
    <definedName name="__123Graph_BREJAVA" localSheetId="11" hidden="1">[3]M!$V$24:$AD$24</definedName>
    <definedName name="__123Graph_BREJAVA" localSheetId="9" hidden="1">[3]M!$V$24:$AD$24</definedName>
    <definedName name="__123Graph_BREJAVA" hidden="1">[14]M!$V$24:$AD$24</definedName>
    <definedName name="__123Graph_BREOUTSIDE" localSheetId="11" hidden="1">[3]M!$AL$24:$AT$24</definedName>
    <definedName name="__123Graph_BREOUTSIDE" localSheetId="9" hidden="1">[3]M!$AL$24:$AT$24</definedName>
    <definedName name="__123Graph_BREOUTSIDE" hidden="1">[14]M!$AL$24:$AT$24</definedName>
    <definedName name="__123Graph_CCPEXIND" localSheetId="11" hidden="1">[3]M!$F$20:$N$20</definedName>
    <definedName name="__123Graph_CCPEXIND" localSheetId="9" hidden="1">[3]M!$F$20:$N$20</definedName>
    <definedName name="__123Graph_CCPEXIND" hidden="1">[14]M!$F$20:$N$20</definedName>
    <definedName name="__123Graph_CCPEXJAVA" localSheetId="11" hidden="1">[3]M!$V$20:$AD$20</definedName>
    <definedName name="__123Graph_CCPEXJAVA" localSheetId="9" hidden="1">[3]M!$V$20:$AD$20</definedName>
    <definedName name="__123Graph_CCPEXJAVA" hidden="1">[14]M!$V$20:$AD$20</definedName>
    <definedName name="__123Graph_CCPEXOUTS" localSheetId="11" hidden="1">[3]M!$AL$20:$AT$20</definedName>
    <definedName name="__123Graph_CCPEXOUTS" localSheetId="9" hidden="1">[3]M!$AL$20:$AT$20</definedName>
    <definedName name="__123Graph_CCPEXOUTS" hidden="1">[14]M!$AL$20:$AT$20</definedName>
    <definedName name="__123Graph_CFININDO" localSheetId="11" hidden="1">[3]M!$F$29:$N$29</definedName>
    <definedName name="__123Graph_CFININDO" localSheetId="9" hidden="1">[3]M!$F$29:$N$29</definedName>
    <definedName name="__123Graph_CFININDO" hidden="1">[14]M!$F$29:$N$29</definedName>
    <definedName name="__123Graph_CFINJAVA" localSheetId="11" hidden="1">[3]M!$V$29:$AD$29</definedName>
    <definedName name="__123Graph_CFINJAVA" localSheetId="9" hidden="1">[3]M!$V$29:$AD$29</definedName>
    <definedName name="__123Graph_CFINJAVA" hidden="1">[14]M!$V$29:$AD$29</definedName>
    <definedName name="__123Graph_CFINOUTS" localSheetId="11" hidden="1">[3]M!$F$29:$N$29</definedName>
    <definedName name="__123Graph_CFINOUTS" localSheetId="9" hidden="1">[3]M!$F$29:$N$29</definedName>
    <definedName name="__123Graph_CFINOUTS" hidden="1">[14]M!$F$29:$N$29</definedName>
    <definedName name="__123Graph_CFUELINDO" localSheetId="11" hidden="1">[3]M!$F$7:$N$7</definedName>
    <definedName name="__123Graph_CFUELINDO" localSheetId="9" hidden="1">[3]M!$F$7:$N$7</definedName>
    <definedName name="__123Graph_CFUELINDO" hidden="1">[14]M!$F$7:$N$7</definedName>
    <definedName name="__123Graph_CFUELJAVA" localSheetId="11" hidden="1">[3]M!$V$7:$AD$7</definedName>
    <definedName name="__123Graph_CFUELJAVA" localSheetId="9" hidden="1">[3]M!$V$7:$AD$7</definedName>
    <definedName name="__123Graph_CFUELJAVA" hidden="1">[14]M!$V$7:$AD$7</definedName>
    <definedName name="__123Graph_CFUELOUTS" localSheetId="11" hidden="1">[3]M!$AL$7:$AT$7</definedName>
    <definedName name="__123Graph_CFUELOUTS" localSheetId="9" hidden="1">[3]M!$AL$7:$AT$7</definedName>
    <definedName name="__123Graph_CFUELOUTS" hidden="1">[14]M!$AL$7:$AT$7</definedName>
    <definedName name="__123Graph_COPEXIND" localSheetId="11" hidden="1">[3]M!$F$13:$N$13</definedName>
    <definedName name="__123Graph_COPEXIND" localSheetId="9" hidden="1">[3]M!$F$13:$N$13</definedName>
    <definedName name="__123Graph_COPEXIND" hidden="1">[14]M!$F$13:$N$13</definedName>
    <definedName name="__123Graph_COPEXJAVA" localSheetId="11" hidden="1">[3]M!$V$13:$AD$13</definedName>
    <definedName name="__123Graph_COPEXJAVA" localSheetId="9" hidden="1">[3]M!$V$13:$AD$13</definedName>
    <definedName name="__123Graph_COPEXJAVA" hidden="1">[14]M!$V$13:$AD$13</definedName>
    <definedName name="__123Graph_COPEXOUTS" localSheetId="11" hidden="1">[3]M!$AL$13:$AT$13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1" hidden="1">[16]PkRp!#REF!</definedName>
    <definedName name="__123Graph_D" localSheetId="9" hidden="1">[16]PkRp!#REF!</definedName>
    <definedName name="__123Graph_D" localSheetId="7" hidden="1">[15]PkRp!#REF!</definedName>
    <definedName name="__123Graph_D" localSheetId="12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3" hidden="1">[16]PkRp!#REF!</definedName>
    <definedName name="__123Graph_D" hidden="1">[16]PkRp!#REF!</definedName>
    <definedName name="__123Graph_DCPEXIND" localSheetId="11" hidden="1">[3]M!$F$19:$N$19</definedName>
    <definedName name="__123Graph_DCPEXIND" localSheetId="9" hidden="1">[3]M!$F$19:$N$19</definedName>
    <definedName name="__123Graph_DCPEXIND" hidden="1">[14]M!$F$19:$N$19</definedName>
    <definedName name="__123Graph_DCPEXJAVA" localSheetId="11" hidden="1">[3]M!$V$19:$AD$19</definedName>
    <definedName name="__123Graph_DCPEXJAVA" localSheetId="9" hidden="1">[3]M!$V$19:$AD$19</definedName>
    <definedName name="__123Graph_DCPEXJAVA" hidden="1">[14]M!$V$19:$AD$19</definedName>
    <definedName name="__123Graph_DCPEXOUTS" localSheetId="11" hidden="1">[3]M!$AL$19:$AT$19</definedName>
    <definedName name="__123Graph_DCPEXOUTS" localSheetId="9" hidden="1">[3]M!$AL$19:$AT$19</definedName>
    <definedName name="__123Graph_DCPEXOUTS" hidden="1">[14]M!$AL$19:$AT$19</definedName>
    <definedName name="__123Graph_DFUELINDO" localSheetId="11" hidden="1">[3]M!$F$8:$N$8</definedName>
    <definedName name="__123Graph_DFUELINDO" localSheetId="9" hidden="1">[3]M!$F$8:$N$8</definedName>
    <definedName name="__123Graph_DFUELINDO" hidden="1">[14]M!$F$8:$N$8</definedName>
    <definedName name="__123Graph_DFUELJAVA" localSheetId="11" hidden="1">[3]M!$V$8:$AD$8</definedName>
    <definedName name="__123Graph_DFUELJAVA" localSheetId="9" hidden="1">[3]M!$V$8:$AD$8</definedName>
    <definedName name="__123Graph_DFUELJAVA" hidden="1">[14]M!$V$8:$AD$8</definedName>
    <definedName name="__123Graph_DFUELOUTS" localSheetId="11" hidden="1">[3]M!$AL$8:$AT$8</definedName>
    <definedName name="__123Graph_DFUELOUTS" localSheetId="9" hidden="1">[3]M!$AL$8:$AT$8</definedName>
    <definedName name="__123Graph_DFUELOUTS" hidden="1">[14]M!$AL$8:$AT$8</definedName>
    <definedName name="__123Graph_DOPEXIND" localSheetId="11" hidden="1">[3]M!$F$14:$N$14</definedName>
    <definedName name="__123Graph_DOPEXIND" localSheetId="9" hidden="1">[3]M!$F$14:$N$14</definedName>
    <definedName name="__123Graph_DOPEXIND" hidden="1">[14]M!$F$14:$N$14</definedName>
    <definedName name="__123Graph_DOPEXJAVA" localSheetId="11" hidden="1">[3]M!$V$14:$AD$14</definedName>
    <definedName name="__123Graph_DOPEXJAVA" localSheetId="9" hidden="1">[3]M!$V$14:$AD$14</definedName>
    <definedName name="__123Graph_DOPEXJAVA" hidden="1">[14]M!$V$14:$AD$14</definedName>
    <definedName name="__123Graph_DOPEXOUTS" localSheetId="11" hidden="1">[3]M!$AL$14:$AT$14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1" hidden="1">[13]DExp.Lmb!#REF!</definedName>
    <definedName name="__123Graph_X" localSheetId="9" hidden="1">[13]DExp.Lmb!#REF!</definedName>
    <definedName name="__123Graph_X" localSheetId="7" hidden="1">[11]DExp.Lmb!#REF!</definedName>
    <definedName name="__123Graph_X" localSheetId="12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3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2" hidden="1">[11]DExp.Lmb!#REF!</definedName>
    <definedName name="__123gRAPH_x1" hidden="1">[11]DExp.Lmb!#REF!</definedName>
    <definedName name="__123Graph_XCPEXIND" localSheetId="11" hidden="1">[3]M!$F$3:$N$3</definedName>
    <definedName name="__123Graph_XCPEXIND" localSheetId="9" hidden="1">[3]M!$F$3:$N$3</definedName>
    <definedName name="__123Graph_XCPEXIND" hidden="1">[14]M!$F$3:$N$3</definedName>
    <definedName name="__123Graph_XCPEXJAVA" localSheetId="11" hidden="1">[3]M!$V$3:$AD$3</definedName>
    <definedName name="__123Graph_XCPEXJAVA" localSheetId="9" hidden="1">[3]M!$V$3:$AD$3</definedName>
    <definedName name="__123Graph_XCPEXJAVA" hidden="1">[14]M!$V$3:$AD$3</definedName>
    <definedName name="__123Graph_XCPEXOUTS" localSheetId="11" hidden="1">[3]M!$AL$3:$AT$3</definedName>
    <definedName name="__123Graph_XCPEXOUTS" localSheetId="9" hidden="1">[3]M!$AL$3:$AT$3</definedName>
    <definedName name="__123Graph_XCPEXOUTS" hidden="1">[14]M!$AL$3:$AT$3</definedName>
    <definedName name="__123Graph_XFININDO" localSheetId="11" hidden="1">[3]M!$F$3:$N$3</definedName>
    <definedName name="__123Graph_XFININDO" localSheetId="9" hidden="1">[3]M!$F$3:$N$3</definedName>
    <definedName name="__123Graph_XFININDO" hidden="1">[14]M!$F$3:$N$3</definedName>
    <definedName name="__123Graph_XFINJAVA" localSheetId="11" hidden="1">[3]M!$V$3:$AD$3</definedName>
    <definedName name="__123Graph_XFINJAVA" localSheetId="9" hidden="1">[3]M!$V$3:$AD$3</definedName>
    <definedName name="__123Graph_XFINJAVA" hidden="1">[14]M!$V$3:$AD$3</definedName>
    <definedName name="__123Graph_XFUELINDO" localSheetId="11" hidden="1">[3]M!$F$3:$N$3</definedName>
    <definedName name="__123Graph_XFUELINDO" localSheetId="9" hidden="1">[3]M!$F$3:$N$3</definedName>
    <definedName name="__123Graph_XFUELINDO" hidden="1">[14]M!$F$3:$N$3</definedName>
    <definedName name="__123Graph_XFUELJAVA" localSheetId="11" hidden="1">[3]M!$V$3:$AD$3</definedName>
    <definedName name="__123Graph_XFUELJAVA" localSheetId="9" hidden="1">[3]M!$V$3:$AD$3</definedName>
    <definedName name="__123Graph_XFUELJAVA" hidden="1">[14]M!$V$3:$AD$3</definedName>
    <definedName name="__123Graph_XFUELOUTS" localSheetId="11" hidden="1">[3]M!$AL$3:$AT$3</definedName>
    <definedName name="__123Graph_XFUELOUTS" localSheetId="9" hidden="1">[3]M!$AL$3:$AT$3</definedName>
    <definedName name="__123Graph_XFUELOUTS" hidden="1">[14]M!$AL$3:$AT$3</definedName>
    <definedName name="__123Graph_XOPEXIND" localSheetId="11" hidden="1">[3]M!$F$3:$N$3</definedName>
    <definedName name="__123Graph_XOPEXIND" localSheetId="9" hidden="1">[3]M!$F$3:$N$3</definedName>
    <definedName name="__123Graph_XOPEXIND" hidden="1">[14]M!$F$3:$N$3</definedName>
    <definedName name="__123Graph_XOPEXJAVA" localSheetId="11" hidden="1">[3]M!$V$3:$AD$3</definedName>
    <definedName name="__123Graph_XOPEXJAVA" localSheetId="9" hidden="1">[3]M!$V$3:$AD$3</definedName>
    <definedName name="__123Graph_XOPEXJAVA" hidden="1">[14]M!$V$3:$AD$3</definedName>
    <definedName name="__123Graph_XOPEXOUTS" localSheetId="11" hidden="1">[3]M!$AL$3:$AT$3</definedName>
    <definedName name="__123Graph_XOPEXOUTS" localSheetId="9" hidden="1">[3]M!$AL$3:$AT$3</definedName>
    <definedName name="__123Graph_XOPEXOUTS" hidden="1">[14]M!$AL$3:$AT$3</definedName>
    <definedName name="__123Graph_XREJAVA" localSheetId="11" hidden="1">[3]M!$V$3:$AD$3</definedName>
    <definedName name="__123Graph_XREJAVA" localSheetId="9" hidden="1">[3]M!$V$3:$AD$3</definedName>
    <definedName name="__123Graph_XREJAVA" hidden="1">[14]M!$V$3:$AD$3</definedName>
    <definedName name="__123Graph_XREOUTSIDE" localSheetId="11" hidden="1">[3]M!$AL$3:$AT$3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2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2">#REF!</definedName>
    <definedName name="__cch1">#REF!</definedName>
    <definedName name="__DAF1" localSheetId="11">#REF!</definedName>
    <definedName name="__DAF1" localSheetId="9">#REF!</definedName>
    <definedName name="__DAF1">[7]Sheet3!$II$7944</definedName>
    <definedName name="__DAF11" localSheetId="11">#REF!</definedName>
    <definedName name="__DAF11" localSheetId="9">#REF!</definedName>
    <definedName name="__DAF11">#REF!</definedName>
    <definedName name="__DAF12" localSheetId="11">#REF!</definedName>
    <definedName name="__DAF12" localSheetId="9">#REF!</definedName>
    <definedName name="__DAF12">#REF!</definedName>
    <definedName name="__DAF13" localSheetId="11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2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2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2">[8]prod03!#REF!</definedName>
    <definedName name="__END1">[8]prod03!#REF!</definedName>
    <definedName name="__ERR1" localSheetId="11" hidden="1">{#N/A,#N/A,FALSE,"M.42"}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11" hidden="1">{#N/A,#N/A,FALSE,"M.32"}</definedName>
    <definedName name="__JBN3" localSheetId="9" hidden="1">{#N/A,#N/A,FALSE,"M.32"}</definedName>
    <definedName name="__JBN3" hidden="1">{#N/A,#N/A,FALSE,"M.32"}</definedName>
    <definedName name="_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1" hidden="1">{#N/A,#N/A,FALSE,"M.01"}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2">[8]prod03!#REF!</definedName>
    <definedName name="__KUP1">[8]prod03!#REF!</definedName>
    <definedName name="__la150">'[18]HARGA SATUAN'!$B$25</definedName>
    <definedName name="__LP2">#N/A</definedName>
    <definedName name="__M2" localSheetId="11" hidden="1">{#N/A,#N/A,FALSE,"M.42"}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2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2">#REF!</definedName>
    <definedName name="__mat2">#REF!</definedName>
    <definedName name="__MEI92" localSheetId="6">#REF!</definedName>
    <definedName name="__MEI92" localSheetId="11">#REF!</definedName>
    <definedName name="__MEI92" localSheetId="9">#REF!</definedName>
    <definedName name="__MEI92" localSheetId="7">#REF!</definedName>
    <definedName name="__MEI92" localSheetId="12">#REF!</definedName>
    <definedName name="__MEI92">#REF!</definedName>
    <definedName name="__mp3" localSheetId="11" hidden="1">{#N/A,#N/A,FALSE,"M.42"}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11">#REF!</definedName>
    <definedName name="__rab1" localSheetId="9">#REF!</definedName>
    <definedName name="__rab1">#REF!</definedName>
    <definedName name="__rab2" localSheetId="11">#REF!</definedName>
    <definedName name="__rab2" localSheetId="9">#REF!</definedName>
    <definedName name="__rab2">#REF!</definedName>
    <definedName name="__RIP2" localSheetId="11" hidden="1">{#N/A,#N/A,FALSE,"M.01"}</definedName>
    <definedName name="__RIP2" localSheetId="9" hidden="1">{#N/A,#N/A,FALSE,"M.01"}</definedName>
    <definedName name="__RIP2" hidden="1">{#N/A,#N/A,FALSE,"M.01"}</definedName>
    <definedName name="__RIP3" localSheetId="11" hidden="1">{#N/A,#N/A,FALSE,"M.41"}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2">[8]prod03!#REF!</definedName>
    <definedName name="__SIN1">[8]prod03!#REF!</definedName>
    <definedName name="__SLA2009" localSheetId="11" hidden="1">{#N/A,#N/A,FALSE,"M.32"}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2">[8]prod03!#REF!</definedName>
    <definedName name="__SUM1">[8]prod03!#REF!</definedName>
    <definedName name="__Tab1" localSheetId="11">#REF!</definedName>
    <definedName name="__Tab1" localSheetId="9">#REF!</definedName>
    <definedName name="__Tab1">#REF!</definedName>
    <definedName name="__Tab2" localSheetId="11">#REF!</definedName>
    <definedName name="__Tab2" localSheetId="9">#REF!</definedName>
    <definedName name="__Tab2">#REF!</definedName>
    <definedName name="__Tab3" localSheetId="11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2">#REF!</definedName>
    <definedName name="__TGL1">#REF!</definedName>
    <definedName name="__TGL2" localSheetId="6">#REF!</definedName>
    <definedName name="__TGL2" localSheetId="7">#REF!</definedName>
    <definedName name="__TGL2" localSheetId="12">#REF!</definedName>
    <definedName name="__TGL2">#REF!</definedName>
    <definedName name="__TH1" localSheetId="11" hidden="1">{#N/A,#N/A,FALSE,"M.34"}</definedName>
    <definedName name="__TH1" localSheetId="9" hidden="1">{#N/A,#N/A,FALSE,"M.34"}</definedName>
    <definedName name="__TH1" hidden="1">{#N/A,#N/A,FALSE,"M.34"}</definedName>
    <definedName name="__th2" localSheetId="11" hidden="1">{#N/A,#N/A,FALSE,"M.42"}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2">[8]prod03!#REF!</definedName>
    <definedName name="__WAI1">[8]prod03!#REF!</definedName>
    <definedName name="__WIL1" localSheetId="6">[8]prod03!#REF!</definedName>
    <definedName name="__wil1" localSheetId="11" hidden="1">{#N/A,#N/A,FALSE,"M.01"}</definedName>
    <definedName name="__wil1" localSheetId="9" hidden="1">{#N/A,#N/A,FALSE,"M.01"}</definedName>
    <definedName name="__WIL1" localSheetId="7">[8]prod03!#REF!</definedName>
    <definedName name="__WIL1" localSheetId="12">[8]prod03!#REF!</definedName>
    <definedName name="__WIL1">[8]prod03!#REF!</definedName>
    <definedName name="_1" localSheetId="6">#REF!</definedName>
    <definedName name="_1" localSheetId="11">#REF!</definedName>
    <definedName name="_1" localSheetId="9">#REF!</definedName>
    <definedName name="_1" localSheetId="7">#REF!</definedName>
    <definedName name="_1" localSheetId="5">#REF!</definedName>
    <definedName name="_1" localSheetId="12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2" hidden="1">'[20]PUNCAK-89'!$AB$1:$AB$7</definedName>
    <definedName name="_1__123Graph_BCHART_1" localSheetId="1" hidden="1">'[21]PUNCAK-89'!$AB$1:$AB$7</definedName>
    <definedName name="_1__123Graph_BCHART_1" localSheetId="13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11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2">#REF!</definedName>
    <definedName name="_1_2002_VS_2001">#REF!</definedName>
    <definedName name="_10" localSheetId="1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11" hidden="1">[23]graf2!$D$12:$L$12</definedName>
    <definedName name="_10__123Graph_LBL_BCHART_2" localSheetId="9" hidden="1">[23]graf2!$D$12:$L$12</definedName>
    <definedName name="_10__123Graph_LBL_BCHART_2" localSheetId="12" hidden="1">[24]graf2!$D$12:$L$12</definedName>
    <definedName name="_10__123Graph_LBL_BCHART_2" localSheetId="13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11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2">#REF!</definedName>
    <definedName name="_10_INV_PERUSAHAA_2">#REF!</definedName>
    <definedName name="_10BAHAS_DISTURB" localSheetId="6">#REF!</definedName>
    <definedName name="_10BAHAS_DISTURB" localSheetId="11">#REF!</definedName>
    <definedName name="_10BAHAS_DISTURB" localSheetId="9">#REF!</definedName>
    <definedName name="_10BAHAS_DISTURB" localSheetId="7">#REF!</definedName>
    <definedName name="_10BAHAS_DISTURB" localSheetId="12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2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2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2">#REF!</definedName>
    <definedName name="_11_INV_PERUSAHAAN">#REF!</definedName>
    <definedName name="_117" localSheetId="6">#REF!</definedName>
    <definedName name="_117" localSheetId="7">#REF!</definedName>
    <definedName name="_117" localSheetId="12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2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2">#REF!</definedName>
    <definedName name="_11INV_PERUSAHAAN">#REF!</definedName>
    <definedName name="_12">#REF!</definedName>
    <definedName name="_12__123Graph_LBL_ACHART_2" localSheetId="11" hidden="1">[23]graf2!$D$10:$L$10</definedName>
    <definedName name="_12__123Graph_LBL_ACHART_2" localSheetId="9" hidden="1">[23]graf2!$D$10:$L$10</definedName>
    <definedName name="_12__123Graph_LBL_ACHART_2" localSheetId="12" hidden="1">[24]graf2!$D$10:$L$10</definedName>
    <definedName name="_12__123Graph_LBL_ACHART_2" localSheetId="13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11" hidden="1">[23]graf2!$D$14:$L$14</definedName>
    <definedName name="_12__123Graph_LBL_CCHART_2" localSheetId="9" hidden="1">[23]graf2!$D$14:$L$14</definedName>
    <definedName name="_12__123Graph_LBL_CCHART_2" localSheetId="12" hidden="1">[24]graf2!$D$14:$L$14</definedName>
    <definedName name="_12__123Graph_LBL_CCHART_2" localSheetId="13" hidden="1">[24]graf2!$D$14:$L$14</definedName>
    <definedName name="_12__123Graph_LBL_CCHART_2" hidden="1">[25]graf2!$D$14:$L$14</definedName>
    <definedName name="_12_JTM_PER_TW" localSheetId="6">#REF!</definedName>
    <definedName name="_12_JTM_PER_TW" localSheetId="11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2">#REF!</definedName>
    <definedName name="_12_JTM_PER_TW">#REF!</definedName>
    <definedName name="_12FORM_A" localSheetId="6">#REF!</definedName>
    <definedName name="_12FORM_A" localSheetId="11">#REF!</definedName>
    <definedName name="_12FORM_A" localSheetId="9">#REF!</definedName>
    <definedName name="_12FORM_A" localSheetId="7">#REF!</definedName>
    <definedName name="_12FORM_A" localSheetId="12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2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2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1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2">#REF!</definedName>
    <definedName name="_13_REKAP_KEGIATAN">#REF!</definedName>
    <definedName name="_13INV_PERUSAHAAN">#REF!</definedName>
    <definedName name="_13JTM_PER_TW" localSheetId="6">#REF!</definedName>
    <definedName name="_13JTM_PER_TW" localSheetId="11">#REF!</definedName>
    <definedName name="_13JTM_PER_TW" localSheetId="9">#REF!</definedName>
    <definedName name="_13JTM_PER_TW" localSheetId="7">#REF!</definedName>
    <definedName name="_13JTM_PER_TW" localSheetId="12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2">#REF!</definedName>
    <definedName name="_13REKAP_KEGIATAN">#REF!</definedName>
    <definedName name="_14">#N/A</definedName>
    <definedName name="_14__123Graph_XCHART_2" localSheetId="11" hidden="1">[23]graf2!$D$8:$L$8</definedName>
    <definedName name="_14__123Graph_XCHART_2" localSheetId="9" hidden="1">[23]graf2!$D$8:$L$8</definedName>
    <definedName name="_14__123Graph_XCHART_2" localSheetId="12" hidden="1">[24]graf2!$D$8:$L$8</definedName>
    <definedName name="_14__123Graph_XCHART_2" localSheetId="13" hidden="1">[24]graf2!$D$8:$L$8</definedName>
    <definedName name="_14__123Graph_XCHART_2" hidden="1">[25]graf2!$D$8:$L$8</definedName>
    <definedName name="_14_REKAP_PAK_AEP" localSheetId="6">#REF!</definedName>
    <definedName name="_14_REKAP_PAK_AEP" localSheetId="11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2">#REF!</definedName>
    <definedName name="_14_REKAP_PAK_AEP">#REF!</definedName>
    <definedName name="_14FORM_B" localSheetId="6">#REF!</definedName>
    <definedName name="_14FORM_B" localSheetId="11">#REF!</definedName>
    <definedName name="_14FORM_B" localSheetId="9">#REF!</definedName>
    <definedName name="_14FORM_B" localSheetId="7">#REF!</definedName>
    <definedName name="_14FORM_B" localSheetId="12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2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2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11" hidden="1">[23]graf2!$D$12:$L$12</definedName>
    <definedName name="_15__123Graph_LBL_BCHART_2" localSheetId="9" hidden="1">[23]graf2!$D$12:$L$12</definedName>
    <definedName name="_15__123Graph_LBL_BCHART_2" localSheetId="12" hidden="1">[24]graf2!$D$12:$L$12</definedName>
    <definedName name="_15__123Graph_LBL_BCHART_2" localSheetId="13" hidden="1">[24]graf2!$D$12:$L$12</definedName>
    <definedName name="_15__123Graph_LBL_BCHART_2" hidden="1">[25]graf2!$D$12:$L$12</definedName>
    <definedName name="_15_SUM_MUTDAL" localSheetId="6">#REF!</definedName>
    <definedName name="_15_SUM_MUTDAL" localSheetId="11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2">#REF!</definedName>
    <definedName name="_15_SUM_MUTDAL">#REF!</definedName>
    <definedName name="_15REKAP_KEGIATAN">#REF!</definedName>
    <definedName name="_15REKAP_PAK_AEP" localSheetId="6">#REF!</definedName>
    <definedName name="_15REKAP_PAK_AEP" localSheetId="11">#REF!</definedName>
    <definedName name="_15REKAP_PAK_AEP" localSheetId="9">#REF!</definedName>
    <definedName name="_15REKAP_PAK_AEP" localSheetId="7">#REF!</definedName>
    <definedName name="_15REKAP_PAK_AEP" localSheetId="12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2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2">#REF!</definedName>
    <definedName name="_16_2002_VS_2001">#REF!</definedName>
    <definedName name="_16GD_PER_TW" localSheetId="6">#REF!</definedName>
    <definedName name="_16GD_PER_TW" localSheetId="11">#REF!</definedName>
    <definedName name="_16GD_PER_TW" localSheetId="9">#REF!</definedName>
    <definedName name="_16GD_PER_TW" localSheetId="7">#REF!</definedName>
    <definedName name="_16GD_PER_TW" localSheetId="12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2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2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2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11" hidden="1">[23]graf2!$D$14:$L$14</definedName>
    <definedName name="_18__123Graph_LBL_CCHART_2" localSheetId="9" hidden="1">[23]graf2!$D$14:$L$14</definedName>
    <definedName name="_18__123Graph_LBL_CCHART_2" localSheetId="12" hidden="1">[24]graf2!$D$14:$L$14</definedName>
    <definedName name="_18__123Graph_LBL_CCHART_2" localSheetId="13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2">#REF!</definedName>
    <definedName name="_18ANGG_PERUSAHAAN">#REF!</definedName>
    <definedName name="_18GH_2_SPINDEL" localSheetId="6">#REF!</definedName>
    <definedName name="_18GH_2_SPINDEL" localSheetId="11">#REF!</definedName>
    <definedName name="_18GH_2_SPINDEL" localSheetId="9">#REF!</definedName>
    <definedName name="_18GH_2_SPINDEL" localSheetId="7">#REF!</definedName>
    <definedName name="_18GH_2_SPINDEL" localSheetId="12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2">#REF!</definedName>
    <definedName name="_19BAHAS_ANGG.">#REF!</definedName>
    <definedName name="_1S" localSheetId="11">#REF!</definedName>
    <definedName name="_1S" localSheetId="9">#REF!</definedName>
    <definedName name="_1S">#REF!</definedName>
    <definedName name="_1T" localSheetId="11">#REF!</definedName>
    <definedName name="_1T" localSheetId="9">#REF!</definedName>
    <definedName name="_1T">#REF!</definedName>
    <definedName name="_2" localSheetId="6">#REF!</definedName>
    <definedName name="_2" localSheetId="11">#REF!</definedName>
    <definedName name="_2" localSheetId="9">#REF!</definedName>
    <definedName name="_2" localSheetId="7">#REF!</definedName>
    <definedName name="_2" localSheetId="12">#REF!</definedName>
    <definedName name="_2">#REF!</definedName>
    <definedName name="_2_____123Graph_BCHART_2" hidden="1">[9]graf2!$D$12:$L$12</definedName>
    <definedName name="_2__123Graph_ACHART_2" localSheetId="11" hidden="1">[23]graf2!$D$10:$L$10</definedName>
    <definedName name="_2__123Graph_ACHART_2" localSheetId="9" hidden="1">[23]graf2!$D$10:$L$10</definedName>
    <definedName name="_2__123Graph_ACHART_2" localSheetId="12" hidden="1">[24]graf2!$D$10:$L$10</definedName>
    <definedName name="_2__123Graph_ACHART_2" localSheetId="13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11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2">#REF!</definedName>
    <definedName name="_2_2002_VS_2001">#REF!</definedName>
    <definedName name="_2_ANGG_PERUSAHA_2" localSheetId="6">#REF!</definedName>
    <definedName name="_2_ANGG_PERUSAHA_2" localSheetId="11">#REF!</definedName>
    <definedName name="_2_ANGG_PERUSAHA_2" localSheetId="9">#REF!</definedName>
    <definedName name="_2_ANGG_PERUSAHA_2" localSheetId="7">#REF!</definedName>
    <definedName name="_2_ANGG_PERUSAHA_2" localSheetId="12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2">#REF!</definedName>
    <definedName name="_20BAHAS_DISTURB">#REF!</definedName>
    <definedName name="_20INV_PERUSAHAA_2" localSheetId="6">#REF!</definedName>
    <definedName name="_20INV_PERUSAHAA_2" localSheetId="11">#REF!</definedName>
    <definedName name="_20INV_PERUSAHAA_2" localSheetId="9">#REF!</definedName>
    <definedName name="_20INV_PERUSAHAA_2" localSheetId="7">#REF!</definedName>
    <definedName name="_20INV_PERUSAHAA_2" localSheetId="12">#REF!</definedName>
    <definedName name="_20INV_PERUSAHAA_2">#REF!</definedName>
    <definedName name="_21___123Graph_XCHART_2" hidden="1">[9]graf2!$D$8:$L$8</definedName>
    <definedName name="_21__123Graph_XCHART_2" localSheetId="11" hidden="1">[23]graf2!$D$8:$L$8</definedName>
    <definedName name="_21__123Graph_XCHART_2" localSheetId="9" hidden="1">[23]graf2!$D$8:$L$8</definedName>
    <definedName name="_21__123Graph_XCHART_2" localSheetId="12" hidden="1">[24]graf2!$D$8:$L$8</definedName>
    <definedName name="_21__123Graph_XCHART_2" localSheetId="13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2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2">#REF!</definedName>
    <definedName name="_22FORM_B">#REF!</definedName>
    <definedName name="_22INV_PERUSAHAAN" localSheetId="6">#REF!</definedName>
    <definedName name="_22INV_PERUSAHAAN" localSheetId="11">#REF!</definedName>
    <definedName name="_22INV_PERUSAHAAN" localSheetId="9">#REF!</definedName>
    <definedName name="_22INV_PERUSAHAAN" localSheetId="7">#REF!</definedName>
    <definedName name="_22INV_PERUSAHAAN" localSheetId="12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2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2">#REF!</definedName>
    <definedName name="_24GH_2_SPINDEL">#REF!</definedName>
    <definedName name="_24JTM_PER_TW" localSheetId="6">#REF!</definedName>
    <definedName name="_24JTM_PER_TW" localSheetId="11">#REF!</definedName>
    <definedName name="_24JTM_PER_TW" localSheetId="9">#REF!</definedName>
    <definedName name="_24JTM_PER_TW" localSheetId="7">#REF!</definedName>
    <definedName name="_24JTM_PER_TW" localSheetId="12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2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2">#REF!</definedName>
    <definedName name="_26INV_PERUSAHAAN">#REF!</definedName>
    <definedName name="_26REKAP_KEGIATAN" localSheetId="6">#REF!</definedName>
    <definedName name="_26REKAP_KEGIATAN" localSheetId="11">#REF!</definedName>
    <definedName name="_26REKAP_KEGIATAN" localSheetId="9">#REF!</definedName>
    <definedName name="_26REKAP_KEGIATAN" localSheetId="7">#REF!</definedName>
    <definedName name="_26REKAP_KEGIATAN" localSheetId="12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2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2">#REF!</definedName>
    <definedName name="_28REKAP_KEGIATAN">#REF!</definedName>
    <definedName name="_28REKAP_PAK_AEP" localSheetId="6">#REF!</definedName>
    <definedName name="_28REKAP_PAK_AEP" localSheetId="11">#REF!</definedName>
    <definedName name="_28REKAP_PAK_AEP" localSheetId="9">#REF!</definedName>
    <definedName name="_28REKAP_PAK_AEP" localSheetId="7">#REF!</definedName>
    <definedName name="_28REKAP_PAK_AEP" localSheetId="12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2">#REF!</definedName>
    <definedName name="_29REKAP_PAK_AEP">#REF!</definedName>
    <definedName name="_2ANGG_PERUSAHA_2" localSheetId="6">#REF!</definedName>
    <definedName name="_2ANGG_PERUSAHA_2" localSheetId="11">#REF!</definedName>
    <definedName name="_2ANGG_PERUSAHA_2" localSheetId="9">#REF!</definedName>
    <definedName name="_2ANGG_PERUSAHA_2" localSheetId="7">#REF!</definedName>
    <definedName name="_2ANGG_PERUSAHA_2" localSheetId="12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2">#REF!</definedName>
    <definedName name="_3">#REF!</definedName>
    <definedName name="_3_____123Graph_CCHART_2" hidden="1">[9]graf2!$D$14:$L$14</definedName>
    <definedName name="_3__123Graph_ACHART_2" localSheetId="11" hidden="1">[23]graf2!$D$10:$L$10</definedName>
    <definedName name="_3__123Graph_ACHART_2" localSheetId="9" hidden="1">[23]graf2!$D$10:$L$10</definedName>
    <definedName name="_3__123Graph_ACHART_2" localSheetId="12" hidden="1">[24]graf2!$D$10:$L$10</definedName>
    <definedName name="_3__123Graph_ACHART_2" localSheetId="13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11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2">#REF!</definedName>
    <definedName name="_3_ANGG_PERUSAHAAN">#REF!</definedName>
    <definedName name="_30SUM_MUTDAL" localSheetId="6">#REF!</definedName>
    <definedName name="_30SUM_MUTDAL" localSheetId="11">#REF!</definedName>
    <definedName name="_30SUM_MUTDAL" localSheetId="9">#REF!</definedName>
    <definedName name="_30SUM_MUTDAL" localSheetId="7">#REF!</definedName>
    <definedName name="_30SUM_MUTDAL" localSheetId="12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2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2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2">#REF!</definedName>
    <definedName name="_4">#REF!</definedName>
    <definedName name="_4_____123Graph_LBL_ACHART_2" hidden="1">[9]graf2!$D$10:$L$10</definedName>
    <definedName name="_4__123Graph_BCHART_2" localSheetId="11" hidden="1">[23]graf2!$D$12:$L$12</definedName>
    <definedName name="_4__123Graph_BCHART_2" localSheetId="9" hidden="1">[23]graf2!$D$12:$L$12</definedName>
    <definedName name="_4__123Graph_BCHART_2" localSheetId="12" hidden="1">[24]graf2!$D$12:$L$12</definedName>
    <definedName name="_4__123Graph_BCHART_2" localSheetId="13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11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2">#REF!</definedName>
    <definedName name="_4_BAHAS_ANGG.">#REF!</definedName>
    <definedName name="_4ANGG_PERUSAHA_2" localSheetId="6">#REF!</definedName>
    <definedName name="_4ANGG_PERUSAHA_2" localSheetId="11">#REF!</definedName>
    <definedName name="_4ANGG_PERUSAHA_2" localSheetId="9">#REF!</definedName>
    <definedName name="_4ANGG_PERUSAHA_2" localSheetId="7">#REF!</definedName>
    <definedName name="_4ANGG_PERUSAHA_2" localSheetId="12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2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2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2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1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2">#REF!</definedName>
    <definedName name="_5_BAHAS_DISTURB">#REF!</definedName>
    <definedName name="_5ANGG_PERUSAHAAN">#REF!</definedName>
    <definedName name="_5BAHAS_ANGG." localSheetId="6">#REF!</definedName>
    <definedName name="_5BAHAS_ANGG." localSheetId="11">#REF!</definedName>
    <definedName name="_5BAHAS_ANGG." localSheetId="9">#REF!</definedName>
    <definedName name="_5BAHAS_ANGG." localSheetId="7">#REF!</definedName>
    <definedName name="_5BAHAS_ANGG." localSheetId="12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2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11" hidden="1">[23]graf2!$D$12:$L$12</definedName>
    <definedName name="_6__123Graph_BCHART_2" localSheetId="9" hidden="1">[23]graf2!$D$12:$L$12</definedName>
    <definedName name="_6__123Graph_BCHART_2" localSheetId="12" hidden="1">[24]graf2!$D$12:$L$12</definedName>
    <definedName name="_6__123Graph_BCHART_2" localSheetId="13" hidden="1">[24]graf2!$D$12:$L$12</definedName>
    <definedName name="_6__123Graph_BCHART_2" hidden="1">[25]graf2!$D$12:$L$12</definedName>
    <definedName name="_6__123Graph_CCHART_2" localSheetId="11" hidden="1">[23]graf2!$D$14:$L$14</definedName>
    <definedName name="_6__123Graph_CCHART_2" localSheetId="9" hidden="1">[23]graf2!$D$14:$L$14</definedName>
    <definedName name="_6__123Graph_CCHART_2" localSheetId="12" hidden="1">[24]graf2!$D$14:$L$14</definedName>
    <definedName name="_6__123Graph_CCHART_2" localSheetId="13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11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2">#REF!</definedName>
    <definedName name="_6_FORM_A">#REF!</definedName>
    <definedName name="_6A" localSheetId="11">#REF!</definedName>
    <definedName name="_6A" localSheetId="9">#REF!</definedName>
    <definedName name="_6A">#REF!</definedName>
    <definedName name="_6ANGG_PERUSAHAAN" localSheetId="6">#REF!</definedName>
    <definedName name="_6ANGG_PERUSAHAAN" localSheetId="11">#REF!</definedName>
    <definedName name="_6ANGG_PERUSAHAAN" localSheetId="9">#REF!</definedName>
    <definedName name="_6ANGG_PERUSAHAAN" localSheetId="7">#REF!</definedName>
    <definedName name="_6ANGG_PERUSAHAAN" localSheetId="12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2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2">#REF!</definedName>
    <definedName name="_6FORM_A">#REF!</definedName>
    <definedName name="_7" localSheetId="6">#REF!</definedName>
    <definedName name="_7" localSheetId="7">#REF!</definedName>
    <definedName name="_7" localSheetId="12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1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2">#REF!</definedName>
    <definedName name="_7_FORM_B">#REF!</definedName>
    <definedName name="_7BAHAS_DISTURB">#REF!</definedName>
    <definedName name="_7FORM_A" localSheetId="6">#REF!</definedName>
    <definedName name="_7FORM_A" localSheetId="11">#REF!</definedName>
    <definedName name="_7FORM_A" localSheetId="9">#REF!</definedName>
    <definedName name="_7FORM_A" localSheetId="7">#REF!</definedName>
    <definedName name="_7FORM_A" localSheetId="12">#REF!</definedName>
    <definedName name="_7FORM_A">#REF!</definedName>
    <definedName name="_7FORM_B" localSheetId="6">#REF!</definedName>
    <definedName name="_7FORM_B" localSheetId="7">#REF!</definedName>
    <definedName name="_7FORM_B" localSheetId="12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2">#REF!</definedName>
    <definedName name="_8">#REF!</definedName>
    <definedName name="_8__123Graph_ACHART_2" hidden="1">[9]graf2!$D$10:$L$10</definedName>
    <definedName name="_8__123Graph_LBL_ACHART_2" localSheetId="11" hidden="1">[23]graf2!$D$10:$L$10</definedName>
    <definedName name="_8__123Graph_LBL_ACHART_2" localSheetId="9" hidden="1">[23]graf2!$D$10:$L$10</definedName>
    <definedName name="_8__123Graph_LBL_ACHART_2" localSheetId="12" hidden="1">[24]graf2!$D$10:$L$10</definedName>
    <definedName name="_8__123Graph_LBL_ACHART_2" localSheetId="13" hidden="1">[24]graf2!$D$10:$L$10</definedName>
    <definedName name="_8__123Graph_LBL_ACHART_2" hidden="1">[25]graf2!$D$10:$L$10</definedName>
    <definedName name="_8_GD_PER_TW" localSheetId="6">#REF!</definedName>
    <definedName name="_8_GD_PER_TW" localSheetId="11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2">#REF!</definedName>
    <definedName name="_8_GD_PER_TW">#REF!</definedName>
    <definedName name="_8BAHAS_ANGG." localSheetId="6">#REF!</definedName>
    <definedName name="_8BAHAS_ANGG." localSheetId="11">#REF!</definedName>
    <definedName name="_8BAHAS_ANGG." localSheetId="9">#REF!</definedName>
    <definedName name="_8BAHAS_ANGG." localSheetId="7">#REF!</definedName>
    <definedName name="_8BAHAS_ANGG." localSheetId="12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2">#REF!</definedName>
    <definedName name="_8FORM_B">#REF!</definedName>
    <definedName name="_8GD_PER_TW" localSheetId="6">#REF!</definedName>
    <definedName name="_8GD_PER_TW" localSheetId="7">#REF!</definedName>
    <definedName name="_8GD_PER_TW" localSheetId="12">#REF!</definedName>
    <definedName name="_8GD_PER_TW">#REF!</definedName>
    <definedName name="_9">#REF!</definedName>
    <definedName name="_9__123Graph_BCHART_2" hidden="1">[9]graf2!$D$12:$L$12</definedName>
    <definedName name="_9__123Graph_CCHART_2" localSheetId="11" hidden="1">[23]graf2!$D$14:$L$14</definedName>
    <definedName name="_9__123Graph_CCHART_2" localSheetId="9" hidden="1">[23]graf2!$D$14:$L$14</definedName>
    <definedName name="_9__123Graph_CCHART_2" localSheetId="12" hidden="1">[24]graf2!$D$14:$L$14</definedName>
    <definedName name="_9__123Graph_CCHART_2" localSheetId="13" hidden="1">[24]graf2!$D$14:$L$14</definedName>
    <definedName name="_9__123Graph_CCHART_2" hidden="1">[25]graf2!$D$14:$L$14</definedName>
    <definedName name="_9_GH_2_SPINDEL" localSheetId="6">#REF!</definedName>
    <definedName name="_9_GH_2_SPINDEL" localSheetId="11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2">#REF!</definedName>
    <definedName name="_9_GH_2_SPINDEL">#REF!</definedName>
    <definedName name="_9FORM_B">#REF!</definedName>
    <definedName name="_9GD_PER_TW" localSheetId="6">#REF!</definedName>
    <definedName name="_9GD_PER_TW" localSheetId="11">#REF!</definedName>
    <definedName name="_9GD_PER_TW" localSheetId="9">#REF!</definedName>
    <definedName name="_9GD_PER_TW" localSheetId="7">#REF!</definedName>
    <definedName name="_9GD_PER_TW" localSheetId="12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2">#REF!</definedName>
    <definedName name="_9GH_2_SPINDEL">#REF!</definedName>
    <definedName name="_A" localSheetId="6">#REF!</definedName>
    <definedName name="_A" localSheetId="11">"'file:///E:/Book4.xls'#$aruskas.$#REF!$#REF!:$#REF!$#REF!"</definedName>
    <definedName name="_A" localSheetId="9">"'file:///E:/Book4.xls'#$aruskas.$#REF!$#REF!:$#REF!$#REF!"</definedName>
    <definedName name="_A" localSheetId="7">#REF!</definedName>
    <definedName name="_A" localSheetId="12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2">#REF!</definedName>
    <definedName name="_add55">#REF!</definedName>
    <definedName name="_B" localSheetId="6">#REF!</definedName>
    <definedName name="_B" localSheetId="11">#REF!</definedName>
    <definedName name="_B" localSheetId="9">#REF!</definedName>
    <definedName name="_B" localSheetId="7">#REF!</definedName>
    <definedName name="_B" localSheetId="12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2">#REF!</definedName>
    <definedName name="_bap22">#REF!</definedName>
    <definedName name="_bap23" localSheetId="6">#REF!</definedName>
    <definedName name="_bap23" localSheetId="7">#REF!</definedName>
    <definedName name="_bap23" localSheetId="12">#REF!</definedName>
    <definedName name="_bap23">#REF!</definedName>
    <definedName name="_bap24" localSheetId="6">#REF!</definedName>
    <definedName name="_bap24" localSheetId="7">#REF!</definedName>
    <definedName name="_bap24" localSheetId="12">#REF!</definedName>
    <definedName name="_bap24">#REF!</definedName>
    <definedName name="_bap25" localSheetId="6">#REF!</definedName>
    <definedName name="_bap25" localSheetId="7">#REF!</definedName>
    <definedName name="_bap25" localSheetId="12">#REF!</definedName>
    <definedName name="_bap25">#REF!</definedName>
    <definedName name="_bap26" localSheetId="6">#REF!</definedName>
    <definedName name="_bap26" localSheetId="7">#REF!</definedName>
    <definedName name="_bap26" localSheetId="12">#REF!</definedName>
    <definedName name="_bap26">#REF!</definedName>
    <definedName name="_bap27" localSheetId="6">#REF!</definedName>
    <definedName name="_bap27" localSheetId="7">#REF!</definedName>
    <definedName name="_bap27" localSheetId="12">#REF!</definedName>
    <definedName name="_bap27">#REF!</definedName>
    <definedName name="_bap28" localSheetId="6">#REF!</definedName>
    <definedName name="_bap28" localSheetId="7">#REF!</definedName>
    <definedName name="_bap28" localSheetId="12">#REF!</definedName>
    <definedName name="_bap28">#REF!</definedName>
    <definedName name="_bap29" localSheetId="6">#REF!</definedName>
    <definedName name="_bap29" localSheetId="7">#REF!</definedName>
    <definedName name="_bap29" localSheetId="12">#REF!</definedName>
    <definedName name="_bap29">#REF!</definedName>
    <definedName name="_bap30" localSheetId="6">#REF!</definedName>
    <definedName name="_bap30" localSheetId="7">#REF!</definedName>
    <definedName name="_bap30" localSheetId="12">#REF!</definedName>
    <definedName name="_bap30">#REF!</definedName>
    <definedName name="_bap31" localSheetId="6">#REF!</definedName>
    <definedName name="_bap31" localSheetId="7">#REF!</definedName>
    <definedName name="_bap31" localSheetId="12">#REF!</definedName>
    <definedName name="_bap31">#REF!</definedName>
    <definedName name="_bap32" localSheetId="6">#REF!</definedName>
    <definedName name="_bap32" localSheetId="7">#REF!</definedName>
    <definedName name="_bap32" localSheetId="12">#REF!</definedName>
    <definedName name="_bap32">#REF!</definedName>
    <definedName name="_bap33" localSheetId="6">#REF!</definedName>
    <definedName name="_bap33" localSheetId="7">#REF!</definedName>
    <definedName name="_bap33" localSheetId="12">#REF!</definedName>
    <definedName name="_bap33">#REF!</definedName>
    <definedName name="_bap34" localSheetId="6">#REF!</definedName>
    <definedName name="_bap34" localSheetId="7">#REF!</definedName>
    <definedName name="_bap34" localSheetId="12">#REF!</definedName>
    <definedName name="_bap34">#REF!</definedName>
    <definedName name="_bap35" localSheetId="6">#REF!</definedName>
    <definedName name="_bap35" localSheetId="7">#REF!</definedName>
    <definedName name="_bap35" localSheetId="12">#REF!</definedName>
    <definedName name="_bap35">#REF!</definedName>
    <definedName name="_bap36" localSheetId="6">#REF!</definedName>
    <definedName name="_bap36" localSheetId="7">#REF!</definedName>
    <definedName name="_bap36" localSheetId="12">#REF!</definedName>
    <definedName name="_bap36">#REF!</definedName>
    <definedName name="_bap37" localSheetId="6">#REF!</definedName>
    <definedName name="_bap37" localSheetId="7">#REF!</definedName>
    <definedName name="_bap37" localSheetId="12">#REF!</definedName>
    <definedName name="_bap37">#REF!</definedName>
    <definedName name="_bap38" localSheetId="6">#REF!</definedName>
    <definedName name="_bap38" localSheetId="7">#REF!</definedName>
    <definedName name="_bap38" localSheetId="12">#REF!</definedName>
    <definedName name="_bap38">#REF!</definedName>
    <definedName name="_bap39" localSheetId="6">#REF!</definedName>
    <definedName name="_bap39" localSheetId="7">#REF!</definedName>
    <definedName name="_bap39" localSheetId="12">#REF!</definedName>
    <definedName name="_bap39">#REF!</definedName>
    <definedName name="_bap399" localSheetId="6">#REF!</definedName>
    <definedName name="_bap399" localSheetId="7">#REF!</definedName>
    <definedName name="_bap399" localSheetId="12">#REF!</definedName>
    <definedName name="_bap399">#REF!</definedName>
    <definedName name="_bap40" localSheetId="6">#REF!</definedName>
    <definedName name="_bap40" localSheetId="7">#REF!</definedName>
    <definedName name="_bap40" localSheetId="12">#REF!</definedName>
    <definedName name="_bap40">#REF!</definedName>
    <definedName name="_bap41" localSheetId="6">#REF!</definedName>
    <definedName name="_bap41" localSheetId="7">#REF!</definedName>
    <definedName name="_bap41" localSheetId="12">#REF!</definedName>
    <definedName name="_bap41">#REF!</definedName>
    <definedName name="_bap42" localSheetId="6">#REF!</definedName>
    <definedName name="_bap42" localSheetId="7">#REF!</definedName>
    <definedName name="_bap42" localSheetId="12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2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2">#REF!</definedName>
    <definedName name="_cch1">#REF!</definedName>
    <definedName name="_d">"$#REF!.$A$201"</definedName>
    <definedName name="_DAF1" localSheetId="6">#REF!</definedName>
    <definedName name="_DAF1" localSheetId="11">#REF!</definedName>
    <definedName name="_DAF1" localSheetId="9">#REF!</definedName>
    <definedName name="_DAF1" localSheetId="7">#REF!</definedName>
    <definedName name="_DAF1" localSheetId="12">#REF!</definedName>
    <definedName name="_DAF1">#REF!</definedName>
    <definedName name="_DAF11" localSheetId="6">#REF!</definedName>
    <definedName name="_DAF11" localSheetId="11">#REF!</definedName>
    <definedName name="_DAF11" localSheetId="9">#REF!</definedName>
    <definedName name="_DAF11" localSheetId="7">#REF!</definedName>
    <definedName name="_DAF11" localSheetId="12">#REF!</definedName>
    <definedName name="_DAF11">#REF!</definedName>
    <definedName name="_DAF12" localSheetId="6">#REF!</definedName>
    <definedName name="_DAF12" localSheetId="11">#REF!</definedName>
    <definedName name="_DAF12" localSheetId="9">#REF!</definedName>
    <definedName name="_DAF12" localSheetId="7">#REF!</definedName>
    <definedName name="_DAF12" localSheetId="12">#REF!</definedName>
    <definedName name="_DAF12">#REF!</definedName>
    <definedName name="_DAF13" localSheetId="6">#REF!</definedName>
    <definedName name="_DAF13" localSheetId="7">#REF!</definedName>
    <definedName name="_DAF13" localSheetId="12">#REF!</definedName>
    <definedName name="_DAF13">#REF!</definedName>
    <definedName name="_daf133" localSheetId="6">#REF!</definedName>
    <definedName name="_daf133" localSheetId="7">#REF!</definedName>
    <definedName name="_daf133" localSheetId="12">#REF!</definedName>
    <definedName name="_daf133">#REF!</definedName>
    <definedName name="_DAF14" localSheetId="6">#REF!</definedName>
    <definedName name="_DAF14" localSheetId="7">#REF!</definedName>
    <definedName name="_DAF14" localSheetId="12">#REF!</definedName>
    <definedName name="_DAF14">#REF!</definedName>
    <definedName name="_DAF15" localSheetId="6">#REF!</definedName>
    <definedName name="_DAF15" localSheetId="7">#REF!</definedName>
    <definedName name="_DAF15" localSheetId="12">#REF!</definedName>
    <definedName name="_DAF15">#REF!</definedName>
    <definedName name="_DAF16" localSheetId="6">#REF!</definedName>
    <definedName name="_DAF16" localSheetId="7">#REF!</definedName>
    <definedName name="_DAF16" localSheetId="12">#REF!</definedName>
    <definedName name="_DAF16">#REF!</definedName>
    <definedName name="_DAF17" localSheetId="6">#REF!</definedName>
    <definedName name="_DAF17" localSheetId="7">#REF!</definedName>
    <definedName name="_DAF17" localSheetId="12">#REF!</definedName>
    <definedName name="_DAF17">#REF!</definedName>
    <definedName name="_DAF2" localSheetId="6">#REF!</definedName>
    <definedName name="_DAF2" localSheetId="7">#REF!</definedName>
    <definedName name="_DAF2" localSheetId="12">#REF!</definedName>
    <definedName name="_DAF2">#REF!</definedName>
    <definedName name="_DAF3" localSheetId="6">#REF!</definedName>
    <definedName name="_DAF3" localSheetId="7">#REF!</definedName>
    <definedName name="_DAF3" localSheetId="12">#REF!</definedName>
    <definedName name="_DAF3">#REF!</definedName>
    <definedName name="_DEN1" localSheetId="6">[8]prod03!#REF!</definedName>
    <definedName name="_DEN1" localSheetId="7">[8]prod03!#REF!</definedName>
    <definedName name="_DEN1" localSheetId="12">[8]prod03!#REF!</definedName>
    <definedName name="_DEN1" localSheetId="13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2">[8]prod03!#REF!</definedName>
    <definedName name="_DIL1" localSheetId="13">[8]prod03!#REF!</definedName>
    <definedName name="_DIL1">[8]prod03!#REF!</definedName>
    <definedName name="_Dist_Bin" localSheetId="11" hidden="1">#REF!</definedName>
    <definedName name="_Dist_Bin" localSheetId="9" hidden="1">#REF!</definedName>
    <definedName name="_Dist_Bin" hidden="1">#REF!</definedName>
    <definedName name="_Dist_Values" localSheetId="11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2">[8]prod03!#REF!</definedName>
    <definedName name="_END1" localSheetId="13">[8]prod03!#REF!</definedName>
    <definedName name="_END1">[8]prod03!#REF!</definedName>
    <definedName name="_ERR1" localSheetId="11" hidden="1">{#N/A,#N/A,FALSE,"M.42"}</definedName>
    <definedName name="_ERR1" localSheetId="9" hidden="1">{#N/A,#N/A,FALSE,"M.42"}</definedName>
    <definedName name="_ERR1" hidden="1">{#N/A,#N/A,FALSE,"M.42"}</definedName>
    <definedName name="_ERR2" localSheetId="1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2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2" hidden="1">#REF!</definedName>
    <definedName name="_Fill1" hidden="1">#REF!</definedName>
    <definedName name="_xlnm._FilterDatabase" localSheetId="0" hidden="1">'HARGA SATUAN'!$A$4:$IU$4</definedName>
    <definedName name="_xlnm._FilterDatabase" localSheetId="10" hidden="1">'RAB Estetika'!$A$11:$X$13</definedName>
    <definedName name="_xlnm._FilterDatabase" localSheetId="8" hidden="1">'RAB Standart'!$A$11:$X$13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2">#REF!</definedName>
    <definedName name="_gmb1">#REF!</definedName>
    <definedName name="_hal1" localSheetId="11">#REF!</definedName>
    <definedName name="_hal1" localSheetId="9">#REF!</definedName>
    <definedName name="_hal1">#REF!</definedName>
    <definedName name="_hal2" localSheetId="11">#REF!</definedName>
    <definedName name="_hal2" localSheetId="9">#REF!</definedName>
    <definedName name="_hal2">#REF!</definedName>
    <definedName name="_hal3" localSheetId="11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11" hidden="1">{#N/A,#N/A,FALSE,"M.33"}</definedName>
    <definedName name="_ID3" localSheetId="9" hidden="1">{#N/A,#N/A,FALSE,"M.33"}</definedName>
    <definedName name="_ID3" hidden="1">{#N/A,#N/A,FALSE,"M.33"}</definedName>
    <definedName name="_ID4" localSheetId="11" hidden="1">{#N/A,#N/A,FALSE,"M.43"}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11" hidden="1">#REF!</definedName>
    <definedName name="_isi" localSheetId="9" hidden="1">#REF!</definedName>
    <definedName name="_isi" localSheetId="7" hidden="1">#REF!</definedName>
    <definedName name="_isi" localSheetId="12" hidden="1">#REF!</definedName>
    <definedName name="_isi" localSheetId="1" hidden="1">#REF!</definedName>
    <definedName name="_isi" hidden="1">#REF!</definedName>
    <definedName name="_j">"$#REF!.$A$141"</definedName>
    <definedName name="_JBN3" localSheetId="11" hidden="1">{#N/A,#N/A,FALSE,"M.32"}</definedName>
    <definedName name="_JBN3" localSheetId="9" hidden="1">{#N/A,#N/A,FALSE,"M.32"}</definedName>
    <definedName name="_JBN3" hidden="1">{#N/A,#N/A,FALSE,"M.32"}</definedName>
    <definedName name="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11" hidden="1">#REF!</definedName>
    <definedName name="_ke2" localSheetId="9" hidden="1">#REF!</definedName>
    <definedName name="_ke2" localSheetId="7" hidden="1">#REF!</definedName>
    <definedName name="_ke2" localSheetId="12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2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2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1" hidden="1">{#N/A,#N/A,FALSE,"M.01"}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11" hidden="1">#REF!</definedName>
    <definedName name="_Kunci2" localSheetId="9" hidden="1">#REF!</definedName>
    <definedName name="_Kunci2" localSheetId="7" hidden="1">#REF!</definedName>
    <definedName name="_Kunci2" localSheetId="12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2">[8]prod03!#REF!</definedName>
    <definedName name="_KUP1">[8]prod03!#REF!</definedName>
    <definedName name="_la150">'[18]HARGA SATUAN'!$B$25</definedName>
    <definedName name="_LinkPic_148B9ED1F0E34034A77CBB6312C3737E" localSheetId="11">#REF!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11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11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11">#REF!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11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11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2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2">#REF!</definedName>
    <definedName name="_mat2">#REF!</definedName>
    <definedName name="_MEI92" localSheetId="6">#REF!</definedName>
    <definedName name="_MEI92" localSheetId="11">#REF!</definedName>
    <definedName name="_MEI92" localSheetId="9">#REF!</definedName>
    <definedName name="_MEI92" localSheetId="7">#REF!</definedName>
    <definedName name="_MEI92" localSheetId="12">#REF!</definedName>
    <definedName name="_MEI92">#REF!</definedName>
    <definedName name="_mp3" localSheetId="11" hidden="1">{#N/A,#N/A,FALSE,"M.42"}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2">#REF!</definedName>
    <definedName name="_no23">#REF!</definedName>
    <definedName name="_no24" localSheetId="6">#REF!</definedName>
    <definedName name="_no24" localSheetId="7">#REF!</definedName>
    <definedName name="_no24" localSheetId="12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1">#REF!</definedName>
    <definedName name="_P" localSheetId="9">#REF!</definedName>
    <definedName name="_P" localSheetId="7">#REF!</definedName>
    <definedName name="_P" localSheetId="12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2">#REF!</definedName>
    <definedName name="_pot22">#REF!</definedName>
    <definedName name="_pot23" localSheetId="6">#REF!</definedName>
    <definedName name="_pot23" localSheetId="7">#REF!</definedName>
    <definedName name="_pot23" localSheetId="12">#REF!</definedName>
    <definedName name="_pot23">#REF!</definedName>
    <definedName name="_pot24" localSheetId="6">#REF!</definedName>
    <definedName name="_pot24" localSheetId="7">#REF!</definedName>
    <definedName name="_pot24" localSheetId="12">#REF!</definedName>
    <definedName name="_pot24">#REF!</definedName>
    <definedName name="_pot25" localSheetId="6">#REF!</definedName>
    <definedName name="_pot25" localSheetId="7">#REF!</definedName>
    <definedName name="_pot25" localSheetId="12">#REF!</definedName>
    <definedName name="_pot25">#REF!</definedName>
    <definedName name="_pot26" localSheetId="6">#REF!</definedName>
    <definedName name="_pot26" localSheetId="7">#REF!</definedName>
    <definedName name="_pot26" localSheetId="12">#REF!</definedName>
    <definedName name="_pot26">#REF!</definedName>
    <definedName name="_pot27" localSheetId="6">#REF!</definedName>
    <definedName name="_pot27" localSheetId="7">#REF!</definedName>
    <definedName name="_pot27" localSheetId="12">#REF!</definedName>
    <definedName name="_pot27">#REF!</definedName>
    <definedName name="_pot28" localSheetId="6">#REF!</definedName>
    <definedName name="_pot28" localSheetId="7">#REF!</definedName>
    <definedName name="_pot28" localSheetId="12">#REF!</definedName>
    <definedName name="_pot28">#REF!</definedName>
    <definedName name="_pot29" localSheetId="6">#REF!</definedName>
    <definedName name="_pot29" localSheetId="7">#REF!</definedName>
    <definedName name="_pot29" localSheetId="12">#REF!</definedName>
    <definedName name="_pot29">#REF!</definedName>
    <definedName name="_pot30" localSheetId="6">#REF!</definedName>
    <definedName name="_pot30" localSheetId="7">#REF!</definedName>
    <definedName name="_pot30" localSheetId="12">#REF!</definedName>
    <definedName name="_pot30">#REF!</definedName>
    <definedName name="_pot31" localSheetId="6">#REF!</definedName>
    <definedName name="_pot31" localSheetId="7">#REF!</definedName>
    <definedName name="_pot31" localSheetId="12">#REF!</definedName>
    <definedName name="_pot31">#REF!</definedName>
    <definedName name="_pot32" localSheetId="6">#REF!</definedName>
    <definedName name="_pot32" localSheetId="7">#REF!</definedName>
    <definedName name="_pot32" localSheetId="12">#REF!</definedName>
    <definedName name="_pot32">#REF!</definedName>
    <definedName name="_pot322" localSheetId="6">#REF!</definedName>
    <definedName name="_pot322" localSheetId="7">#REF!</definedName>
    <definedName name="_pot322" localSheetId="12">#REF!</definedName>
    <definedName name="_pot322">#REF!</definedName>
    <definedName name="_pot33" localSheetId="6">#REF!</definedName>
    <definedName name="_pot33" localSheetId="7">#REF!</definedName>
    <definedName name="_pot33" localSheetId="12">#REF!</definedName>
    <definedName name="_pot33">#REF!</definedName>
    <definedName name="_pot34" localSheetId="6">#REF!</definedName>
    <definedName name="_pot34" localSheetId="7">#REF!</definedName>
    <definedName name="_pot34" localSheetId="12">#REF!</definedName>
    <definedName name="_pot34">#REF!</definedName>
    <definedName name="_PP">#N/A</definedName>
    <definedName name="_PRSB_A11..B_O1" localSheetId="6">#REF!</definedName>
    <definedName name="_PRSB_A11..B_O1" localSheetId="11">#REF!</definedName>
    <definedName name="_PRSB_A11..B_O1" localSheetId="9">#REF!</definedName>
    <definedName name="_PRSB_A11..B_O1" localSheetId="7">#REF!</definedName>
    <definedName name="_PRSB_A11..B_O1" localSheetId="12">#REF!</definedName>
    <definedName name="_PRSB_A11..B_O1">#REF!</definedName>
    <definedName name="_PRSS1..AD1683_" localSheetId="6">#REF!</definedName>
    <definedName name="_PRSS1..AD1683_" localSheetId="11">#REF!</definedName>
    <definedName name="_PRSS1..AD1683_" localSheetId="9">#REF!</definedName>
    <definedName name="_PRSS1..AD1683_" localSheetId="7">#REF!</definedName>
    <definedName name="_PRSS1..AD1683_" localSheetId="12">#REF!</definedName>
    <definedName name="_PRSS1..AD1683_">#REF!</definedName>
    <definedName name="_R" localSheetId="6">#REF!</definedName>
    <definedName name="_R" localSheetId="11">#REF!</definedName>
    <definedName name="_R" localSheetId="9">#REF!</definedName>
    <definedName name="_R" localSheetId="7">#REF!</definedName>
    <definedName name="_R" localSheetId="12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1" hidden="1">{#N/A,#N/A,FALSE,"M.01"}</definedName>
    <definedName name="_RIP2" localSheetId="9" hidden="1">{#N/A,#N/A,FALSE,"M.01"}</definedName>
    <definedName name="_RIP2" hidden="1">{#N/A,#N/A,FALSE,"M.01"}</definedName>
    <definedName name="_RIP3" localSheetId="11" hidden="1">{#N/A,#N/A,FALSE,"M.41"}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11">#REF!</definedName>
    <definedName name="_S" localSheetId="9">#REF!</definedName>
    <definedName name="_S" localSheetId="7">#REF!</definedName>
    <definedName name="_S" localSheetId="12">#REF!</definedName>
    <definedName name="_S">#REF!</definedName>
    <definedName name="_sem1" localSheetId="11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2">[8]prod03!#REF!</definedName>
    <definedName name="_SIN1">[8]prod03!#REF!</definedName>
    <definedName name="_SLA2009" localSheetId="11" hidden="1">{#N/A,#N/A,FALSE,"M.32"}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2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2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2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2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2">[8]prod03!#REF!</definedName>
    <definedName name="_SUM1">[8]prod03!#REF!</definedName>
    <definedName name="_Tab1" localSheetId="11">#REF!</definedName>
    <definedName name="_Tab1" localSheetId="9">#REF!</definedName>
    <definedName name="_Tab1">#REF!</definedName>
    <definedName name="_Tab2" localSheetId="11">#REF!</definedName>
    <definedName name="_Tab2" localSheetId="9">#REF!</definedName>
    <definedName name="_Tab2">#REF!</definedName>
    <definedName name="_Tab3" localSheetId="11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2">#REF!</definedName>
    <definedName name="_TGL1">#REF!</definedName>
    <definedName name="_TGL2" localSheetId="6">#REF!</definedName>
    <definedName name="_TGL2" localSheetId="7">#REF!</definedName>
    <definedName name="_TGL2" localSheetId="12">#REF!</definedName>
    <definedName name="_TGL2">#REF!</definedName>
    <definedName name="_tgl22" localSheetId="6">#REF!</definedName>
    <definedName name="_tgl22" localSheetId="7">#REF!</definedName>
    <definedName name="_tgl22" localSheetId="12">#REF!</definedName>
    <definedName name="_tgl22">#REF!</definedName>
    <definedName name="_tgl23" localSheetId="6">#REF!</definedName>
    <definedName name="_tgl23" localSheetId="7">#REF!</definedName>
    <definedName name="_tgl23" localSheetId="12">#REF!</definedName>
    <definedName name="_tgl23">#REF!</definedName>
    <definedName name="_tgl24" localSheetId="6">#REF!</definedName>
    <definedName name="_tgl24" localSheetId="7">#REF!</definedName>
    <definedName name="_tgl24" localSheetId="12">#REF!</definedName>
    <definedName name="_tgl24">#REF!</definedName>
    <definedName name="_tgl25" localSheetId="6">#REF!</definedName>
    <definedName name="_tgl25" localSheetId="7">#REF!</definedName>
    <definedName name="_tgl25" localSheetId="12">#REF!</definedName>
    <definedName name="_tgl25">#REF!</definedName>
    <definedName name="_tgl26" localSheetId="6">#REF!</definedName>
    <definedName name="_tgl26" localSheetId="7">#REF!</definedName>
    <definedName name="_tgl26" localSheetId="12">#REF!</definedName>
    <definedName name="_tgl26">#REF!</definedName>
    <definedName name="_tgl27" localSheetId="6">#REF!</definedName>
    <definedName name="_tgl27" localSheetId="7">#REF!</definedName>
    <definedName name="_tgl27" localSheetId="12">#REF!</definedName>
    <definedName name="_tgl27">#REF!</definedName>
    <definedName name="_tgl28" localSheetId="6">#REF!</definedName>
    <definedName name="_tgl28" localSheetId="7">#REF!</definedName>
    <definedName name="_tgl28" localSheetId="12">#REF!</definedName>
    <definedName name="_tgl28">#REF!</definedName>
    <definedName name="_tgl29" localSheetId="6">#REF!</definedName>
    <definedName name="_tgl29" localSheetId="7">#REF!</definedName>
    <definedName name="_tgl29" localSheetId="12">#REF!</definedName>
    <definedName name="_tgl29">#REF!</definedName>
    <definedName name="_tgl30" localSheetId="6">#REF!</definedName>
    <definedName name="_tgl30" localSheetId="7">#REF!</definedName>
    <definedName name="_tgl30" localSheetId="12">#REF!</definedName>
    <definedName name="_tgl30">#REF!</definedName>
    <definedName name="_tgl31" localSheetId="6">#REF!</definedName>
    <definedName name="_tgl31" localSheetId="7">#REF!</definedName>
    <definedName name="_tgl31" localSheetId="12">#REF!</definedName>
    <definedName name="_tgl31">#REF!</definedName>
    <definedName name="_tgl32" localSheetId="6">#REF!</definedName>
    <definedName name="_tgl32" localSheetId="7">#REF!</definedName>
    <definedName name="_tgl32" localSheetId="12">#REF!</definedName>
    <definedName name="_tgl32">#REF!</definedName>
    <definedName name="_tgl33" localSheetId="6">#REF!</definedName>
    <definedName name="_tgl33" localSheetId="7">#REF!</definedName>
    <definedName name="_tgl33" localSheetId="12">#REF!</definedName>
    <definedName name="_tgl33">#REF!</definedName>
    <definedName name="_tgl34" localSheetId="6">#REF!</definedName>
    <definedName name="_tgl34" localSheetId="7">#REF!</definedName>
    <definedName name="_tgl34" localSheetId="12">#REF!</definedName>
    <definedName name="_tgl34">#REF!</definedName>
    <definedName name="_TH1" localSheetId="6" hidden="1">{#N/A,#N/A,FALSE,"M.34"}</definedName>
    <definedName name="_TH1" localSheetId="11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2" hidden="1">{#N/A,#N/A,FALSE,"M.34"}</definedName>
    <definedName name="_TH1" localSheetId="13" hidden="1">{#N/A,#N/A,FALSE,"M.34"}</definedName>
    <definedName name="_TH1" hidden="1">{#N/A,#N/A,FALSE,"M.34"}</definedName>
    <definedName name="_TH1A" localSheetId="6" hidden="1">{#N/A,#N/A,FALSE,"M.34"}</definedName>
    <definedName name="_TH1A" localSheetId="11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2" hidden="1">{#N/A,#N/A,FALSE,"M.34"}</definedName>
    <definedName name="_TH1A" localSheetId="13" hidden="1">{#N/A,#N/A,FALSE,"M.34"}</definedName>
    <definedName name="_TH1A" hidden="1">{#N/A,#N/A,FALSE,"M.34"}</definedName>
    <definedName name="_th2" localSheetId="6" hidden="1">{#N/A,#N/A,FALSE,"M.42"}</definedName>
    <definedName name="_th2" localSheetId="11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2" hidden="1">{#N/A,#N/A,FALSE,"M.42"}</definedName>
    <definedName name="_th2" localSheetId="13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2">#REF!</definedName>
    <definedName name="_TW1">#REF!</definedName>
    <definedName name="_TW2" localSheetId="6">#REF!</definedName>
    <definedName name="_TW2" localSheetId="7">#REF!</definedName>
    <definedName name="_TW2" localSheetId="12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2">[8]prod03!#REF!</definedName>
    <definedName name="_WAI1" localSheetId="13">[8]prod03!#REF!</definedName>
    <definedName name="_WAI1">[8]prod03!#REF!</definedName>
    <definedName name="_WIL1" localSheetId="6">[8]prod03!#REF!</definedName>
    <definedName name="_wil1" localSheetId="11" hidden="1">{#N/A,#N/A,FALSE,"M.01"}</definedName>
    <definedName name="_wil1" localSheetId="9" hidden="1">{#N/A,#N/A,FALSE,"M.01"}</definedName>
    <definedName name="_WIL1" localSheetId="7">[8]prod03!#REF!</definedName>
    <definedName name="_WIL1" localSheetId="12">[8]prod03!#REF!</definedName>
    <definedName name="_WIL1">[8]prod03!#REF!</definedName>
    <definedName name="_xlcn.WorksheetConnection_20200913RekapRevisi2020RJBTPaguDIVANG.xlsxLRPA1" hidden="1">[28]!LRPA[#Data]</definedName>
    <definedName name="_xlcn.WorksheetConnection_20200913RekapRevisi2020RJBTPaguDIVANG.xlsxRevisiRKAP20201" hidden="1">[29]!RevisiRKAP2020[#Data]</definedName>
    <definedName name="_Z" localSheetId="6">#REF!</definedName>
    <definedName name="_Z" localSheetId="11">#REF!</definedName>
    <definedName name="_Z" localSheetId="9">#REF!</definedName>
    <definedName name="_Z" localSheetId="7">#REF!</definedName>
    <definedName name="_Z" localSheetId="12">#REF!</definedName>
    <definedName name="_Z">#REF!</definedName>
    <definedName name="a" localSheetId="6">[30]JAN07!#REF!</definedName>
    <definedName name="A" localSheetId="11">'[31]W-NAD'!#REF!</definedName>
    <definedName name="A" localSheetId="9">'[31]W-NAD'!#REF!</definedName>
    <definedName name="a" localSheetId="7">[30]JAN07!#REF!</definedName>
    <definedName name="a" localSheetId="12">#REF!</definedName>
    <definedName name="a" localSheetId="13">#REF!</definedName>
    <definedName name="a">#REF!</definedName>
    <definedName name="a\" localSheetId="11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2">#REF!</definedName>
    <definedName name="a3c">#REF!</definedName>
    <definedName name="aa" localSheetId="6">#REF!</definedName>
    <definedName name="aa" localSheetId="11">#REF!</definedName>
    <definedName name="aa" localSheetId="9">#REF!</definedName>
    <definedName name="aa" localSheetId="7">#REF!</definedName>
    <definedName name="AA" localSheetId="12">#REF!</definedName>
    <definedName name="AA">#REF!</definedName>
    <definedName name="aaa" localSheetId="6">#REF!</definedName>
    <definedName name="AAA" localSheetId="11" hidden="1">{#N/A,#N/A,FALSE,"M.42"}</definedName>
    <definedName name="AAA" localSheetId="9" hidden="1">{#N/A,#N/A,FALSE,"M.42"}</definedName>
    <definedName name="aaa" localSheetId="7">#REF!</definedName>
    <definedName name="aaa" localSheetId="12">#REF!</definedName>
    <definedName name="aaa">#REF!</definedName>
    <definedName name="AAAA" localSheetId="6">#REF!</definedName>
    <definedName name="aaaa" localSheetId="11" hidden="1">{#N/A,#N/A,FALSE,"M.42"}</definedName>
    <definedName name="aaaa" localSheetId="9" hidden="1">{#N/A,#N/A,FALSE,"M.42"}</definedName>
    <definedName name="AAAA" localSheetId="7">#REF!</definedName>
    <definedName name="AAAA" localSheetId="12">#REF!</definedName>
    <definedName name="AAAA">#REF!</definedName>
    <definedName name="aaaaa" localSheetId="11" hidden="1">{#N/A,#N/A,FALSE,"M.31"}</definedName>
    <definedName name="aaaaa" localSheetId="9" hidden="1">{#N/A,#N/A,FALSE,"M.31"}</definedName>
    <definedName name="AAAAA">[32]x!$H$9:$H$47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2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2" hidden="1">#REF!</definedName>
    <definedName name="aaaaaaaaaaaaaa" hidden="1">#REF!</definedName>
    <definedName name="aaaaaaaaaaaaaaaa" localSheetId="11" hidden="1">{#N/A,#N/A,FALSE,"M.01";#N/A,#N/A,FALSE,"M.01"}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2">#REF!</definedName>
    <definedName name="AAAB">#REF!</definedName>
    <definedName name="AAAC" localSheetId="6">#REF!</definedName>
    <definedName name="AAAC" localSheetId="7">#REF!</definedName>
    <definedName name="AAAC" localSheetId="12">#REF!</definedName>
    <definedName name="AAAC">#REF!</definedName>
    <definedName name="AAAD" localSheetId="6">#REF!</definedName>
    <definedName name="AAAD" localSheetId="7">#REF!</definedName>
    <definedName name="AAAD" localSheetId="12">#REF!</definedName>
    <definedName name="AAAD">#REF!</definedName>
    <definedName name="AAAE" localSheetId="6">#REF!</definedName>
    <definedName name="AAAE" localSheetId="7">#REF!</definedName>
    <definedName name="AAAE" localSheetId="12">#REF!</definedName>
    <definedName name="AAAE">#REF!</definedName>
    <definedName name="AAAF" localSheetId="6">#REF!</definedName>
    <definedName name="AAAF" localSheetId="7">#REF!</definedName>
    <definedName name="AAAF" localSheetId="12">#REF!</definedName>
    <definedName name="AAAF">#REF!</definedName>
    <definedName name="AAAG" localSheetId="6">#REF!</definedName>
    <definedName name="AAAG" localSheetId="7">#REF!</definedName>
    <definedName name="AAAG" localSheetId="12">#REF!</definedName>
    <definedName name="AAAG">#REF!</definedName>
    <definedName name="AAAH" localSheetId="6">#REF!</definedName>
    <definedName name="AAAH" localSheetId="7">#REF!</definedName>
    <definedName name="AAAH" localSheetId="12">#REF!</definedName>
    <definedName name="AAAH">#REF!</definedName>
    <definedName name="AAAI" localSheetId="6">#REF!</definedName>
    <definedName name="AAAI" localSheetId="7">#REF!</definedName>
    <definedName name="AAAI" localSheetId="12">#REF!</definedName>
    <definedName name="AAAI">#REF!</definedName>
    <definedName name="AAAJ" localSheetId="6">#REF!</definedName>
    <definedName name="AAAJ" localSheetId="7">#REF!</definedName>
    <definedName name="AAAJ" localSheetId="12">#REF!</definedName>
    <definedName name="AAAJ">#REF!</definedName>
    <definedName name="AABA" localSheetId="6">#REF!</definedName>
    <definedName name="AABA" localSheetId="7">#REF!</definedName>
    <definedName name="AABA" localSheetId="12">#REF!</definedName>
    <definedName name="AABA">#REF!</definedName>
    <definedName name="AABB" localSheetId="6">#REF!</definedName>
    <definedName name="AABB" localSheetId="7">#REF!</definedName>
    <definedName name="AABB" localSheetId="12">#REF!</definedName>
    <definedName name="AABB">#REF!</definedName>
    <definedName name="AABC" localSheetId="6">#REF!</definedName>
    <definedName name="AABC" localSheetId="7">#REF!</definedName>
    <definedName name="AABC" localSheetId="12">#REF!</definedName>
    <definedName name="AABC">#REF!</definedName>
    <definedName name="AABD" localSheetId="6">#REF!</definedName>
    <definedName name="AABD" localSheetId="7">#REF!</definedName>
    <definedName name="AABD" localSheetId="12">#REF!</definedName>
    <definedName name="AABD">#REF!</definedName>
    <definedName name="AABE" localSheetId="6">#REF!</definedName>
    <definedName name="AABE" localSheetId="7">#REF!</definedName>
    <definedName name="AABE" localSheetId="12">#REF!</definedName>
    <definedName name="AABE">#REF!</definedName>
    <definedName name="AABF" localSheetId="6">#REF!</definedName>
    <definedName name="AABF" localSheetId="7">#REF!</definedName>
    <definedName name="AABF" localSheetId="12">#REF!</definedName>
    <definedName name="AABF">#REF!</definedName>
    <definedName name="AABG" localSheetId="6">#REF!</definedName>
    <definedName name="AABG" localSheetId="7">#REF!</definedName>
    <definedName name="AABG" localSheetId="12">#REF!</definedName>
    <definedName name="AABG">#REF!</definedName>
    <definedName name="AABH" localSheetId="6">#REF!</definedName>
    <definedName name="AABH" localSheetId="7">#REF!</definedName>
    <definedName name="AABH" localSheetId="12">#REF!</definedName>
    <definedName name="AABH">#REF!</definedName>
    <definedName name="AABI" localSheetId="6">#REF!</definedName>
    <definedName name="AABI" localSheetId="7">#REF!</definedName>
    <definedName name="AABI" localSheetId="12">#REF!</definedName>
    <definedName name="AABI">#REF!</definedName>
    <definedName name="AABJ" localSheetId="6">#REF!</definedName>
    <definedName name="AABJ" localSheetId="7">#REF!</definedName>
    <definedName name="AABJ" localSheetId="12">#REF!</definedName>
    <definedName name="AABJ">#REF!</definedName>
    <definedName name="AACA" localSheetId="6">#REF!</definedName>
    <definedName name="AACA" localSheetId="7">#REF!</definedName>
    <definedName name="AACA" localSheetId="12">#REF!</definedName>
    <definedName name="AACA">#REF!</definedName>
    <definedName name="AACB" localSheetId="6">#REF!</definedName>
    <definedName name="AACB" localSheetId="7">#REF!</definedName>
    <definedName name="AACB" localSheetId="12">#REF!</definedName>
    <definedName name="AACB">#REF!</definedName>
    <definedName name="AACC" localSheetId="6">#REF!</definedName>
    <definedName name="AACC" localSheetId="7">#REF!</definedName>
    <definedName name="AACC" localSheetId="12">#REF!</definedName>
    <definedName name="AACC">#REF!</definedName>
    <definedName name="AACD" localSheetId="6">#REF!</definedName>
    <definedName name="AACD" localSheetId="7">#REF!</definedName>
    <definedName name="AACD" localSheetId="12">#REF!</definedName>
    <definedName name="AACD">#REF!</definedName>
    <definedName name="AACE" localSheetId="6">#REF!</definedName>
    <definedName name="AACE" localSheetId="7">#REF!</definedName>
    <definedName name="AACE" localSheetId="12">#REF!</definedName>
    <definedName name="AACE">#REF!</definedName>
    <definedName name="AACF" localSheetId="6">#REF!</definedName>
    <definedName name="AACF" localSheetId="7">#REF!</definedName>
    <definedName name="AACF" localSheetId="12">#REF!</definedName>
    <definedName name="AACF">#REF!</definedName>
    <definedName name="AACG" localSheetId="6">#REF!</definedName>
    <definedName name="AACG" localSheetId="7">#REF!</definedName>
    <definedName name="AACG" localSheetId="12">#REF!</definedName>
    <definedName name="AACG">#REF!</definedName>
    <definedName name="AACH" localSheetId="6">#REF!</definedName>
    <definedName name="AACH" localSheetId="7">#REF!</definedName>
    <definedName name="AACH" localSheetId="12">#REF!</definedName>
    <definedName name="AACH">#REF!</definedName>
    <definedName name="AACI" localSheetId="6">#REF!</definedName>
    <definedName name="AACI" localSheetId="7">#REF!</definedName>
    <definedName name="AACI" localSheetId="12">#REF!</definedName>
    <definedName name="AACI">#REF!</definedName>
    <definedName name="AACJ" localSheetId="6">#REF!</definedName>
    <definedName name="AACJ" localSheetId="7">#REF!</definedName>
    <definedName name="AACJ" localSheetId="12">#REF!</definedName>
    <definedName name="AACJ">#REF!</definedName>
    <definedName name="AADA" localSheetId="6">#REF!</definedName>
    <definedName name="AADA" localSheetId="7">#REF!</definedName>
    <definedName name="AADA" localSheetId="12">#REF!</definedName>
    <definedName name="AADA">#REF!</definedName>
    <definedName name="AADB" localSheetId="6">#REF!</definedName>
    <definedName name="AADB" localSheetId="7">#REF!</definedName>
    <definedName name="AADB" localSheetId="12">#REF!</definedName>
    <definedName name="AADB">#REF!</definedName>
    <definedName name="AADC" localSheetId="6">#REF!</definedName>
    <definedName name="AADC" localSheetId="7">#REF!</definedName>
    <definedName name="AADC" localSheetId="12">#REF!</definedName>
    <definedName name="AADC">#REF!</definedName>
    <definedName name="AADD" localSheetId="6">#REF!</definedName>
    <definedName name="AADD" localSheetId="7">#REF!</definedName>
    <definedName name="AADD" localSheetId="12">#REF!</definedName>
    <definedName name="AADD">#REF!</definedName>
    <definedName name="AADE" localSheetId="6">#REF!</definedName>
    <definedName name="AADE" localSheetId="7">#REF!</definedName>
    <definedName name="AADE" localSheetId="12">#REF!</definedName>
    <definedName name="AADE">#REF!</definedName>
    <definedName name="AADF" localSheetId="6">#REF!</definedName>
    <definedName name="AADF" localSheetId="7">#REF!</definedName>
    <definedName name="AADF" localSheetId="12">#REF!</definedName>
    <definedName name="AADF">#REF!</definedName>
    <definedName name="AADG" localSheetId="6">#REF!</definedName>
    <definedName name="AADG" localSheetId="7">#REF!</definedName>
    <definedName name="AADG" localSheetId="12">#REF!</definedName>
    <definedName name="AADG">#REF!</definedName>
    <definedName name="AADH" localSheetId="6">#REF!</definedName>
    <definedName name="AADH" localSheetId="7">#REF!</definedName>
    <definedName name="AADH" localSheetId="12">#REF!</definedName>
    <definedName name="AADH">#REF!</definedName>
    <definedName name="AADI" localSheetId="6">#REF!</definedName>
    <definedName name="AADI" localSheetId="7">#REF!</definedName>
    <definedName name="AADI" localSheetId="12">#REF!</definedName>
    <definedName name="AADI">#REF!</definedName>
    <definedName name="AADJ" localSheetId="6">#REF!</definedName>
    <definedName name="AADJ" localSheetId="7">#REF!</definedName>
    <definedName name="AADJ" localSheetId="12">#REF!</definedName>
    <definedName name="AADJ">#REF!</definedName>
    <definedName name="AAEA" localSheetId="6">#REF!</definedName>
    <definedName name="AAEA" localSheetId="7">#REF!</definedName>
    <definedName name="AAEA" localSheetId="12">#REF!</definedName>
    <definedName name="AAEA">#REF!</definedName>
    <definedName name="AAEB" localSheetId="6">#REF!</definedName>
    <definedName name="AAEB" localSheetId="7">#REF!</definedName>
    <definedName name="AAEB" localSheetId="12">#REF!</definedName>
    <definedName name="AAEB">#REF!</definedName>
    <definedName name="AAEC" localSheetId="6">#REF!</definedName>
    <definedName name="AAEC" localSheetId="7">#REF!</definedName>
    <definedName name="AAEC" localSheetId="12">#REF!</definedName>
    <definedName name="AAEC">#REF!</definedName>
    <definedName name="AAED" localSheetId="6">#REF!</definedName>
    <definedName name="AAED" localSheetId="7">#REF!</definedName>
    <definedName name="AAED" localSheetId="12">#REF!</definedName>
    <definedName name="AAED">#REF!</definedName>
    <definedName name="AAEE" localSheetId="6">#REF!</definedName>
    <definedName name="AAEE" localSheetId="7">#REF!</definedName>
    <definedName name="AAEE" localSheetId="12">#REF!</definedName>
    <definedName name="AAEE">#REF!</definedName>
    <definedName name="AAEF" localSheetId="6">#REF!</definedName>
    <definedName name="AAEF" localSheetId="7">#REF!</definedName>
    <definedName name="AAEF" localSheetId="12">#REF!</definedName>
    <definedName name="AAEF">#REF!</definedName>
    <definedName name="AAEG" localSheetId="6">#REF!</definedName>
    <definedName name="AAEG" localSheetId="7">#REF!</definedName>
    <definedName name="AAEG" localSheetId="12">#REF!</definedName>
    <definedName name="AAEG">#REF!</definedName>
    <definedName name="AAEH" localSheetId="6">#REF!</definedName>
    <definedName name="AAEH" localSheetId="7">#REF!</definedName>
    <definedName name="AAEH" localSheetId="12">#REF!</definedName>
    <definedName name="AAEH">#REF!</definedName>
    <definedName name="AAEI" localSheetId="6">#REF!</definedName>
    <definedName name="AAEI" localSheetId="7">#REF!</definedName>
    <definedName name="AAEI" localSheetId="12">#REF!</definedName>
    <definedName name="AAEI">#REF!</definedName>
    <definedName name="AAEJ" localSheetId="6">#REF!</definedName>
    <definedName name="AAEJ" localSheetId="7">#REF!</definedName>
    <definedName name="AAEJ" localSheetId="12">#REF!</definedName>
    <definedName name="AAEJ">#REF!</definedName>
    <definedName name="AAFA" localSheetId="6">#REF!</definedName>
    <definedName name="AAFA" localSheetId="7">#REF!</definedName>
    <definedName name="AAFA" localSheetId="12">#REF!</definedName>
    <definedName name="AAFA">#REF!</definedName>
    <definedName name="AAFB" localSheetId="6">#REF!</definedName>
    <definedName name="AAFB" localSheetId="7">#REF!</definedName>
    <definedName name="AAFB" localSheetId="12">#REF!</definedName>
    <definedName name="AAFB">#REF!</definedName>
    <definedName name="AAFC" localSheetId="6">#REF!</definedName>
    <definedName name="AAFC" localSheetId="7">#REF!</definedName>
    <definedName name="AAFC" localSheetId="12">#REF!</definedName>
    <definedName name="AAFC">#REF!</definedName>
    <definedName name="AAFD" localSheetId="6">#REF!</definedName>
    <definedName name="AAFD" localSheetId="7">#REF!</definedName>
    <definedName name="AAFD" localSheetId="12">#REF!</definedName>
    <definedName name="AAFD">#REF!</definedName>
    <definedName name="AAFE" localSheetId="6">#REF!</definedName>
    <definedName name="AAFE" localSheetId="7">#REF!</definedName>
    <definedName name="AAFE" localSheetId="12">#REF!</definedName>
    <definedName name="AAFE">#REF!</definedName>
    <definedName name="AAFF" localSheetId="6">#REF!</definedName>
    <definedName name="AAFF" localSheetId="7">#REF!</definedName>
    <definedName name="AAFF" localSheetId="12">#REF!</definedName>
    <definedName name="AAFF">#REF!</definedName>
    <definedName name="AAFG" localSheetId="6">#REF!</definedName>
    <definedName name="AAFG" localSheetId="7">#REF!</definedName>
    <definedName name="AAFG" localSheetId="12">#REF!</definedName>
    <definedName name="AAFG">#REF!</definedName>
    <definedName name="AAFH" localSheetId="6">#REF!</definedName>
    <definedName name="AAFH" localSheetId="7">#REF!</definedName>
    <definedName name="AAFH" localSheetId="12">#REF!</definedName>
    <definedName name="AAFH">#REF!</definedName>
    <definedName name="AAFI" localSheetId="6">#REF!</definedName>
    <definedName name="AAFI" localSheetId="7">#REF!</definedName>
    <definedName name="AAFI" localSheetId="12">#REF!</definedName>
    <definedName name="AAFI">#REF!</definedName>
    <definedName name="AAFJ" localSheetId="6">#REF!</definedName>
    <definedName name="AAFJ" localSheetId="7">#REF!</definedName>
    <definedName name="AAFJ" localSheetId="12">#REF!</definedName>
    <definedName name="AAFJ">#REF!</definedName>
    <definedName name="AAGA" localSheetId="6">#REF!</definedName>
    <definedName name="AAGA" localSheetId="7">#REF!</definedName>
    <definedName name="AAGA" localSheetId="12">#REF!</definedName>
    <definedName name="AAGA">#REF!</definedName>
    <definedName name="AAGB" localSheetId="6">#REF!</definedName>
    <definedName name="AAGB" localSheetId="7">#REF!</definedName>
    <definedName name="AAGB" localSheetId="12">#REF!</definedName>
    <definedName name="AAGB">#REF!</definedName>
    <definedName name="AAGC" localSheetId="6">#REF!</definedName>
    <definedName name="AAGC" localSheetId="7">#REF!</definedName>
    <definedName name="AAGC" localSheetId="12">#REF!</definedName>
    <definedName name="AAGC">#REF!</definedName>
    <definedName name="AAGD" localSheetId="6">#REF!</definedName>
    <definedName name="AAGD" localSheetId="7">#REF!</definedName>
    <definedName name="AAGD" localSheetId="12">#REF!</definedName>
    <definedName name="AAGD">#REF!</definedName>
    <definedName name="AAGE" localSheetId="6">#REF!</definedName>
    <definedName name="AAGE" localSheetId="7">#REF!</definedName>
    <definedName name="AAGE" localSheetId="12">#REF!</definedName>
    <definedName name="AAGE">#REF!</definedName>
    <definedName name="AAGF" localSheetId="6">#REF!</definedName>
    <definedName name="AAGF" localSheetId="7">#REF!</definedName>
    <definedName name="AAGF" localSheetId="12">#REF!</definedName>
    <definedName name="AAGF">#REF!</definedName>
    <definedName name="AAGG" localSheetId="6">#REF!</definedName>
    <definedName name="AAGG" localSheetId="7">#REF!</definedName>
    <definedName name="AAGG" localSheetId="12">#REF!</definedName>
    <definedName name="AAGG">#REF!</definedName>
    <definedName name="AAGH" localSheetId="6">#REF!</definedName>
    <definedName name="AAGH" localSheetId="7">#REF!</definedName>
    <definedName name="AAGH" localSheetId="12">#REF!</definedName>
    <definedName name="AAGH">#REF!</definedName>
    <definedName name="AAGI" localSheetId="6">#REF!</definedName>
    <definedName name="AAGI" localSheetId="7">#REF!</definedName>
    <definedName name="AAGI" localSheetId="12">#REF!</definedName>
    <definedName name="AAGI">#REF!</definedName>
    <definedName name="AAGJ" localSheetId="6">#REF!</definedName>
    <definedName name="AAGJ" localSheetId="7">#REF!</definedName>
    <definedName name="AAGJ" localSheetId="12">#REF!</definedName>
    <definedName name="AAGJ">#REF!</definedName>
    <definedName name="AAHA" localSheetId="6">#REF!</definedName>
    <definedName name="AAHA" localSheetId="7">#REF!</definedName>
    <definedName name="AAHA" localSheetId="12">#REF!</definedName>
    <definedName name="AAHA">#REF!</definedName>
    <definedName name="AAHB" localSheetId="6">#REF!</definedName>
    <definedName name="AAHB" localSheetId="7">#REF!</definedName>
    <definedName name="AAHB" localSheetId="12">#REF!</definedName>
    <definedName name="AAHB">#REF!</definedName>
    <definedName name="AAHC" localSheetId="6">#REF!</definedName>
    <definedName name="AAHC" localSheetId="7">#REF!</definedName>
    <definedName name="AAHC" localSheetId="12">#REF!</definedName>
    <definedName name="AAHC">#REF!</definedName>
    <definedName name="AAHD" localSheetId="6">#REF!</definedName>
    <definedName name="AAHD" localSheetId="7">#REF!</definedName>
    <definedName name="AAHD" localSheetId="12">#REF!</definedName>
    <definedName name="AAHD">#REF!</definedName>
    <definedName name="AAHE" localSheetId="6">#REF!</definedName>
    <definedName name="AAHE" localSheetId="7">#REF!</definedName>
    <definedName name="AAHE" localSheetId="12">#REF!</definedName>
    <definedName name="AAHE">#REF!</definedName>
    <definedName name="AAHF" localSheetId="6">#REF!</definedName>
    <definedName name="AAHF" localSheetId="7">#REF!</definedName>
    <definedName name="AAHF" localSheetId="12">#REF!</definedName>
    <definedName name="AAHF">#REF!</definedName>
    <definedName name="AAHG" localSheetId="6">#REF!</definedName>
    <definedName name="AAHG" localSheetId="7">#REF!</definedName>
    <definedName name="AAHG" localSheetId="12">#REF!</definedName>
    <definedName name="AAHG">#REF!</definedName>
    <definedName name="AAHH" localSheetId="6">#REF!</definedName>
    <definedName name="AAHH" localSheetId="7">#REF!</definedName>
    <definedName name="AAHH" localSheetId="12">#REF!</definedName>
    <definedName name="AAHH">#REF!</definedName>
    <definedName name="AAHI" localSheetId="6">#REF!</definedName>
    <definedName name="AAHI" localSheetId="7">#REF!</definedName>
    <definedName name="AAHI" localSheetId="12">#REF!</definedName>
    <definedName name="AAHI">#REF!</definedName>
    <definedName name="AAHJ" localSheetId="6">#REF!</definedName>
    <definedName name="AAHJ" localSheetId="7">#REF!</definedName>
    <definedName name="AAHJ" localSheetId="12">#REF!</definedName>
    <definedName name="AAHJ">#REF!</definedName>
    <definedName name="AAIA" localSheetId="6">#REF!</definedName>
    <definedName name="AAIA" localSheetId="7">#REF!</definedName>
    <definedName name="AAIA" localSheetId="12">#REF!</definedName>
    <definedName name="AAIA">#REF!</definedName>
    <definedName name="AAIB" localSheetId="6">#REF!</definedName>
    <definedName name="AAIB" localSheetId="7">#REF!</definedName>
    <definedName name="AAIB" localSheetId="12">#REF!</definedName>
    <definedName name="AAIB">#REF!</definedName>
    <definedName name="AAIC" localSheetId="6">#REF!</definedName>
    <definedName name="AAIC" localSheetId="7">#REF!</definedName>
    <definedName name="AAIC" localSheetId="12">#REF!</definedName>
    <definedName name="AAIC">#REF!</definedName>
    <definedName name="AAID" localSheetId="6">#REF!</definedName>
    <definedName name="AAID" localSheetId="7">#REF!</definedName>
    <definedName name="AAID" localSheetId="12">#REF!</definedName>
    <definedName name="AAID">#REF!</definedName>
    <definedName name="AAIE" localSheetId="6">#REF!</definedName>
    <definedName name="AAIE" localSheetId="7">#REF!</definedName>
    <definedName name="AAIE" localSheetId="12">#REF!</definedName>
    <definedName name="AAIE">#REF!</definedName>
    <definedName name="AAIF" localSheetId="6">#REF!</definedName>
    <definedName name="AAIF" localSheetId="7">#REF!</definedName>
    <definedName name="AAIF" localSheetId="12">#REF!</definedName>
    <definedName name="AAIF">#REF!</definedName>
    <definedName name="AAIG" localSheetId="6">#REF!</definedName>
    <definedName name="AAIG" localSheetId="7">#REF!</definedName>
    <definedName name="AAIG" localSheetId="12">#REF!</definedName>
    <definedName name="AAIG">#REF!</definedName>
    <definedName name="AAIH" localSheetId="6">#REF!</definedName>
    <definedName name="AAIH" localSheetId="7">#REF!</definedName>
    <definedName name="AAIH" localSheetId="12">#REF!</definedName>
    <definedName name="AAIH">#REF!</definedName>
    <definedName name="AAII" localSheetId="6">#REF!</definedName>
    <definedName name="AAII" localSheetId="7">#REF!</definedName>
    <definedName name="AAII" localSheetId="12">#REF!</definedName>
    <definedName name="AAII">#REF!</definedName>
    <definedName name="AAIJ" localSheetId="6">#REF!</definedName>
    <definedName name="AAIJ" localSheetId="7">#REF!</definedName>
    <definedName name="AAIJ" localSheetId="12">#REF!</definedName>
    <definedName name="AAIJ">#REF!</definedName>
    <definedName name="AAJA" localSheetId="6">#REF!</definedName>
    <definedName name="AAJA" localSheetId="7">#REF!</definedName>
    <definedName name="AAJA" localSheetId="12">#REF!</definedName>
    <definedName name="AAJA">#REF!</definedName>
    <definedName name="AAJB" localSheetId="6">#REF!</definedName>
    <definedName name="AAJB" localSheetId="7">#REF!</definedName>
    <definedName name="AAJB" localSheetId="12">#REF!</definedName>
    <definedName name="AAJB">#REF!</definedName>
    <definedName name="AAJC" localSheetId="6">#REF!</definedName>
    <definedName name="AAJC" localSheetId="7">#REF!</definedName>
    <definedName name="AAJC" localSheetId="12">#REF!</definedName>
    <definedName name="AAJC">#REF!</definedName>
    <definedName name="AAJD" localSheetId="6">#REF!</definedName>
    <definedName name="AAJD" localSheetId="7">#REF!</definedName>
    <definedName name="AAJD" localSheetId="12">#REF!</definedName>
    <definedName name="AAJD">#REF!</definedName>
    <definedName name="AAJE" localSheetId="6">#REF!</definedName>
    <definedName name="AAJE" localSheetId="7">#REF!</definedName>
    <definedName name="AAJE" localSheetId="12">#REF!</definedName>
    <definedName name="AAJE">#REF!</definedName>
    <definedName name="AAJF" localSheetId="6">#REF!</definedName>
    <definedName name="AAJF" localSheetId="7">#REF!</definedName>
    <definedName name="AAJF" localSheetId="12">#REF!</definedName>
    <definedName name="AAJF">#REF!</definedName>
    <definedName name="AAJG" localSheetId="6">#REF!</definedName>
    <definedName name="AAJG" localSheetId="7">#REF!</definedName>
    <definedName name="AAJG" localSheetId="12">#REF!</definedName>
    <definedName name="AAJG">#REF!</definedName>
    <definedName name="AAJH" localSheetId="6">#REF!</definedName>
    <definedName name="AAJH" localSheetId="7">#REF!</definedName>
    <definedName name="AAJH" localSheetId="12">#REF!</definedName>
    <definedName name="AAJH">#REF!</definedName>
    <definedName name="AAJI" localSheetId="6">#REF!</definedName>
    <definedName name="AAJI" localSheetId="7">#REF!</definedName>
    <definedName name="AAJI" localSheetId="12">#REF!</definedName>
    <definedName name="AAJI">#REF!</definedName>
    <definedName name="AAJJ" localSheetId="6">#REF!</definedName>
    <definedName name="AAJJ" localSheetId="7">#REF!</definedName>
    <definedName name="AAJJ" localSheetId="12">#REF!</definedName>
    <definedName name="AAJJ">#REF!</definedName>
    <definedName name="AASS">[8]prod03!#REF!</definedName>
    <definedName name="ab" localSheetId="6" hidden="1">{#N/A,#N/A,FALSE,"M.01"}</definedName>
    <definedName name="ab" localSheetId="11" hidden="1">{#N/A,#N/A,FALSE,"M.32"}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2" hidden="1">{#N/A,#N/A,FALSE,"M.01"}</definedName>
    <definedName name="ab" localSheetId="13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2">#REF!</definedName>
    <definedName name="ABAA">#REF!</definedName>
    <definedName name="ABAB" localSheetId="6">#REF!</definedName>
    <definedName name="ABAB" localSheetId="7">#REF!</definedName>
    <definedName name="ABAB" localSheetId="12">#REF!</definedName>
    <definedName name="ABAB">#REF!</definedName>
    <definedName name="ABAC" localSheetId="6">#REF!</definedName>
    <definedName name="ABAC" localSheetId="7">#REF!</definedName>
    <definedName name="ABAC" localSheetId="12">#REF!</definedName>
    <definedName name="ABAC">#REF!</definedName>
    <definedName name="ABAD" localSheetId="6">#REF!</definedName>
    <definedName name="ABAD" localSheetId="7">#REF!</definedName>
    <definedName name="ABAD" localSheetId="12">#REF!</definedName>
    <definedName name="ABAD">#REF!</definedName>
    <definedName name="ABAE" localSheetId="6">#REF!</definedName>
    <definedName name="ABAE" localSheetId="7">#REF!</definedName>
    <definedName name="ABAE" localSheetId="12">#REF!</definedName>
    <definedName name="ABAE">#REF!</definedName>
    <definedName name="ABAF" localSheetId="6">#REF!</definedName>
    <definedName name="ABAF" localSheetId="7">#REF!</definedName>
    <definedName name="ABAF" localSheetId="12">#REF!</definedName>
    <definedName name="ABAF">#REF!</definedName>
    <definedName name="ABAG" localSheetId="6">#REF!</definedName>
    <definedName name="ABAG" localSheetId="7">#REF!</definedName>
    <definedName name="ABAG" localSheetId="12">#REF!</definedName>
    <definedName name="ABAG">#REF!</definedName>
    <definedName name="ABAH" localSheetId="6">#REF!</definedName>
    <definedName name="ABAH" localSheetId="7">#REF!</definedName>
    <definedName name="ABAH" localSheetId="12">#REF!</definedName>
    <definedName name="ABAH">#REF!</definedName>
    <definedName name="ABAI" localSheetId="6">#REF!</definedName>
    <definedName name="ABAI" localSheetId="7">#REF!</definedName>
    <definedName name="ABAI" localSheetId="12">#REF!</definedName>
    <definedName name="ABAI">#REF!</definedName>
    <definedName name="ABAJ" localSheetId="6">#REF!</definedName>
    <definedName name="ABAJ" localSheetId="7">#REF!</definedName>
    <definedName name="ABAJ" localSheetId="12">#REF!</definedName>
    <definedName name="ABAJ">#REF!</definedName>
    <definedName name="ABBA" localSheetId="6">#REF!</definedName>
    <definedName name="ABBA" localSheetId="7">#REF!</definedName>
    <definedName name="ABBA" localSheetId="12">#REF!</definedName>
    <definedName name="ABBA">#REF!</definedName>
    <definedName name="ABBB" localSheetId="6">#REF!</definedName>
    <definedName name="ABBB" localSheetId="7">#REF!</definedName>
    <definedName name="ABBB" localSheetId="12">#REF!</definedName>
    <definedName name="ABBB">#REF!</definedName>
    <definedName name="ABBC" localSheetId="6">#REF!</definedName>
    <definedName name="ABBC" localSheetId="7">#REF!</definedName>
    <definedName name="ABBC" localSheetId="12">#REF!</definedName>
    <definedName name="ABBC">#REF!</definedName>
    <definedName name="ABBD" localSheetId="6">#REF!</definedName>
    <definedName name="ABBD" localSheetId="7">#REF!</definedName>
    <definedName name="ABBD" localSheetId="12">#REF!</definedName>
    <definedName name="ABBD">#REF!</definedName>
    <definedName name="ABBE" localSheetId="6">#REF!</definedName>
    <definedName name="ABBE" localSheetId="7">#REF!</definedName>
    <definedName name="ABBE" localSheetId="12">#REF!</definedName>
    <definedName name="ABBE">#REF!</definedName>
    <definedName name="ABBF" localSheetId="6">#REF!</definedName>
    <definedName name="ABBF" localSheetId="7">#REF!</definedName>
    <definedName name="ABBF" localSheetId="12">#REF!</definedName>
    <definedName name="ABBF">#REF!</definedName>
    <definedName name="ABBG" localSheetId="6">#REF!</definedName>
    <definedName name="ABBG" localSheetId="7">#REF!</definedName>
    <definedName name="ABBG" localSheetId="12">#REF!</definedName>
    <definedName name="ABBG">#REF!</definedName>
    <definedName name="ABBH" localSheetId="6">#REF!</definedName>
    <definedName name="ABBH" localSheetId="7">#REF!</definedName>
    <definedName name="ABBH" localSheetId="12">#REF!</definedName>
    <definedName name="ABBH">#REF!</definedName>
    <definedName name="ABBI" localSheetId="6">#REF!</definedName>
    <definedName name="ABBI" localSheetId="7">#REF!</definedName>
    <definedName name="ABBI" localSheetId="12">#REF!</definedName>
    <definedName name="ABBI">#REF!</definedName>
    <definedName name="ABBJ" localSheetId="6">#REF!</definedName>
    <definedName name="ABBJ" localSheetId="7">#REF!</definedName>
    <definedName name="ABBJ" localSheetId="12">#REF!</definedName>
    <definedName name="ABBJ">#REF!</definedName>
    <definedName name="ABC" localSheetId="6">#REF!</definedName>
    <definedName name="abc" localSheetId="11" hidden="1">#REF!</definedName>
    <definedName name="abc" localSheetId="9" hidden="1">#REF!</definedName>
    <definedName name="ABC" localSheetId="7">#REF!</definedName>
    <definedName name="ABC" localSheetId="12">#REF!</definedName>
    <definedName name="ABC">#REF!</definedName>
    <definedName name="ABCA" localSheetId="6">#REF!</definedName>
    <definedName name="ABCA" localSheetId="7">#REF!</definedName>
    <definedName name="ABCA" localSheetId="12">#REF!</definedName>
    <definedName name="ABCA">#REF!</definedName>
    <definedName name="ABCB" localSheetId="6">#REF!</definedName>
    <definedName name="ABCB" localSheetId="7">#REF!</definedName>
    <definedName name="ABCB" localSheetId="12">#REF!</definedName>
    <definedName name="ABCB">#REF!</definedName>
    <definedName name="ABCC" localSheetId="6">#REF!</definedName>
    <definedName name="ABCC" localSheetId="7">#REF!</definedName>
    <definedName name="ABCC" localSheetId="12">#REF!</definedName>
    <definedName name="ABCC">#REF!</definedName>
    <definedName name="ABCD" localSheetId="11">[33]x!$B$100:$B$101</definedName>
    <definedName name="ABCD" localSheetId="9">[33]x!$B$100:$B$101</definedName>
    <definedName name="ABCD">[32]x!$B$100:$B$101</definedName>
    <definedName name="ABCE" localSheetId="6">#REF!</definedName>
    <definedName name="ABCE" localSheetId="7">#REF!</definedName>
    <definedName name="ABCE" localSheetId="5">#REF!</definedName>
    <definedName name="ABCE" localSheetId="12">#REF!</definedName>
    <definedName name="ABCE">#REF!</definedName>
    <definedName name="ABCF" localSheetId="6">#REF!</definedName>
    <definedName name="ABCF" localSheetId="7">#REF!</definedName>
    <definedName name="ABCF" localSheetId="12">#REF!</definedName>
    <definedName name="ABCF">#REF!</definedName>
    <definedName name="ABCG" localSheetId="6">#REF!</definedName>
    <definedName name="ABCG" localSheetId="7">#REF!</definedName>
    <definedName name="ABCG" localSheetId="12">#REF!</definedName>
    <definedName name="ABCG">#REF!</definedName>
    <definedName name="ABCH" localSheetId="6">#REF!</definedName>
    <definedName name="ABCH" localSheetId="7">#REF!</definedName>
    <definedName name="ABCH" localSheetId="12">#REF!</definedName>
    <definedName name="ABCH">#REF!</definedName>
    <definedName name="ABCI" localSheetId="6">#REF!</definedName>
    <definedName name="ABCI" localSheetId="7">#REF!</definedName>
    <definedName name="ABCI" localSheetId="12">#REF!</definedName>
    <definedName name="ABCI">#REF!</definedName>
    <definedName name="ABCJ" localSheetId="6">#REF!</definedName>
    <definedName name="ABCJ" localSheetId="7">#REF!</definedName>
    <definedName name="ABCJ" localSheetId="12">#REF!</definedName>
    <definedName name="ABCJ">#REF!</definedName>
    <definedName name="ABDA" localSheetId="6">#REF!</definedName>
    <definedName name="ABDA" localSheetId="7">#REF!</definedName>
    <definedName name="ABDA" localSheetId="12">#REF!</definedName>
    <definedName name="ABDA">#REF!</definedName>
    <definedName name="ABDB" localSheetId="6">#REF!</definedName>
    <definedName name="ABDB" localSheetId="7">#REF!</definedName>
    <definedName name="ABDB" localSheetId="12">#REF!</definedName>
    <definedName name="ABDB">#REF!</definedName>
    <definedName name="ABDC" localSheetId="6">#REF!</definedName>
    <definedName name="ABDC" localSheetId="7">#REF!</definedName>
    <definedName name="ABDC" localSheetId="12">#REF!</definedName>
    <definedName name="ABDC">#REF!</definedName>
    <definedName name="ABDD" localSheetId="6">#REF!</definedName>
    <definedName name="ABDD" localSheetId="7">#REF!</definedName>
    <definedName name="ABDD" localSheetId="12">#REF!</definedName>
    <definedName name="ABDD">#REF!</definedName>
    <definedName name="ABDE" localSheetId="6">#REF!</definedName>
    <definedName name="ABDE" localSheetId="7">#REF!</definedName>
    <definedName name="ABDE" localSheetId="12">#REF!</definedName>
    <definedName name="ABDE">#REF!</definedName>
    <definedName name="ABDF" localSheetId="6">#REF!</definedName>
    <definedName name="ABDF" localSheetId="7">#REF!</definedName>
    <definedName name="ABDF" localSheetId="12">#REF!</definedName>
    <definedName name="ABDF">#REF!</definedName>
    <definedName name="ABDG" localSheetId="6">#REF!</definedName>
    <definedName name="ABDG" localSheetId="7">#REF!</definedName>
    <definedName name="ABDG" localSheetId="12">#REF!</definedName>
    <definedName name="ABDG">#REF!</definedName>
    <definedName name="ABDH" localSheetId="6">#REF!</definedName>
    <definedName name="ABDH" localSheetId="7">#REF!</definedName>
    <definedName name="ABDH" localSheetId="12">#REF!</definedName>
    <definedName name="ABDH">#REF!</definedName>
    <definedName name="ABDI" localSheetId="6">#REF!</definedName>
    <definedName name="ABDI" localSheetId="7">#REF!</definedName>
    <definedName name="ABDI" localSheetId="12">#REF!</definedName>
    <definedName name="ABDI">#REF!</definedName>
    <definedName name="ABDJ" localSheetId="6">#REF!</definedName>
    <definedName name="ABDJ" localSheetId="7">#REF!</definedName>
    <definedName name="ABDJ" localSheetId="12">#REF!</definedName>
    <definedName name="ABDJ">#REF!</definedName>
    <definedName name="ABEA" localSheetId="6">#REF!</definedName>
    <definedName name="ABEA" localSheetId="7">#REF!</definedName>
    <definedName name="ABEA" localSheetId="12">#REF!</definedName>
    <definedName name="ABEA">#REF!</definedName>
    <definedName name="ABEB" localSheetId="6">#REF!</definedName>
    <definedName name="ABEB" localSheetId="7">#REF!</definedName>
    <definedName name="ABEB" localSheetId="12">#REF!</definedName>
    <definedName name="ABEB">#REF!</definedName>
    <definedName name="ABEC" localSheetId="6">#REF!</definedName>
    <definedName name="ABEC" localSheetId="7">#REF!</definedName>
    <definedName name="ABEC" localSheetId="12">#REF!</definedName>
    <definedName name="ABEC">#REF!</definedName>
    <definedName name="ABED" localSheetId="6">#REF!</definedName>
    <definedName name="ABED" localSheetId="7">#REF!</definedName>
    <definedName name="ABED" localSheetId="12">#REF!</definedName>
    <definedName name="ABED">#REF!</definedName>
    <definedName name="ABEE" localSheetId="6">#REF!</definedName>
    <definedName name="ABEE" localSheetId="7">#REF!</definedName>
    <definedName name="ABEE" localSheetId="12">#REF!</definedName>
    <definedName name="ABEE">#REF!</definedName>
    <definedName name="ABEF" localSheetId="6">#REF!</definedName>
    <definedName name="ABEF" localSheetId="7">#REF!</definedName>
    <definedName name="ABEF" localSheetId="12">#REF!</definedName>
    <definedName name="ABEF">#REF!</definedName>
    <definedName name="ABEG" localSheetId="6">#REF!</definedName>
    <definedName name="ABEG" localSheetId="7">#REF!</definedName>
    <definedName name="ABEG" localSheetId="12">#REF!</definedName>
    <definedName name="ABEG">#REF!</definedName>
    <definedName name="ABEH" localSheetId="6">#REF!</definedName>
    <definedName name="ABEH" localSheetId="7">#REF!</definedName>
    <definedName name="ABEH" localSheetId="12">#REF!</definedName>
    <definedName name="ABEH">#REF!</definedName>
    <definedName name="ABEI" localSheetId="6">#REF!</definedName>
    <definedName name="ABEI" localSheetId="7">#REF!</definedName>
    <definedName name="ABEI" localSheetId="12">#REF!</definedName>
    <definedName name="ABEI">#REF!</definedName>
    <definedName name="ABEJ" localSheetId="6">#REF!</definedName>
    <definedName name="ABEJ" localSheetId="7">#REF!</definedName>
    <definedName name="ABEJ" localSheetId="12">#REF!</definedName>
    <definedName name="ABEJ">#REF!</definedName>
    <definedName name="ABFA" localSheetId="6">#REF!</definedName>
    <definedName name="ABFA" localSheetId="7">#REF!</definedName>
    <definedName name="ABFA" localSheetId="12">#REF!</definedName>
    <definedName name="ABFA">#REF!</definedName>
    <definedName name="ABFB" localSheetId="6">#REF!</definedName>
    <definedName name="ABFB" localSheetId="7">#REF!</definedName>
    <definedName name="ABFB" localSheetId="12">#REF!</definedName>
    <definedName name="ABFB">#REF!</definedName>
    <definedName name="ABFC" localSheetId="6">#REF!</definedName>
    <definedName name="ABFC" localSheetId="7">#REF!</definedName>
    <definedName name="ABFC" localSheetId="12">#REF!</definedName>
    <definedName name="ABFC">#REF!</definedName>
    <definedName name="ABFD" localSheetId="6">#REF!</definedName>
    <definedName name="ABFD" localSheetId="7">#REF!</definedName>
    <definedName name="ABFD" localSheetId="12">#REF!</definedName>
    <definedName name="ABFD">#REF!</definedName>
    <definedName name="ABFE" localSheetId="6">#REF!</definedName>
    <definedName name="ABFE" localSheetId="7">#REF!</definedName>
    <definedName name="ABFE" localSheetId="12">#REF!</definedName>
    <definedName name="ABFE">#REF!</definedName>
    <definedName name="ABFF" localSheetId="6">#REF!</definedName>
    <definedName name="ABFF" localSheetId="7">#REF!</definedName>
    <definedName name="ABFF" localSheetId="12">#REF!</definedName>
    <definedName name="ABFF">#REF!</definedName>
    <definedName name="ABFG" localSheetId="6">#REF!</definedName>
    <definedName name="ABFG" localSheetId="7">#REF!</definedName>
    <definedName name="ABFG" localSheetId="12">#REF!</definedName>
    <definedName name="ABFG">#REF!</definedName>
    <definedName name="ABFH" localSheetId="6">#REF!</definedName>
    <definedName name="ABFH" localSheetId="7">#REF!</definedName>
    <definedName name="ABFH" localSheetId="12">#REF!</definedName>
    <definedName name="ABFH">#REF!</definedName>
    <definedName name="ABFI" localSheetId="6">#REF!</definedName>
    <definedName name="ABFI" localSheetId="7">#REF!</definedName>
    <definedName name="ABFI" localSheetId="12">#REF!</definedName>
    <definedName name="ABFI">#REF!</definedName>
    <definedName name="ABFJ" localSheetId="6">#REF!</definedName>
    <definedName name="ABFJ" localSheetId="7">#REF!</definedName>
    <definedName name="ABFJ" localSheetId="12">#REF!</definedName>
    <definedName name="ABFJ">#REF!</definedName>
    <definedName name="ABGA" localSheetId="6">#REF!</definedName>
    <definedName name="ABGA" localSheetId="7">#REF!</definedName>
    <definedName name="ABGA" localSheetId="12">#REF!</definedName>
    <definedName name="ABGA">#REF!</definedName>
    <definedName name="ABGB" localSheetId="6">#REF!</definedName>
    <definedName name="ABGB" localSheetId="7">#REF!</definedName>
    <definedName name="ABGB" localSheetId="12">#REF!</definedName>
    <definedName name="ABGB">#REF!</definedName>
    <definedName name="ABGC" localSheetId="6">#REF!</definedName>
    <definedName name="ABGC" localSheetId="7">#REF!</definedName>
    <definedName name="ABGC" localSheetId="12">#REF!</definedName>
    <definedName name="ABGC">#REF!</definedName>
    <definedName name="ABGD" localSheetId="6">#REF!</definedName>
    <definedName name="ABGD" localSheetId="7">#REF!</definedName>
    <definedName name="ABGD" localSheetId="12">#REF!</definedName>
    <definedName name="ABGD">#REF!</definedName>
    <definedName name="ABGE" localSheetId="6">#REF!</definedName>
    <definedName name="ABGE" localSheetId="7">#REF!</definedName>
    <definedName name="ABGE" localSheetId="12">#REF!</definedName>
    <definedName name="ABGE">#REF!</definedName>
    <definedName name="ABGF" localSheetId="6">#REF!</definedName>
    <definedName name="ABGF" localSheetId="7">#REF!</definedName>
    <definedName name="ABGF" localSheetId="12">#REF!</definedName>
    <definedName name="ABGF">#REF!</definedName>
    <definedName name="ABGG" localSheetId="6">#REF!</definedName>
    <definedName name="ABGG" localSheetId="7">#REF!</definedName>
    <definedName name="ABGG" localSheetId="12">#REF!</definedName>
    <definedName name="ABGG">#REF!</definedName>
    <definedName name="ABGH" localSheetId="6">#REF!</definedName>
    <definedName name="ABGH" localSheetId="7">#REF!</definedName>
    <definedName name="ABGH" localSheetId="12">#REF!</definedName>
    <definedName name="ABGH">#REF!</definedName>
    <definedName name="ABGI" localSheetId="6">#REF!</definedName>
    <definedName name="ABGI" localSheetId="7">#REF!</definedName>
    <definedName name="ABGI" localSheetId="12">#REF!</definedName>
    <definedName name="ABGI">#REF!</definedName>
    <definedName name="ABGJ" localSheetId="6">#REF!</definedName>
    <definedName name="ABGJ" localSheetId="7">#REF!</definedName>
    <definedName name="ABGJ" localSheetId="12">#REF!</definedName>
    <definedName name="ABGJ">#REF!</definedName>
    <definedName name="ABHA" localSheetId="6">#REF!</definedName>
    <definedName name="ABHA" localSheetId="7">#REF!</definedName>
    <definedName name="ABHA" localSheetId="12">#REF!</definedName>
    <definedName name="ABHA">#REF!</definedName>
    <definedName name="ABHB" localSheetId="6">#REF!</definedName>
    <definedName name="ABHB" localSheetId="7">#REF!</definedName>
    <definedName name="ABHB" localSheetId="12">#REF!</definedName>
    <definedName name="ABHB">#REF!</definedName>
    <definedName name="ABHC" localSheetId="6">#REF!</definedName>
    <definedName name="ABHC" localSheetId="7">#REF!</definedName>
    <definedName name="ABHC" localSheetId="12">#REF!</definedName>
    <definedName name="ABHC">#REF!</definedName>
    <definedName name="ABHD" localSheetId="6">#REF!</definedName>
    <definedName name="ABHD" localSheetId="7">#REF!</definedName>
    <definedName name="ABHD" localSheetId="12">#REF!</definedName>
    <definedName name="ABHD">#REF!</definedName>
    <definedName name="ABHE" localSheetId="6">#REF!</definedName>
    <definedName name="ABHE" localSheetId="7">#REF!</definedName>
    <definedName name="ABHE" localSheetId="12">#REF!</definedName>
    <definedName name="ABHE">#REF!</definedName>
    <definedName name="ABHF" localSheetId="6">#REF!</definedName>
    <definedName name="ABHF" localSheetId="7">#REF!</definedName>
    <definedName name="ABHF" localSheetId="12">#REF!</definedName>
    <definedName name="ABHF">#REF!</definedName>
    <definedName name="ABHG" localSheetId="6">#REF!</definedName>
    <definedName name="ABHG" localSheetId="7">#REF!</definedName>
    <definedName name="ABHG" localSheetId="12">#REF!</definedName>
    <definedName name="ABHG">#REF!</definedName>
    <definedName name="ABHH" localSheetId="6">#REF!</definedName>
    <definedName name="ABHH" localSheetId="7">#REF!</definedName>
    <definedName name="ABHH" localSheetId="12">#REF!</definedName>
    <definedName name="ABHH">#REF!</definedName>
    <definedName name="ABHI" localSheetId="6">#REF!</definedName>
    <definedName name="ABHI" localSheetId="7">#REF!</definedName>
    <definedName name="ABHI" localSheetId="12">#REF!</definedName>
    <definedName name="ABHI">#REF!</definedName>
    <definedName name="ABHJ" localSheetId="6">#REF!</definedName>
    <definedName name="ABHJ" localSheetId="7">#REF!</definedName>
    <definedName name="ABHJ" localSheetId="12">#REF!</definedName>
    <definedName name="ABHJ">#REF!</definedName>
    <definedName name="ABIA" localSheetId="6">#REF!</definedName>
    <definedName name="ABIA" localSheetId="7">#REF!</definedName>
    <definedName name="ABIA" localSheetId="12">#REF!</definedName>
    <definedName name="ABIA">#REF!</definedName>
    <definedName name="ABIB" localSheetId="6">#REF!</definedName>
    <definedName name="ABIB" localSheetId="7">#REF!</definedName>
    <definedName name="ABIB" localSheetId="12">#REF!</definedName>
    <definedName name="ABIB">#REF!</definedName>
    <definedName name="ABIC" localSheetId="6">#REF!</definedName>
    <definedName name="ABIC" localSheetId="7">#REF!</definedName>
    <definedName name="ABIC" localSheetId="12">#REF!</definedName>
    <definedName name="ABIC">#REF!</definedName>
    <definedName name="ABID" localSheetId="6">#REF!</definedName>
    <definedName name="ABID" localSheetId="7">#REF!</definedName>
    <definedName name="ABID" localSheetId="12">#REF!</definedName>
    <definedName name="ABID">#REF!</definedName>
    <definedName name="ABIE" localSheetId="6">#REF!</definedName>
    <definedName name="ABIE" localSheetId="7">#REF!</definedName>
    <definedName name="ABIE" localSheetId="12">#REF!</definedName>
    <definedName name="ABIE">#REF!</definedName>
    <definedName name="ABIF" localSheetId="6">#REF!</definedName>
    <definedName name="ABIF" localSheetId="7">#REF!</definedName>
    <definedName name="ABIF" localSheetId="12">#REF!</definedName>
    <definedName name="ABIF">#REF!</definedName>
    <definedName name="ABIG" localSheetId="6">#REF!</definedName>
    <definedName name="ABIG" localSheetId="7">#REF!</definedName>
    <definedName name="ABIG" localSheetId="12">#REF!</definedName>
    <definedName name="ABIG">#REF!</definedName>
    <definedName name="ABIH" localSheetId="6">#REF!</definedName>
    <definedName name="ABIH" localSheetId="7">#REF!</definedName>
    <definedName name="ABIH" localSheetId="12">#REF!</definedName>
    <definedName name="ABIH">#REF!</definedName>
    <definedName name="ABII" localSheetId="6">#REF!</definedName>
    <definedName name="ABII" localSheetId="7">#REF!</definedName>
    <definedName name="ABII" localSheetId="12">#REF!</definedName>
    <definedName name="ABII">#REF!</definedName>
    <definedName name="ABIJ" localSheetId="6">#REF!</definedName>
    <definedName name="ABIJ" localSheetId="7">#REF!</definedName>
    <definedName name="ABIJ" localSheetId="12">#REF!</definedName>
    <definedName name="ABIJ">#REF!</definedName>
    <definedName name="ABJA" localSheetId="6">#REF!</definedName>
    <definedName name="ABJA" localSheetId="7">#REF!</definedName>
    <definedName name="ABJA" localSheetId="12">#REF!</definedName>
    <definedName name="ABJA">#REF!</definedName>
    <definedName name="ABJAD" localSheetId="12">[34]MEMO!$A:$B</definedName>
    <definedName name="ABJAD" localSheetId="13">[34]MEMO!$A$1:$B$65536</definedName>
    <definedName name="ABJAD">[34]MEMO!$A$1:$B$65536</definedName>
    <definedName name="ABJB" localSheetId="6">#REF!</definedName>
    <definedName name="ABJB" localSheetId="7">#REF!</definedName>
    <definedName name="ABJB" localSheetId="5">#REF!</definedName>
    <definedName name="ABJB" localSheetId="12">#REF!</definedName>
    <definedName name="ABJB">#REF!</definedName>
    <definedName name="ABJC" localSheetId="6">#REF!</definedName>
    <definedName name="ABJC" localSheetId="7">#REF!</definedName>
    <definedName name="ABJC" localSheetId="12">#REF!</definedName>
    <definedName name="ABJC">#REF!</definedName>
    <definedName name="ABJD" localSheetId="6">#REF!</definedName>
    <definedName name="ABJD" localSheetId="7">#REF!</definedName>
    <definedName name="ABJD" localSheetId="12">#REF!</definedName>
    <definedName name="ABJD">#REF!</definedName>
    <definedName name="ABJE" localSheetId="6">#REF!</definedName>
    <definedName name="ABJE" localSheetId="7">#REF!</definedName>
    <definedName name="ABJE" localSheetId="12">#REF!</definedName>
    <definedName name="ABJE">#REF!</definedName>
    <definedName name="ABJF" localSheetId="6">#REF!</definedName>
    <definedName name="ABJF" localSheetId="7">#REF!</definedName>
    <definedName name="ABJF" localSheetId="12">#REF!</definedName>
    <definedName name="ABJF">#REF!</definedName>
    <definedName name="ABJG" localSheetId="6">#REF!</definedName>
    <definedName name="ABJG" localSheetId="7">#REF!</definedName>
    <definedName name="ABJG" localSheetId="12">#REF!</definedName>
    <definedName name="ABJG">#REF!</definedName>
    <definedName name="ABJH" localSheetId="6">#REF!</definedName>
    <definedName name="ABJH" localSheetId="7">#REF!</definedName>
    <definedName name="ABJH" localSheetId="12">#REF!</definedName>
    <definedName name="ABJH">#REF!</definedName>
    <definedName name="ABJI" localSheetId="6">#REF!</definedName>
    <definedName name="ABJI" localSheetId="7">#REF!</definedName>
    <definedName name="ABJI" localSheetId="12">#REF!</definedName>
    <definedName name="ABJI">#REF!</definedName>
    <definedName name="ABJJ" localSheetId="6">#REF!</definedName>
    <definedName name="ABJJ" localSheetId="7">#REF!</definedName>
    <definedName name="ABJJ" localSheetId="12">#REF!</definedName>
    <definedName name="ABJJ">#REF!</definedName>
    <definedName name="ABSW" localSheetId="6">#REF!</definedName>
    <definedName name="ABSW" localSheetId="7">#REF!</definedName>
    <definedName name="ABSW" localSheetId="12">#REF!</definedName>
    <definedName name="ABSW">#REF!</definedName>
    <definedName name="acaa" localSheetId="6">#REF!</definedName>
    <definedName name="acaa" localSheetId="7">#REF!</definedName>
    <definedName name="acaa" localSheetId="12">#REF!</definedName>
    <definedName name="acaa">#REF!</definedName>
    <definedName name="ACAB" localSheetId="6">#REF!</definedName>
    <definedName name="ACAB" localSheetId="7">#REF!</definedName>
    <definedName name="ACAB" localSheetId="12">#REF!</definedName>
    <definedName name="ACAB">#REF!</definedName>
    <definedName name="ACAC" localSheetId="6">#REF!</definedName>
    <definedName name="ACAC" localSheetId="7">#REF!</definedName>
    <definedName name="ACAC" localSheetId="12">#REF!</definedName>
    <definedName name="ACAC">#REF!</definedName>
    <definedName name="acad" localSheetId="6">#REF!</definedName>
    <definedName name="acad" localSheetId="7">#REF!</definedName>
    <definedName name="acad" localSheetId="12">#REF!</definedName>
    <definedName name="acad">#REF!</definedName>
    <definedName name="acae" localSheetId="6">#REF!</definedName>
    <definedName name="acae" localSheetId="7">#REF!</definedName>
    <definedName name="acae" localSheetId="12">#REF!</definedName>
    <definedName name="acae">#REF!</definedName>
    <definedName name="acaf" localSheetId="6">#REF!</definedName>
    <definedName name="acaf" localSheetId="7">#REF!</definedName>
    <definedName name="acaf" localSheetId="12">#REF!</definedName>
    <definedName name="acaf">#REF!</definedName>
    <definedName name="acag" localSheetId="6">#REF!</definedName>
    <definedName name="acag" localSheetId="7">#REF!</definedName>
    <definedName name="acag" localSheetId="12">#REF!</definedName>
    <definedName name="acag">#REF!</definedName>
    <definedName name="ACAH" localSheetId="6">#REF!</definedName>
    <definedName name="ACAH" localSheetId="7">#REF!</definedName>
    <definedName name="ACAH" localSheetId="12">#REF!</definedName>
    <definedName name="ACAH">#REF!</definedName>
    <definedName name="ACAI" localSheetId="6">#REF!</definedName>
    <definedName name="ACAI" localSheetId="7">#REF!</definedName>
    <definedName name="ACAI" localSheetId="12">#REF!</definedName>
    <definedName name="ACAI">#REF!</definedName>
    <definedName name="ACAJ" localSheetId="6">#REF!</definedName>
    <definedName name="ACAJ" localSheetId="7">#REF!</definedName>
    <definedName name="ACAJ" localSheetId="12">#REF!</definedName>
    <definedName name="ACAJ">#REF!</definedName>
    <definedName name="ACBA" localSheetId="6">#REF!</definedName>
    <definedName name="ACBA" localSheetId="7">#REF!</definedName>
    <definedName name="ACBA" localSheetId="12">#REF!</definedName>
    <definedName name="ACBA">#REF!</definedName>
    <definedName name="ACBB" localSheetId="6">#REF!</definedName>
    <definedName name="ACBB" localSheetId="7">#REF!</definedName>
    <definedName name="ACBB" localSheetId="12">#REF!</definedName>
    <definedName name="ACBB">#REF!</definedName>
    <definedName name="ACBC" localSheetId="6">#REF!</definedName>
    <definedName name="ACBC" localSheetId="7">#REF!</definedName>
    <definedName name="ACBC" localSheetId="12">#REF!</definedName>
    <definedName name="ACBC">#REF!</definedName>
    <definedName name="ACBD" localSheetId="6">#REF!</definedName>
    <definedName name="ACBD" localSheetId="7">#REF!</definedName>
    <definedName name="ACBD" localSheetId="12">#REF!</definedName>
    <definedName name="ACBD">#REF!</definedName>
    <definedName name="acbe" localSheetId="6">#REF!</definedName>
    <definedName name="acbe" localSheetId="7">#REF!</definedName>
    <definedName name="acbe" localSheetId="12">#REF!</definedName>
    <definedName name="acbe">#REF!</definedName>
    <definedName name="ACBF" localSheetId="6">#REF!</definedName>
    <definedName name="ACBF" localSheetId="7">#REF!</definedName>
    <definedName name="ACBF" localSheetId="12">#REF!</definedName>
    <definedName name="ACBF">#REF!</definedName>
    <definedName name="ACBG" localSheetId="6">#REF!</definedName>
    <definedName name="ACBG" localSheetId="7">#REF!</definedName>
    <definedName name="ACBG" localSheetId="12">#REF!</definedName>
    <definedName name="ACBG">#REF!</definedName>
    <definedName name="ACBH" localSheetId="6">#REF!</definedName>
    <definedName name="ACBH" localSheetId="7">#REF!</definedName>
    <definedName name="ACBH" localSheetId="12">#REF!</definedName>
    <definedName name="ACBH">#REF!</definedName>
    <definedName name="ACBI" localSheetId="6">#REF!</definedName>
    <definedName name="ACBI" localSheetId="7">#REF!</definedName>
    <definedName name="ACBI" localSheetId="12">#REF!</definedName>
    <definedName name="ACBI">#REF!</definedName>
    <definedName name="ACBJ" localSheetId="6">#REF!</definedName>
    <definedName name="ACBJ" localSheetId="7">#REF!</definedName>
    <definedName name="ACBJ" localSheetId="12">#REF!</definedName>
    <definedName name="ACBJ">#REF!</definedName>
    <definedName name="ACCA" localSheetId="6">#REF!</definedName>
    <definedName name="ACCA" localSheetId="7">#REF!</definedName>
    <definedName name="ACCA" localSheetId="12">#REF!</definedName>
    <definedName name="ACCA">#REF!</definedName>
    <definedName name="ACCB" localSheetId="6">#REF!</definedName>
    <definedName name="ACCB" localSheetId="7">#REF!</definedName>
    <definedName name="ACCB" localSheetId="12">#REF!</definedName>
    <definedName name="ACCB">#REF!</definedName>
    <definedName name="ACCC" localSheetId="6">#REF!</definedName>
    <definedName name="ACCC" localSheetId="7">#REF!</definedName>
    <definedName name="ACCC" localSheetId="12">#REF!</definedName>
    <definedName name="ACCC">#REF!</definedName>
    <definedName name="ACCD" localSheetId="6">#REF!</definedName>
    <definedName name="ACCD" localSheetId="7">#REF!</definedName>
    <definedName name="ACCD" localSheetId="12">#REF!</definedName>
    <definedName name="ACCD">#REF!</definedName>
    <definedName name="ACCE" localSheetId="6">#REF!</definedName>
    <definedName name="ACCE" localSheetId="7">#REF!</definedName>
    <definedName name="ACCE" localSheetId="12">#REF!</definedName>
    <definedName name="ACCE">#REF!</definedName>
    <definedName name="ACCF" localSheetId="6">#REF!</definedName>
    <definedName name="ACCF" localSheetId="7">#REF!</definedName>
    <definedName name="ACCF" localSheetId="12">#REF!</definedName>
    <definedName name="ACCF">#REF!</definedName>
    <definedName name="ACCG" localSheetId="6">#REF!</definedName>
    <definedName name="ACCG" localSheetId="7">#REF!</definedName>
    <definedName name="ACCG" localSheetId="12">#REF!</definedName>
    <definedName name="ACCG">#REF!</definedName>
    <definedName name="ACCH" localSheetId="6">#REF!</definedName>
    <definedName name="ACCH" localSheetId="7">#REF!</definedName>
    <definedName name="ACCH" localSheetId="12">#REF!</definedName>
    <definedName name="ACCH">#REF!</definedName>
    <definedName name="ACCI" localSheetId="6">#REF!</definedName>
    <definedName name="ACCI" localSheetId="7">#REF!</definedName>
    <definedName name="ACCI" localSheetId="12">#REF!</definedName>
    <definedName name="ACCI">#REF!</definedName>
    <definedName name="ACCJ" localSheetId="6">#REF!</definedName>
    <definedName name="ACCJ" localSheetId="7">#REF!</definedName>
    <definedName name="ACCJ" localSheetId="12">#REF!</definedName>
    <definedName name="ACCJ">#REF!</definedName>
    <definedName name="ACDA" localSheetId="6">#REF!</definedName>
    <definedName name="ACDA" localSheetId="7">#REF!</definedName>
    <definedName name="ACDA" localSheetId="12">#REF!</definedName>
    <definedName name="ACDA">#REF!</definedName>
    <definedName name="ACDB" localSheetId="6">#REF!</definedName>
    <definedName name="ACDB" localSheetId="7">#REF!</definedName>
    <definedName name="ACDB" localSheetId="12">#REF!</definedName>
    <definedName name="ACDB">#REF!</definedName>
    <definedName name="ACDC" localSheetId="6">#REF!</definedName>
    <definedName name="ACDC" localSheetId="7">#REF!</definedName>
    <definedName name="ACDC" localSheetId="12">#REF!</definedName>
    <definedName name="ACDC">#REF!</definedName>
    <definedName name="ACDD" localSheetId="6">#REF!</definedName>
    <definedName name="ACDD" localSheetId="7">#REF!</definedName>
    <definedName name="ACDD" localSheetId="12">#REF!</definedName>
    <definedName name="ACDD">#REF!</definedName>
    <definedName name="ACDE" localSheetId="6">#REF!</definedName>
    <definedName name="ACDE" localSheetId="7">#REF!</definedName>
    <definedName name="ACDE" localSheetId="12">#REF!</definedName>
    <definedName name="ACDE">#REF!</definedName>
    <definedName name="ACDF" localSheetId="6">#REF!</definedName>
    <definedName name="ACDF" localSheetId="7">#REF!</definedName>
    <definedName name="ACDF" localSheetId="12">#REF!</definedName>
    <definedName name="ACDF">#REF!</definedName>
    <definedName name="ACDG" localSheetId="6">#REF!</definedName>
    <definedName name="ACDG" localSheetId="7">#REF!</definedName>
    <definedName name="ACDG" localSheetId="12">#REF!</definedName>
    <definedName name="ACDG">#REF!</definedName>
    <definedName name="ACDH" localSheetId="6">#REF!</definedName>
    <definedName name="ACDH" localSheetId="7">#REF!</definedName>
    <definedName name="ACDH" localSheetId="12">#REF!</definedName>
    <definedName name="ACDH">#REF!</definedName>
    <definedName name="ACDI" localSheetId="6">#REF!</definedName>
    <definedName name="ACDI" localSheetId="7">#REF!</definedName>
    <definedName name="ACDI" localSheetId="12">#REF!</definedName>
    <definedName name="ACDI">#REF!</definedName>
    <definedName name="ACDJ" localSheetId="6">#REF!</definedName>
    <definedName name="ACDJ" localSheetId="7">#REF!</definedName>
    <definedName name="ACDJ" localSheetId="12">#REF!</definedName>
    <definedName name="ACDJ">#REF!</definedName>
    <definedName name="ACEA" localSheetId="6">#REF!</definedName>
    <definedName name="ACEA" localSheetId="7">#REF!</definedName>
    <definedName name="ACEA" localSheetId="12">#REF!</definedName>
    <definedName name="ACEA">#REF!</definedName>
    <definedName name="ACEB" localSheetId="6">#REF!</definedName>
    <definedName name="ACEB" localSheetId="7">#REF!</definedName>
    <definedName name="ACEB" localSheetId="12">#REF!</definedName>
    <definedName name="ACEB">#REF!</definedName>
    <definedName name="ACEC" localSheetId="6">#REF!</definedName>
    <definedName name="ACEC" localSheetId="7">#REF!</definedName>
    <definedName name="ACEC" localSheetId="12">#REF!</definedName>
    <definedName name="ACEC">#REF!</definedName>
    <definedName name="ACED" localSheetId="6">#REF!</definedName>
    <definedName name="ACED" localSheetId="7">#REF!</definedName>
    <definedName name="ACED" localSheetId="12">#REF!</definedName>
    <definedName name="ACED">#REF!</definedName>
    <definedName name="ACEE" localSheetId="6">#REF!</definedName>
    <definedName name="ACEE" localSheetId="7">#REF!</definedName>
    <definedName name="ACEE" localSheetId="12">#REF!</definedName>
    <definedName name="ACEE">#REF!</definedName>
    <definedName name="ACEF" localSheetId="6">#REF!</definedName>
    <definedName name="ACEF" localSheetId="7">#REF!</definedName>
    <definedName name="ACEF" localSheetId="12">#REF!</definedName>
    <definedName name="ACEF">#REF!</definedName>
    <definedName name="ACEG" localSheetId="6">#REF!</definedName>
    <definedName name="ACEG" localSheetId="7">#REF!</definedName>
    <definedName name="ACEG" localSheetId="12">#REF!</definedName>
    <definedName name="ACEG">#REF!</definedName>
    <definedName name="ACEH" localSheetId="6">#REF!</definedName>
    <definedName name="ACEH" localSheetId="7">#REF!</definedName>
    <definedName name="ACEH" localSheetId="12">#REF!</definedName>
    <definedName name="ACEH">#REF!</definedName>
    <definedName name="ACEI" localSheetId="6">#REF!</definedName>
    <definedName name="ACEI" localSheetId="7">#REF!</definedName>
    <definedName name="ACEI" localSheetId="12">#REF!</definedName>
    <definedName name="ACEI">#REF!</definedName>
    <definedName name="ACEJ" localSheetId="6">#REF!</definedName>
    <definedName name="ACEJ" localSheetId="7">#REF!</definedName>
    <definedName name="ACEJ" localSheetId="12">#REF!</definedName>
    <definedName name="ACEJ">#REF!</definedName>
    <definedName name="ACFA" localSheetId="6">#REF!</definedName>
    <definedName name="ACFA" localSheetId="7">#REF!</definedName>
    <definedName name="ACFA" localSheetId="12">#REF!</definedName>
    <definedName name="ACFA">#REF!</definedName>
    <definedName name="ACFB" localSheetId="6">#REF!</definedName>
    <definedName name="ACFB" localSheetId="7">#REF!</definedName>
    <definedName name="ACFB" localSheetId="12">#REF!</definedName>
    <definedName name="ACFB">#REF!</definedName>
    <definedName name="ACFC" localSheetId="6">#REF!</definedName>
    <definedName name="ACFC" localSheetId="7">#REF!</definedName>
    <definedName name="ACFC" localSheetId="12">#REF!</definedName>
    <definedName name="ACFC">#REF!</definedName>
    <definedName name="ACFD" localSheetId="6">#REF!</definedName>
    <definedName name="ACFD" localSheetId="7">#REF!</definedName>
    <definedName name="ACFD" localSheetId="12">#REF!</definedName>
    <definedName name="ACFD">#REF!</definedName>
    <definedName name="ACFE" localSheetId="6">#REF!</definedName>
    <definedName name="ACFE" localSheetId="7">#REF!</definedName>
    <definedName name="ACFE" localSheetId="12">#REF!</definedName>
    <definedName name="ACFE">#REF!</definedName>
    <definedName name="ACFF" localSheetId="6">#REF!</definedName>
    <definedName name="ACFF" localSheetId="7">#REF!</definedName>
    <definedName name="ACFF" localSheetId="12">#REF!</definedName>
    <definedName name="ACFF">#REF!</definedName>
    <definedName name="ACFG" localSheetId="6">#REF!</definedName>
    <definedName name="ACFG" localSheetId="7">#REF!</definedName>
    <definedName name="ACFG" localSheetId="12">#REF!</definedName>
    <definedName name="ACFG">#REF!</definedName>
    <definedName name="ACFH" localSheetId="6">#REF!</definedName>
    <definedName name="ACFH" localSheetId="7">#REF!</definedName>
    <definedName name="ACFH" localSheetId="12">#REF!</definedName>
    <definedName name="ACFH">#REF!</definedName>
    <definedName name="ACFI" localSheetId="6">#REF!</definedName>
    <definedName name="ACFI" localSheetId="7">#REF!</definedName>
    <definedName name="ACFI" localSheetId="12">#REF!</definedName>
    <definedName name="ACFI">#REF!</definedName>
    <definedName name="ACFJ" localSheetId="6">#REF!</definedName>
    <definedName name="ACFJ" localSheetId="7">#REF!</definedName>
    <definedName name="ACFJ" localSheetId="12">#REF!</definedName>
    <definedName name="ACFJ">#REF!</definedName>
    <definedName name="ACGA" localSheetId="6">#REF!</definedName>
    <definedName name="ACGA" localSheetId="7">#REF!</definedName>
    <definedName name="ACGA" localSheetId="12">#REF!</definedName>
    <definedName name="ACGA">#REF!</definedName>
    <definedName name="ACGB" localSheetId="6">#REF!</definedName>
    <definedName name="ACGB" localSheetId="7">#REF!</definedName>
    <definedName name="ACGB" localSheetId="12">#REF!</definedName>
    <definedName name="ACGB">#REF!</definedName>
    <definedName name="ACGC" localSheetId="6">#REF!</definedName>
    <definedName name="ACGC" localSheetId="7">#REF!</definedName>
    <definedName name="ACGC" localSheetId="12">#REF!</definedName>
    <definedName name="ACGC">#REF!</definedName>
    <definedName name="ACGD" localSheetId="6">#REF!</definedName>
    <definedName name="ACGD" localSheetId="7">#REF!</definedName>
    <definedName name="ACGD" localSheetId="12">#REF!</definedName>
    <definedName name="ACGD">#REF!</definedName>
    <definedName name="ACGE" localSheetId="6">#REF!</definedName>
    <definedName name="ACGE" localSheetId="7">#REF!</definedName>
    <definedName name="ACGE" localSheetId="12">#REF!</definedName>
    <definedName name="ACGE">#REF!</definedName>
    <definedName name="ACGF" localSheetId="6">#REF!</definedName>
    <definedName name="ACGF" localSheetId="7">#REF!</definedName>
    <definedName name="ACGF" localSheetId="12">#REF!</definedName>
    <definedName name="ACGF">#REF!</definedName>
    <definedName name="ACGG" localSheetId="6">#REF!</definedName>
    <definedName name="ACGG" localSheetId="7">#REF!</definedName>
    <definedName name="ACGG" localSheetId="12">#REF!</definedName>
    <definedName name="ACGG">#REF!</definedName>
    <definedName name="ACGH" localSheetId="6">#REF!</definedName>
    <definedName name="ACGH" localSheetId="7">#REF!</definedName>
    <definedName name="ACGH" localSheetId="12">#REF!</definedName>
    <definedName name="ACGH">#REF!</definedName>
    <definedName name="ACGI" localSheetId="6">#REF!</definedName>
    <definedName name="ACGI" localSheetId="7">#REF!</definedName>
    <definedName name="ACGI" localSheetId="12">#REF!</definedName>
    <definedName name="ACGI">#REF!</definedName>
    <definedName name="ACGJ" localSheetId="6">#REF!</definedName>
    <definedName name="ACGJ" localSheetId="7">#REF!</definedName>
    <definedName name="ACGJ" localSheetId="12">#REF!</definedName>
    <definedName name="ACGJ">#REF!</definedName>
    <definedName name="ACHA" localSheetId="6">#REF!</definedName>
    <definedName name="ACHA" localSheetId="7">#REF!</definedName>
    <definedName name="ACHA" localSheetId="12">#REF!</definedName>
    <definedName name="ACHA">#REF!</definedName>
    <definedName name="ACHB" localSheetId="6">#REF!</definedName>
    <definedName name="ACHB" localSheetId="7">#REF!</definedName>
    <definedName name="ACHB" localSheetId="12">#REF!</definedName>
    <definedName name="ACHB">#REF!</definedName>
    <definedName name="ACHC" localSheetId="6">#REF!</definedName>
    <definedName name="ACHC" localSheetId="7">#REF!</definedName>
    <definedName name="ACHC" localSheetId="12">#REF!</definedName>
    <definedName name="ACHC">#REF!</definedName>
    <definedName name="ACHD" localSheetId="6">#REF!</definedName>
    <definedName name="ACHD" localSheetId="7">#REF!</definedName>
    <definedName name="ACHD" localSheetId="12">#REF!</definedName>
    <definedName name="ACHD">#REF!</definedName>
    <definedName name="ACHE" localSheetId="6">#REF!</definedName>
    <definedName name="ACHE" localSheetId="7">#REF!</definedName>
    <definedName name="ACHE" localSheetId="12">#REF!</definedName>
    <definedName name="ACHE">#REF!</definedName>
    <definedName name="ACHF" localSheetId="6">#REF!</definedName>
    <definedName name="ACHF" localSheetId="7">#REF!</definedName>
    <definedName name="ACHF" localSheetId="12">#REF!</definedName>
    <definedName name="ACHF">#REF!</definedName>
    <definedName name="ACHG" localSheetId="6">#REF!</definedName>
    <definedName name="ACHG" localSheetId="7">#REF!</definedName>
    <definedName name="ACHG" localSheetId="12">#REF!</definedName>
    <definedName name="ACHG">#REF!</definedName>
    <definedName name="ACHH" localSheetId="6">#REF!</definedName>
    <definedName name="ACHH" localSheetId="7">#REF!</definedName>
    <definedName name="ACHH" localSheetId="12">#REF!</definedName>
    <definedName name="ACHH">#REF!</definedName>
    <definedName name="ACHI" localSheetId="6">#REF!</definedName>
    <definedName name="ACHI" localSheetId="7">#REF!</definedName>
    <definedName name="ACHI" localSheetId="12">#REF!</definedName>
    <definedName name="ACHI">#REF!</definedName>
    <definedName name="ACHJ" localSheetId="6">#REF!</definedName>
    <definedName name="ACHJ" localSheetId="7">#REF!</definedName>
    <definedName name="ACHJ" localSheetId="12">#REF!</definedName>
    <definedName name="ACHJ">#REF!</definedName>
    <definedName name="ACIA" localSheetId="6">#REF!</definedName>
    <definedName name="ACIA" localSheetId="7">#REF!</definedName>
    <definedName name="ACIA" localSheetId="12">#REF!</definedName>
    <definedName name="ACIA">#REF!</definedName>
    <definedName name="ACIB" localSheetId="6">#REF!</definedName>
    <definedName name="ACIB" localSheetId="7">#REF!</definedName>
    <definedName name="ACIB" localSheetId="12">#REF!</definedName>
    <definedName name="ACIB">#REF!</definedName>
    <definedName name="ACIC" localSheetId="6">#REF!</definedName>
    <definedName name="ACIC" localSheetId="7">#REF!</definedName>
    <definedName name="ACIC" localSheetId="12">#REF!</definedName>
    <definedName name="ACIC">#REF!</definedName>
    <definedName name="ACID" localSheetId="6">#REF!</definedName>
    <definedName name="ACID" localSheetId="7">#REF!</definedName>
    <definedName name="ACID" localSheetId="12">#REF!</definedName>
    <definedName name="ACID">#REF!</definedName>
    <definedName name="ACIE" localSheetId="6">#REF!</definedName>
    <definedName name="ACIE" localSheetId="7">#REF!</definedName>
    <definedName name="ACIE" localSheetId="12">#REF!</definedName>
    <definedName name="ACIE">#REF!</definedName>
    <definedName name="ACIF" localSheetId="6">#REF!</definedName>
    <definedName name="ACIF" localSheetId="7">#REF!</definedName>
    <definedName name="ACIF" localSheetId="12">#REF!</definedName>
    <definedName name="ACIF">#REF!</definedName>
    <definedName name="ACIG" localSheetId="6">#REF!</definedName>
    <definedName name="ACIG" localSheetId="7">#REF!</definedName>
    <definedName name="ACIG" localSheetId="12">#REF!</definedName>
    <definedName name="ACIG">#REF!</definedName>
    <definedName name="ACIH" localSheetId="6">#REF!</definedName>
    <definedName name="ACIH" localSheetId="7">#REF!</definedName>
    <definedName name="ACIH" localSheetId="12">#REF!</definedName>
    <definedName name="ACIH">#REF!</definedName>
    <definedName name="ACII" localSheetId="6">#REF!</definedName>
    <definedName name="ACII" localSheetId="7">#REF!</definedName>
    <definedName name="ACII" localSheetId="12">#REF!</definedName>
    <definedName name="ACII">#REF!</definedName>
    <definedName name="ACIJ" localSheetId="6">#REF!</definedName>
    <definedName name="ACIJ" localSheetId="7">#REF!</definedName>
    <definedName name="ACIJ" localSheetId="12">#REF!</definedName>
    <definedName name="ACIJ">#REF!</definedName>
    <definedName name="ACJA" localSheetId="6">#REF!</definedName>
    <definedName name="ACJA" localSheetId="7">#REF!</definedName>
    <definedName name="ACJA" localSheetId="12">#REF!</definedName>
    <definedName name="ACJA">#REF!</definedName>
    <definedName name="ACJB" localSheetId="6">#REF!</definedName>
    <definedName name="ACJB" localSheetId="7">#REF!</definedName>
    <definedName name="ACJB" localSheetId="12">#REF!</definedName>
    <definedName name="ACJB">#REF!</definedName>
    <definedName name="ACJC" localSheetId="6">#REF!</definedName>
    <definedName name="ACJC" localSheetId="7">#REF!</definedName>
    <definedName name="ACJC" localSheetId="12">#REF!</definedName>
    <definedName name="ACJC">#REF!</definedName>
    <definedName name="ACJD" localSheetId="6">#REF!</definedName>
    <definedName name="ACJD" localSheetId="7">#REF!</definedName>
    <definedName name="ACJD" localSheetId="12">#REF!</definedName>
    <definedName name="ACJD">#REF!</definedName>
    <definedName name="ACJE" localSheetId="6">#REF!</definedName>
    <definedName name="ACJE" localSheetId="7">#REF!</definedName>
    <definedName name="ACJE" localSheetId="12">#REF!</definedName>
    <definedName name="ACJE">#REF!</definedName>
    <definedName name="ACJF" localSheetId="6">#REF!</definedName>
    <definedName name="ACJF" localSheetId="7">#REF!</definedName>
    <definedName name="ACJF" localSheetId="12">#REF!</definedName>
    <definedName name="ACJF">#REF!</definedName>
    <definedName name="ACJG" localSheetId="6">#REF!</definedName>
    <definedName name="ACJG" localSheetId="7">#REF!</definedName>
    <definedName name="ACJG" localSheetId="12">#REF!</definedName>
    <definedName name="ACJG">#REF!</definedName>
    <definedName name="ACJH" localSheetId="6">#REF!</definedName>
    <definedName name="ACJH" localSheetId="7">#REF!</definedName>
    <definedName name="ACJH" localSheetId="12">#REF!</definedName>
    <definedName name="ACJH">#REF!</definedName>
    <definedName name="ACJI" localSheetId="6">#REF!</definedName>
    <definedName name="ACJI" localSheetId="7">#REF!</definedName>
    <definedName name="ACJI" localSheetId="12">#REF!</definedName>
    <definedName name="ACJI">#REF!</definedName>
    <definedName name="ACJJ" localSheetId="6">#REF!</definedName>
    <definedName name="ACJJ" localSheetId="7">#REF!</definedName>
    <definedName name="ACJJ" localSheetId="12">#REF!</definedName>
    <definedName name="ACJJ">#REF!</definedName>
    <definedName name="ACUAN1" localSheetId="11">#REF!</definedName>
    <definedName name="ACUAN1" localSheetId="9">#REF!</definedName>
    <definedName name="ACUAN1">#REF!</definedName>
    <definedName name="ACUAN2" localSheetId="11">#REF!</definedName>
    <definedName name="ACUAN2" localSheetId="9">#REF!</definedName>
    <definedName name="ACUAN2">#REF!</definedName>
    <definedName name="ad" localSheetId="6">[35]JAN09!#REF!</definedName>
    <definedName name="ad" localSheetId="11" hidden="1">{#N/A,#N/A,FALSE,"M.33"}</definedName>
    <definedName name="ad" localSheetId="9" hidden="1">{#N/A,#N/A,FALSE,"M.33"}</definedName>
    <definedName name="ad" localSheetId="7">[35]JAN09!#REF!</definedName>
    <definedName name="ad" localSheetId="12">[35]JAN09!#REF!</definedName>
    <definedName name="ad" localSheetId="13">[35]JAN09!#REF!</definedName>
    <definedName name="ad">[35]JAN09!#REF!</definedName>
    <definedName name="ADAA" localSheetId="6">#REF!</definedName>
    <definedName name="ADAA" localSheetId="7">#REF!</definedName>
    <definedName name="ADAA" localSheetId="5">#REF!</definedName>
    <definedName name="ADAA" localSheetId="12">#REF!</definedName>
    <definedName name="ADAA">#REF!</definedName>
    <definedName name="ADAB" localSheetId="6">#REF!</definedName>
    <definedName name="ADAB" localSheetId="7">#REF!</definedName>
    <definedName name="ADAB" localSheetId="12">#REF!</definedName>
    <definedName name="ADAB">#REF!</definedName>
    <definedName name="ADAC" localSheetId="6">#REF!</definedName>
    <definedName name="ADAC" localSheetId="7">#REF!</definedName>
    <definedName name="ADAC" localSheetId="12">#REF!</definedName>
    <definedName name="ADAC">#REF!</definedName>
    <definedName name="ADAD" localSheetId="6">#REF!</definedName>
    <definedName name="ADAD" localSheetId="7">#REF!</definedName>
    <definedName name="ADAD" localSheetId="12">#REF!</definedName>
    <definedName name="ADAD">#REF!</definedName>
    <definedName name="adadd" localSheetId="12">#REF!</definedName>
    <definedName name="adadd">#REF!</definedName>
    <definedName name="ADAE" localSheetId="6">#REF!</definedName>
    <definedName name="ADAE" localSheetId="7">#REF!</definedName>
    <definedName name="ADAE" localSheetId="12">#REF!</definedName>
    <definedName name="ADAE">#REF!</definedName>
    <definedName name="ADAF" localSheetId="6">#REF!</definedName>
    <definedName name="ADAF" localSheetId="7">#REF!</definedName>
    <definedName name="ADAF" localSheetId="12">#REF!</definedName>
    <definedName name="ADAF">#REF!</definedName>
    <definedName name="ADAG" localSheetId="6">#REF!</definedName>
    <definedName name="ADAG" localSheetId="7">#REF!</definedName>
    <definedName name="ADAG" localSheetId="12">#REF!</definedName>
    <definedName name="ADAG">#REF!</definedName>
    <definedName name="ADAH" localSheetId="6">#REF!</definedName>
    <definedName name="ADAH" localSheetId="7">#REF!</definedName>
    <definedName name="ADAH" localSheetId="12">#REF!</definedName>
    <definedName name="ADAH">#REF!</definedName>
    <definedName name="ADAI" localSheetId="6">#REF!</definedName>
    <definedName name="ADAI" localSheetId="7">#REF!</definedName>
    <definedName name="ADAI" localSheetId="12">#REF!</definedName>
    <definedName name="ADAI">#REF!</definedName>
    <definedName name="ADAJ" localSheetId="6">#REF!</definedName>
    <definedName name="ADAJ" localSheetId="7">#REF!</definedName>
    <definedName name="ADAJ" localSheetId="12">#REF!</definedName>
    <definedName name="ADAJ">#REF!</definedName>
    <definedName name="ADB" localSheetId="11" hidden="1">{#N/A,#N/A,FALSE,"M.01";#N/A,#N/A,FALSE,"M.01"}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2">#REF!</definedName>
    <definedName name="ADBA">#REF!</definedName>
    <definedName name="ADBB" localSheetId="6">#REF!</definedName>
    <definedName name="ADBB" localSheetId="7">#REF!</definedName>
    <definedName name="ADBB" localSheetId="12">#REF!</definedName>
    <definedName name="ADBB">#REF!</definedName>
    <definedName name="ADBC" localSheetId="6">#REF!</definedName>
    <definedName name="ADBC" localSheetId="7">#REF!</definedName>
    <definedName name="ADBC" localSheetId="12">#REF!</definedName>
    <definedName name="ADBC">#REF!</definedName>
    <definedName name="ADBD" localSheetId="6">#REF!</definedName>
    <definedName name="ADBD" localSheetId="7">#REF!</definedName>
    <definedName name="ADBD" localSheetId="12">#REF!</definedName>
    <definedName name="ADBD">#REF!</definedName>
    <definedName name="ADBE" localSheetId="6">#REF!</definedName>
    <definedName name="ADBE" localSheetId="7">#REF!</definedName>
    <definedName name="ADBE" localSheetId="12">#REF!</definedName>
    <definedName name="ADBE">#REF!</definedName>
    <definedName name="ADBF" localSheetId="6">#REF!</definedName>
    <definedName name="ADBF" localSheetId="7">#REF!</definedName>
    <definedName name="ADBF" localSheetId="12">#REF!</definedName>
    <definedName name="ADBF">#REF!</definedName>
    <definedName name="ADBG" localSheetId="6">#REF!</definedName>
    <definedName name="ADBG" localSheetId="7">#REF!</definedName>
    <definedName name="ADBG" localSheetId="12">#REF!</definedName>
    <definedName name="ADBG">#REF!</definedName>
    <definedName name="ADBH" localSheetId="6">#REF!</definedName>
    <definedName name="ADBH" localSheetId="7">#REF!</definedName>
    <definedName name="ADBH" localSheetId="12">#REF!</definedName>
    <definedName name="ADBH">#REF!</definedName>
    <definedName name="ADBI" localSheetId="6">#REF!</definedName>
    <definedName name="ADBI" localSheetId="7">#REF!</definedName>
    <definedName name="ADBI" localSheetId="12">#REF!</definedName>
    <definedName name="ADBI">#REF!</definedName>
    <definedName name="ADBJ" localSheetId="6">#REF!</definedName>
    <definedName name="ADBJ" localSheetId="7">#REF!</definedName>
    <definedName name="ADBJ" localSheetId="12">#REF!</definedName>
    <definedName name="ADBJ">#REF!</definedName>
    <definedName name="ADCA" localSheetId="6">#REF!</definedName>
    <definedName name="ADCA" localSheetId="7">#REF!</definedName>
    <definedName name="ADCA" localSheetId="12">#REF!</definedName>
    <definedName name="ADCA">#REF!</definedName>
    <definedName name="ADCJ" localSheetId="6">#REF!</definedName>
    <definedName name="ADCJ" localSheetId="7">#REF!</definedName>
    <definedName name="ADCJ" localSheetId="12">#REF!</definedName>
    <definedName name="ADCJ">#REF!</definedName>
    <definedName name="adfasf" localSheetId="6">#REF!</definedName>
    <definedName name="adfasf" localSheetId="7">#REF!</definedName>
    <definedName name="adfasf" localSheetId="12">#REF!</definedName>
    <definedName name="adfasf">#REF!</definedName>
    <definedName name="ADJA" localSheetId="6">#REF!</definedName>
    <definedName name="ADJA" localSheetId="7">#REF!</definedName>
    <definedName name="ADJA" localSheetId="12">#REF!</definedName>
    <definedName name="ADJA">#REF!</definedName>
    <definedName name="ADJB" localSheetId="6">#REF!</definedName>
    <definedName name="ADJB" localSheetId="7">#REF!</definedName>
    <definedName name="ADJB" localSheetId="12">#REF!</definedName>
    <definedName name="ADJB">#REF!</definedName>
    <definedName name="ADJC" localSheetId="6">#REF!</definedName>
    <definedName name="ADJC" localSheetId="7">#REF!</definedName>
    <definedName name="ADJC" localSheetId="12">#REF!</definedName>
    <definedName name="ADJC">#REF!</definedName>
    <definedName name="ADJD" localSheetId="6">#REF!</definedName>
    <definedName name="ADJD" localSheetId="7">#REF!</definedName>
    <definedName name="ADJD" localSheetId="12">#REF!</definedName>
    <definedName name="ADJD">#REF!</definedName>
    <definedName name="ADJE" localSheetId="6">#REF!</definedName>
    <definedName name="ADJE" localSheetId="7">#REF!</definedName>
    <definedName name="ADJE" localSheetId="12">#REF!</definedName>
    <definedName name="ADJE">#REF!</definedName>
    <definedName name="ADJF" localSheetId="6">#REF!</definedName>
    <definedName name="ADJF" localSheetId="7">#REF!</definedName>
    <definedName name="ADJF" localSheetId="12">#REF!</definedName>
    <definedName name="ADJF">#REF!</definedName>
    <definedName name="ADJG" localSheetId="6">#REF!</definedName>
    <definedName name="ADJG" localSheetId="7">#REF!</definedName>
    <definedName name="ADJG" localSheetId="12">#REF!</definedName>
    <definedName name="ADJG">#REF!</definedName>
    <definedName name="ADJH" localSheetId="6">#REF!</definedName>
    <definedName name="ADJH" localSheetId="7">#REF!</definedName>
    <definedName name="ADJH" localSheetId="12">#REF!</definedName>
    <definedName name="ADJH">#REF!</definedName>
    <definedName name="ADJI" localSheetId="6">#REF!</definedName>
    <definedName name="ADJI" localSheetId="7">#REF!</definedName>
    <definedName name="ADJI" localSheetId="12">#REF!</definedName>
    <definedName name="ADJI">#REF!</definedName>
    <definedName name="ADJJ" localSheetId="6">#REF!</definedName>
    <definedName name="ADJJ" localSheetId="7">#REF!</definedName>
    <definedName name="ADJJ" localSheetId="12">#REF!</definedName>
    <definedName name="ADJJ">#REF!</definedName>
    <definedName name="AdmProBln" localSheetId="12">#N/A</definedName>
    <definedName name="AdmProBln" localSheetId="13">'[36]AHS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2">#REF!</definedName>
    <definedName name="aegbn">#REF!</definedName>
    <definedName name="aep" localSheetId="11" hidden="1">{#N/A,#N/A,FALSE,"M.41"}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2">#REF!</definedName>
    <definedName name="afag">#REF!</definedName>
    <definedName name="afasdf" localSheetId="12" hidden="1">[11]DExp.Lmb!#REF!</definedName>
    <definedName name="afasdf" hidden="1">[11]DExp.Lmb!#REF!</definedName>
    <definedName name="afgggg" localSheetId="6" hidden="1">{#N/A,#N/A,FALSE,"M.43"}</definedName>
    <definedName name="afgggg" localSheetId="11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2" hidden="1">{#N/A,#N/A,FALSE,"M.43"}</definedName>
    <definedName name="afgggg" localSheetId="13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11" hidden="1">{#N/A,#N/A,FALSE,"M.34"}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2">#REF!</definedName>
    <definedName name="AJAA">#REF!</definedName>
    <definedName name="AJAB" localSheetId="6">#REF!</definedName>
    <definedName name="AJAB" localSheetId="7">#REF!</definedName>
    <definedName name="AJAB" localSheetId="12">#REF!</definedName>
    <definedName name="AJAB">#REF!</definedName>
    <definedName name="AJAC" localSheetId="6">#REF!</definedName>
    <definedName name="AJAC" localSheetId="7">#REF!</definedName>
    <definedName name="AJAC" localSheetId="12">#REF!</definedName>
    <definedName name="AJAC">#REF!</definedName>
    <definedName name="AJAD" localSheetId="6">#REF!</definedName>
    <definedName name="AJAD" localSheetId="7">#REF!</definedName>
    <definedName name="AJAD" localSheetId="12">#REF!</definedName>
    <definedName name="AJAD">#REF!</definedName>
    <definedName name="AJAE" localSheetId="6">#REF!</definedName>
    <definedName name="AJAE" localSheetId="7">#REF!</definedName>
    <definedName name="AJAE" localSheetId="12">#REF!</definedName>
    <definedName name="AJAE">#REF!</definedName>
    <definedName name="AJAF" localSheetId="6">#REF!</definedName>
    <definedName name="AJAF" localSheetId="7">#REF!</definedName>
    <definedName name="AJAF" localSheetId="12">#REF!</definedName>
    <definedName name="AJAF">#REF!</definedName>
    <definedName name="AJAG" localSheetId="6">#REF!</definedName>
    <definedName name="AJAG" localSheetId="7">#REF!</definedName>
    <definedName name="AJAG" localSheetId="12">#REF!</definedName>
    <definedName name="AJAG">#REF!</definedName>
    <definedName name="AJAH" localSheetId="6">#REF!</definedName>
    <definedName name="AJAH" localSheetId="7">#REF!</definedName>
    <definedName name="AJAH" localSheetId="12">#REF!</definedName>
    <definedName name="AJAH">#REF!</definedName>
    <definedName name="AJAI" localSheetId="6">#REF!</definedName>
    <definedName name="AJAI" localSheetId="7">#REF!</definedName>
    <definedName name="AJAI" localSheetId="12">#REF!</definedName>
    <definedName name="AJAI">#REF!</definedName>
    <definedName name="AJAJ" localSheetId="6">#REF!</definedName>
    <definedName name="AJAJ" localSheetId="7">#REF!</definedName>
    <definedName name="AJAJ" localSheetId="12">#REF!</definedName>
    <definedName name="AJAJ">#REF!</definedName>
    <definedName name="AJBA" localSheetId="6">#REF!</definedName>
    <definedName name="AJBA" localSheetId="7">#REF!</definedName>
    <definedName name="AJBA" localSheetId="12">#REF!</definedName>
    <definedName name="AJBA">#REF!</definedName>
    <definedName name="AJBB" localSheetId="6">#REF!</definedName>
    <definedName name="AJBB" localSheetId="7">#REF!</definedName>
    <definedName name="AJBB" localSheetId="12">#REF!</definedName>
    <definedName name="AJBB">#REF!</definedName>
    <definedName name="AJBC" localSheetId="6">#REF!</definedName>
    <definedName name="AJBC" localSheetId="7">#REF!</definedName>
    <definedName name="AJBC" localSheetId="12">#REF!</definedName>
    <definedName name="AJBC">#REF!</definedName>
    <definedName name="AJBD" localSheetId="6">#REF!</definedName>
    <definedName name="AJBD" localSheetId="7">#REF!</definedName>
    <definedName name="AJBD" localSheetId="12">#REF!</definedName>
    <definedName name="AJBD">#REF!</definedName>
    <definedName name="AJBE" localSheetId="6">#REF!</definedName>
    <definedName name="AJBE" localSheetId="7">#REF!</definedName>
    <definedName name="AJBE" localSheetId="12">#REF!</definedName>
    <definedName name="AJBE">#REF!</definedName>
    <definedName name="AJBF" localSheetId="6">#REF!</definedName>
    <definedName name="AJBF" localSheetId="7">#REF!</definedName>
    <definedName name="AJBF" localSheetId="12">#REF!</definedName>
    <definedName name="AJBF">#REF!</definedName>
    <definedName name="AJBG" localSheetId="6">#REF!</definedName>
    <definedName name="AJBG" localSheetId="7">#REF!</definedName>
    <definedName name="AJBG" localSheetId="12">#REF!</definedName>
    <definedName name="AJBG">#REF!</definedName>
    <definedName name="AJBH" localSheetId="6">#REF!</definedName>
    <definedName name="AJBH" localSheetId="7">#REF!</definedName>
    <definedName name="AJBH" localSheetId="12">#REF!</definedName>
    <definedName name="AJBH">#REF!</definedName>
    <definedName name="AJBI" localSheetId="6">#REF!</definedName>
    <definedName name="AJBI" localSheetId="7">#REF!</definedName>
    <definedName name="AJBI" localSheetId="12">#REF!</definedName>
    <definedName name="AJBI">#REF!</definedName>
    <definedName name="AJBJ" localSheetId="6">#REF!</definedName>
    <definedName name="AJBJ" localSheetId="7">#REF!</definedName>
    <definedName name="AJBJ" localSheetId="12">#REF!</definedName>
    <definedName name="AJBJ">#REF!</definedName>
    <definedName name="AJCA" localSheetId="6">#REF!</definedName>
    <definedName name="AJCA" localSheetId="7">#REF!</definedName>
    <definedName name="AJCA" localSheetId="12">#REF!</definedName>
    <definedName name="AJCA">#REF!</definedName>
    <definedName name="AJCB" localSheetId="6">#REF!</definedName>
    <definedName name="AJCB" localSheetId="7">#REF!</definedName>
    <definedName name="AJCB" localSheetId="12">#REF!</definedName>
    <definedName name="AJCB">#REF!</definedName>
    <definedName name="AJCC" localSheetId="6">#REF!</definedName>
    <definedName name="AJCC" localSheetId="7">#REF!</definedName>
    <definedName name="AJCC" localSheetId="12">#REF!</definedName>
    <definedName name="AJCC">#REF!</definedName>
    <definedName name="AJCD" localSheetId="6">#REF!</definedName>
    <definedName name="AJCD" localSheetId="7">#REF!</definedName>
    <definedName name="AJCD" localSheetId="12">#REF!</definedName>
    <definedName name="AJCD">#REF!</definedName>
    <definedName name="AJCE" localSheetId="6">#REF!</definedName>
    <definedName name="AJCE" localSheetId="7">#REF!</definedName>
    <definedName name="AJCE" localSheetId="12">#REF!</definedName>
    <definedName name="AJCE">#REF!</definedName>
    <definedName name="AJCF" localSheetId="6">#REF!</definedName>
    <definedName name="AJCF" localSheetId="7">#REF!</definedName>
    <definedName name="AJCF" localSheetId="12">#REF!</definedName>
    <definedName name="AJCF">#REF!</definedName>
    <definedName name="AJCG" localSheetId="6">#REF!</definedName>
    <definedName name="AJCG" localSheetId="7">#REF!</definedName>
    <definedName name="AJCG" localSheetId="12">#REF!</definedName>
    <definedName name="AJCG">#REF!</definedName>
    <definedName name="AJCH" localSheetId="6">#REF!</definedName>
    <definedName name="AJCH" localSheetId="7">#REF!</definedName>
    <definedName name="AJCH" localSheetId="12">#REF!</definedName>
    <definedName name="AJCH">#REF!</definedName>
    <definedName name="AJCI" localSheetId="6">#REF!</definedName>
    <definedName name="AJCI" localSheetId="7">#REF!</definedName>
    <definedName name="AJCI" localSheetId="12">#REF!</definedName>
    <definedName name="AJCI">#REF!</definedName>
    <definedName name="AJCJ" localSheetId="6">#REF!</definedName>
    <definedName name="AJCJ" localSheetId="7">#REF!</definedName>
    <definedName name="AJCJ" localSheetId="12">#REF!</definedName>
    <definedName name="AJCJ">#REF!</definedName>
    <definedName name="AJDA" localSheetId="6">#REF!</definedName>
    <definedName name="AJDA" localSheetId="7">#REF!</definedName>
    <definedName name="AJDA" localSheetId="12">#REF!</definedName>
    <definedName name="AJDA">#REF!</definedName>
    <definedName name="AJDB" localSheetId="6">#REF!</definedName>
    <definedName name="AJDB" localSheetId="7">#REF!</definedName>
    <definedName name="AJDB" localSheetId="12">#REF!</definedName>
    <definedName name="AJDB">#REF!</definedName>
    <definedName name="AJDC" localSheetId="6">#REF!</definedName>
    <definedName name="AJDC" localSheetId="7">#REF!</definedName>
    <definedName name="AJDC" localSheetId="12">#REF!</definedName>
    <definedName name="AJDC">#REF!</definedName>
    <definedName name="AJDD" localSheetId="6">#REF!</definedName>
    <definedName name="AJDD" localSheetId="7">#REF!</definedName>
    <definedName name="AJDD" localSheetId="12">#REF!</definedName>
    <definedName name="AJDD">#REF!</definedName>
    <definedName name="AJDE" localSheetId="6">#REF!</definedName>
    <definedName name="AJDE" localSheetId="7">#REF!</definedName>
    <definedName name="AJDE" localSheetId="12">#REF!</definedName>
    <definedName name="AJDE">#REF!</definedName>
    <definedName name="AJDF" localSheetId="6">#REF!</definedName>
    <definedName name="AJDF" localSheetId="7">#REF!</definedName>
    <definedName name="AJDF" localSheetId="12">#REF!</definedName>
    <definedName name="AJDF">#REF!</definedName>
    <definedName name="AJDG" localSheetId="6">#REF!</definedName>
    <definedName name="AJDG" localSheetId="7">#REF!</definedName>
    <definedName name="AJDG" localSheetId="12">#REF!</definedName>
    <definedName name="AJDG">#REF!</definedName>
    <definedName name="AJDH" localSheetId="6">#REF!</definedName>
    <definedName name="AJDH" localSheetId="7">#REF!</definedName>
    <definedName name="AJDH" localSheetId="12">#REF!</definedName>
    <definedName name="AJDH">#REF!</definedName>
    <definedName name="AJDI" localSheetId="6">#REF!</definedName>
    <definedName name="AJDI" localSheetId="7">#REF!</definedName>
    <definedName name="AJDI" localSheetId="12">#REF!</definedName>
    <definedName name="AJDI">#REF!</definedName>
    <definedName name="AJDJ" localSheetId="6">#REF!</definedName>
    <definedName name="AJDJ" localSheetId="7">#REF!</definedName>
    <definedName name="AJDJ" localSheetId="12">#REF!</definedName>
    <definedName name="AJDJ">#REF!</definedName>
    <definedName name="AJEA" localSheetId="6">#REF!</definedName>
    <definedName name="AJEA" localSheetId="7">#REF!</definedName>
    <definedName name="AJEA" localSheetId="12">#REF!</definedName>
    <definedName name="AJEA">#REF!</definedName>
    <definedName name="AJEB" localSheetId="6">#REF!</definedName>
    <definedName name="AJEB" localSheetId="7">#REF!</definedName>
    <definedName name="AJEB" localSheetId="12">#REF!</definedName>
    <definedName name="AJEB">#REF!</definedName>
    <definedName name="AJEC" localSheetId="6">#REF!</definedName>
    <definedName name="AJEC" localSheetId="7">#REF!</definedName>
    <definedName name="AJEC" localSheetId="12">#REF!</definedName>
    <definedName name="AJEC">#REF!</definedName>
    <definedName name="AJED" localSheetId="6">#REF!</definedName>
    <definedName name="AJED" localSheetId="7">#REF!</definedName>
    <definedName name="AJED" localSheetId="12">#REF!</definedName>
    <definedName name="AJED">#REF!</definedName>
    <definedName name="AJEE" localSheetId="6">#REF!</definedName>
    <definedName name="AJEE" localSheetId="7">#REF!</definedName>
    <definedName name="AJEE" localSheetId="12">#REF!</definedName>
    <definedName name="AJEE">#REF!</definedName>
    <definedName name="AJEF" localSheetId="6">#REF!</definedName>
    <definedName name="AJEF" localSheetId="7">#REF!</definedName>
    <definedName name="AJEF" localSheetId="12">#REF!</definedName>
    <definedName name="AJEF">#REF!</definedName>
    <definedName name="AJEG" localSheetId="6">#REF!</definedName>
    <definedName name="AJEG" localSheetId="7">#REF!</definedName>
    <definedName name="AJEG" localSheetId="12">#REF!</definedName>
    <definedName name="AJEG">#REF!</definedName>
    <definedName name="AJEH" localSheetId="6">#REF!</definedName>
    <definedName name="AJEH" localSheetId="7">#REF!</definedName>
    <definedName name="AJEH" localSheetId="12">#REF!</definedName>
    <definedName name="AJEH">#REF!</definedName>
    <definedName name="AJEI" localSheetId="6">#REF!</definedName>
    <definedName name="AJEI" localSheetId="7">#REF!</definedName>
    <definedName name="AJEI" localSheetId="12">#REF!</definedName>
    <definedName name="AJEI">#REF!</definedName>
    <definedName name="AJEJ" localSheetId="6">#REF!</definedName>
    <definedName name="AJEJ" localSheetId="7">#REF!</definedName>
    <definedName name="AJEJ" localSheetId="12">#REF!</definedName>
    <definedName name="AJEJ">#REF!</definedName>
    <definedName name="AJFA" localSheetId="6">#REF!</definedName>
    <definedName name="AJFA" localSheetId="7">#REF!</definedName>
    <definedName name="AJFA" localSheetId="12">#REF!</definedName>
    <definedName name="AJFA">#REF!</definedName>
    <definedName name="AJFB" localSheetId="6">#REF!</definedName>
    <definedName name="AJFB" localSheetId="7">#REF!</definedName>
    <definedName name="AJFB" localSheetId="12">#REF!</definedName>
    <definedName name="AJFB">#REF!</definedName>
    <definedName name="AJFC" localSheetId="6">#REF!</definedName>
    <definedName name="AJFC" localSheetId="7">#REF!</definedName>
    <definedName name="AJFC" localSheetId="12">#REF!</definedName>
    <definedName name="AJFC">#REF!</definedName>
    <definedName name="AJFD" localSheetId="6">#REF!</definedName>
    <definedName name="AJFD" localSheetId="7">#REF!</definedName>
    <definedName name="AJFD" localSheetId="12">#REF!</definedName>
    <definedName name="AJFD">#REF!</definedName>
    <definedName name="AJFE" localSheetId="6">#REF!</definedName>
    <definedName name="AJFE" localSheetId="7">#REF!</definedName>
    <definedName name="AJFE" localSheetId="12">#REF!</definedName>
    <definedName name="AJFE">#REF!</definedName>
    <definedName name="AJFF" localSheetId="6">#REF!</definedName>
    <definedName name="AJFF" localSheetId="7">#REF!</definedName>
    <definedName name="AJFF" localSheetId="12">#REF!</definedName>
    <definedName name="AJFF">#REF!</definedName>
    <definedName name="AJFG" localSheetId="6">#REF!</definedName>
    <definedName name="AJFG" localSheetId="7">#REF!</definedName>
    <definedName name="AJFG" localSheetId="12">#REF!</definedName>
    <definedName name="AJFG">#REF!</definedName>
    <definedName name="AJFH" localSheetId="6">#REF!</definedName>
    <definedName name="AJFH" localSheetId="7">#REF!</definedName>
    <definedName name="AJFH" localSheetId="12">#REF!</definedName>
    <definedName name="AJFH">#REF!</definedName>
    <definedName name="AJFI" localSheetId="6">#REF!</definedName>
    <definedName name="AJFI" localSheetId="7">#REF!</definedName>
    <definedName name="AJFI" localSheetId="12">#REF!</definedName>
    <definedName name="AJFI">#REF!</definedName>
    <definedName name="AJFJ" localSheetId="6">#REF!</definedName>
    <definedName name="AJFJ" localSheetId="7">#REF!</definedName>
    <definedName name="AJFJ" localSheetId="12">#REF!</definedName>
    <definedName name="AJFJ">#REF!</definedName>
    <definedName name="AJGA" localSheetId="6">#REF!</definedName>
    <definedName name="AJGA" localSheetId="7">#REF!</definedName>
    <definedName name="AJGA" localSheetId="12">#REF!</definedName>
    <definedName name="AJGA">#REF!</definedName>
    <definedName name="AJGB" localSheetId="6">#REF!</definedName>
    <definedName name="AJGB" localSheetId="7">#REF!</definedName>
    <definedName name="AJGB" localSheetId="12">#REF!</definedName>
    <definedName name="AJGB">#REF!</definedName>
    <definedName name="AJGC" localSheetId="6">#REF!</definedName>
    <definedName name="AJGC" localSheetId="7">#REF!</definedName>
    <definedName name="AJGC" localSheetId="12">#REF!</definedName>
    <definedName name="AJGC">#REF!</definedName>
    <definedName name="AJGD" localSheetId="6">#REF!</definedName>
    <definedName name="AJGD" localSheetId="7">#REF!</definedName>
    <definedName name="AJGD" localSheetId="12">#REF!</definedName>
    <definedName name="AJGD">#REF!</definedName>
    <definedName name="AJGE" localSheetId="6">#REF!</definedName>
    <definedName name="AJGE" localSheetId="7">#REF!</definedName>
    <definedName name="AJGE" localSheetId="12">#REF!</definedName>
    <definedName name="AJGE">#REF!</definedName>
    <definedName name="AJGF" localSheetId="6">#REF!</definedName>
    <definedName name="AJGF" localSheetId="7">#REF!</definedName>
    <definedName name="AJGF" localSheetId="12">#REF!</definedName>
    <definedName name="AJGF">#REF!</definedName>
    <definedName name="AJGG" localSheetId="6">#REF!</definedName>
    <definedName name="AJGG" localSheetId="7">#REF!</definedName>
    <definedName name="AJGG" localSheetId="12">#REF!</definedName>
    <definedName name="AJGG">#REF!</definedName>
    <definedName name="AJGH" localSheetId="6">#REF!</definedName>
    <definedName name="AJGH" localSheetId="7">#REF!</definedName>
    <definedName name="AJGH" localSheetId="12">#REF!</definedName>
    <definedName name="AJGH">#REF!</definedName>
    <definedName name="AJGI" localSheetId="6">#REF!</definedName>
    <definedName name="AJGI" localSheetId="7">#REF!</definedName>
    <definedName name="AJGI" localSheetId="12">#REF!</definedName>
    <definedName name="AJGI">#REF!</definedName>
    <definedName name="AJGJ" localSheetId="6">#REF!</definedName>
    <definedName name="AJGJ" localSheetId="7">#REF!</definedName>
    <definedName name="AJGJ" localSheetId="12">#REF!</definedName>
    <definedName name="AJGJ">#REF!</definedName>
    <definedName name="AJHA" localSheetId="6">#REF!</definedName>
    <definedName name="AJHA" localSheetId="7">#REF!</definedName>
    <definedName name="AJHA" localSheetId="12">#REF!</definedName>
    <definedName name="AJHA">#REF!</definedName>
    <definedName name="AJHB" localSheetId="6">#REF!</definedName>
    <definedName name="AJHB" localSheetId="7">#REF!</definedName>
    <definedName name="AJHB" localSheetId="12">#REF!</definedName>
    <definedName name="AJHB">#REF!</definedName>
    <definedName name="AJHC" localSheetId="6">#REF!</definedName>
    <definedName name="AJHC" localSheetId="7">#REF!</definedName>
    <definedName name="AJHC" localSheetId="12">#REF!</definedName>
    <definedName name="AJHC">#REF!</definedName>
    <definedName name="AJHD" localSheetId="6">#REF!</definedName>
    <definedName name="AJHD" localSheetId="7">#REF!</definedName>
    <definedName name="AJHD" localSheetId="12">#REF!</definedName>
    <definedName name="AJHD">#REF!</definedName>
    <definedName name="AJHE" localSheetId="6">#REF!</definedName>
    <definedName name="AJHE" localSheetId="7">#REF!</definedName>
    <definedName name="AJHE" localSheetId="12">#REF!</definedName>
    <definedName name="AJHE">#REF!</definedName>
    <definedName name="AJHF" localSheetId="6">#REF!</definedName>
    <definedName name="AJHF" localSheetId="7">#REF!</definedName>
    <definedName name="AJHF" localSheetId="12">#REF!</definedName>
    <definedName name="AJHF">#REF!</definedName>
    <definedName name="AJHG" localSheetId="6">#REF!</definedName>
    <definedName name="AJHG" localSheetId="7">#REF!</definedName>
    <definedName name="AJHG" localSheetId="12">#REF!</definedName>
    <definedName name="AJHG">#REF!</definedName>
    <definedName name="AJHH" localSheetId="6">#REF!</definedName>
    <definedName name="AJHH" localSheetId="7">#REF!</definedName>
    <definedName name="AJHH" localSheetId="12">#REF!</definedName>
    <definedName name="AJHH">#REF!</definedName>
    <definedName name="AJHI" localSheetId="6">#REF!</definedName>
    <definedName name="AJHI" localSheetId="7">#REF!</definedName>
    <definedName name="AJHI" localSheetId="12">#REF!</definedName>
    <definedName name="AJHI">#REF!</definedName>
    <definedName name="AJHJ" localSheetId="6">#REF!</definedName>
    <definedName name="AJHJ" localSheetId="7">#REF!</definedName>
    <definedName name="AJHJ" localSheetId="12">#REF!</definedName>
    <definedName name="AJHJ">#REF!</definedName>
    <definedName name="AJI" localSheetId="12">#REF!</definedName>
    <definedName name="AJI">#REF!</definedName>
    <definedName name="AJIA" localSheetId="6">#REF!</definedName>
    <definedName name="AJIA" localSheetId="7">#REF!</definedName>
    <definedName name="AJIA" localSheetId="12">#REF!</definedName>
    <definedName name="AJIA">#REF!</definedName>
    <definedName name="AJIB" localSheetId="6">#REF!</definedName>
    <definedName name="AJIB" localSheetId="7">#REF!</definedName>
    <definedName name="AJIB" localSheetId="12">#REF!</definedName>
    <definedName name="AJIB">#REF!</definedName>
    <definedName name="AJIC" localSheetId="6">#REF!</definedName>
    <definedName name="AJIC" localSheetId="7">#REF!</definedName>
    <definedName name="AJIC" localSheetId="12">#REF!</definedName>
    <definedName name="AJIC">#REF!</definedName>
    <definedName name="AJID" localSheetId="6">#REF!</definedName>
    <definedName name="AJID" localSheetId="7">#REF!</definedName>
    <definedName name="AJID" localSheetId="12">#REF!</definedName>
    <definedName name="AJID">#REF!</definedName>
    <definedName name="AJIE" localSheetId="6">#REF!</definedName>
    <definedName name="AJIE" localSheetId="7">#REF!</definedName>
    <definedName name="AJIE" localSheetId="12">#REF!</definedName>
    <definedName name="AJIE">#REF!</definedName>
    <definedName name="AJIF" localSheetId="6">#REF!</definedName>
    <definedName name="AJIF" localSheetId="7">#REF!</definedName>
    <definedName name="AJIF" localSheetId="12">#REF!</definedName>
    <definedName name="AJIF">#REF!</definedName>
    <definedName name="AJIG" localSheetId="6">#REF!</definedName>
    <definedName name="AJIG" localSheetId="7">#REF!</definedName>
    <definedName name="AJIG" localSheetId="12">#REF!</definedName>
    <definedName name="AJIG">#REF!</definedName>
    <definedName name="AJIH" localSheetId="6">#REF!</definedName>
    <definedName name="AJIH" localSheetId="7">#REF!</definedName>
    <definedName name="AJIH" localSheetId="12">#REF!</definedName>
    <definedName name="AJIH">#REF!</definedName>
    <definedName name="AJII" localSheetId="6">#REF!</definedName>
    <definedName name="AJII" localSheetId="7">#REF!</definedName>
    <definedName name="AJII" localSheetId="12">#REF!</definedName>
    <definedName name="AJII">#REF!</definedName>
    <definedName name="AJIJ" localSheetId="6">#REF!</definedName>
    <definedName name="AJIJ" localSheetId="7">#REF!</definedName>
    <definedName name="AJIJ" localSheetId="12">#REF!</definedName>
    <definedName name="AJIJ">#REF!</definedName>
    <definedName name="AJJA" localSheetId="6">#REF!</definedName>
    <definedName name="AJJA" localSheetId="7">#REF!</definedName>
    <definedName name="AJJA" localSheetId="12">#REF!</definedName>
    <definedName name="AJJA">#REF!</definedName>
    <definedName name="AJJB" localSheetId="6">#REF!</definedName>
    <definedName name="AJJB" localSheetId="7">#REF!</definedName>
    <definedName name="AJJB" localSheetId="12">#REF!</definedName>
    <definedName name="AJJB">#REF!</definedName>
    <definedName name="AJJC" localSheetId="6">#REF!</definedName>
    <definedName name="AJJC" localSheetId="7">#REF!</definedName>
    <definedName name="AJJC" localSheetId="12">#REF!</definedName>
    <definedName name="AJJC">#REF!</definedName>
    <definedName name="AJJD" localSheetId="6">#REF!</definedName>
    <definedName name="AJJD" localSheetId="7">#REF!</definedName>
    <definedName name="AJJD" localSheetId="12">#REF!</definedName>
    <definedName name="AJJD">#REF!</definedName>
    <definedName name="AJJE" localSheetId="6">#REF!</definedName>
    <definedName name="AJJE" localSheetId="7">#REF!</definedName>
    <definedName name="AJJE" localSheetId="12">#REF!</definedName>
    <definedName name="AJJE">#REF!</definedName>
    <definedName name="AJJF" localSheetId="6">#REF!</definedName>
    <definedName name="AJJF" localSheetId="7">#REF!</definedName>
    <definedName name="AJJF" localSheetId="12">#REF!</definedName>
    <definedName name="AJJF">#REF!</definedName>
    <definedName name="AJJG" localSheetId="6">#REF!</definedName>
    <definedName name="AJJG" localSheetId="7">#REF!</definedName>
    <definedName name="AJJG" localSheetId="12">#REF!</definedName>
    <definedName name="AJJG">#REF!</definedName>
    <definedName name="AJJH" localSheetId="6">#REF!</definedName>
    <definedName name="AJJH" localSheetId="7">#REF!</definedName>
    <definedName name="AJJH" localSheetId="12">#REF!</definedName>
    <definedName name="AJJH">#REF!</definedName>
    <definedName name="AJJI" localSheetId="6">#REF!</definedName>
    <definedName name="AJJI" localSheetId="7">#REF!</definedName>
    <definedName name="AJJI" localSheetId="12">#REF!</definedName>
    <definedName name="AJJI">#REF!</definedName>
    <definedName name="aku" localSheetId="11" hidden="1">{#N/A,#N/A,FALSE,"M.43"}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11">#REF!</definedName>
    <definedName name="AkumATFungsi" localSheetId="9">#REF!</definedName>
    <definedName name="AkumATFungsi" localSheetId="7">#REF!</definedName>
    <definedName name="AkumATFungsi" localSheetId="12">#REF!</definedName>
    <definedName name="AkumATFungsi">#REF!</definedName>
    <definedName name="AkumATJenis" localSheetId="6">#REF!</definedName>
    <definedName name="AkumATJenis" localSheetId="11">#REF!</definedName>
    <definedName name="AkumATJenis" localSheetId="9">#REF!</definedName>
    <definedName name="AkumATJenis" localSheetId="7">#REF!</definedName>
    <definedName name="AkumATJenis" localSheetId="12">#REF!</definedName>
    <definedName name="AkumATJenis">#REF!</definedName>
    <definedName name="ALAMAT" localSheetId="6">#REF!</definedName>
    <definedName name="ALAMAT" localSheetId="7">#REF!</definedName>
    <definedName name="ALAMAT" localSheetId="12">#REF!</definedName>
    <definedName name="ALAMAT">#REF!</definedName>
    <definedName name="AMPE" localSheetId="11" hidden="1">{#N/A,#N/A,FALSE,"M.31"}</definedName>
    <definedName name="AMPE" localSheetId="9" hidden="1">{#N/A,#N/A,FALSE,"M.31"}</definedName>
    <definedName name="AMPE" hidden="1">{#N/A,#N/A,FALSE,"M.31"}</definedName>
    <definedName name="an" localSheetId="6">[35]JAN09!#REF!</definedName>
    <definedName name="an" localSheetId="7">[35]JAN09!#REF!</definedName>
    <definedName name="an" localSheetId="12">[35]JAN09!#REF!</definedName>
    <definedName name="an">[35]JAN09!#REF!</definedName>
    <definedName name="anal" localSheetId="11" hidden="1">{#N/A,#N/A,FALSE,"M.31"}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11">#REF!</definedName>
    <definedName name="analisa" localSheetId="9">#REF!</definedName>
    <definedName name="analisa" localSheetId="7">#REF!</definedName>
    <definedName name="analisa" localSheetId="5">#REF!</definedName>
    <definedName name="analisa" localSheetId="12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2">#REF!</definedName>
    <definedName name="AnalisaPenjualan">#REF!</definedName>
    <definedName name="AnalisHari" localSheetId="12">#N/A</definedName>
    <definedName name="AnalisHari" localSheetId="13">'[36]AHS - Personel'!$G$10</definedName>
    <definedName name="AnalisHari">#N/A</definedName>
    <definedName name="and" localSheetId="6">[37]JAN09!#REF!</definedName>
    <definedName name="and" localSheetId="7">[37]JAN09!#REF!</definedName>
    <definedName name="and" localSheetId="12">[37]JAN09!#REF!</definedName>
    <definedName name="and" localSheetId="13">[37]JAN09!#REF!</definedName>
    <definedName name="and">[37]JAN09!#REF!</definedName>
    <definedName name="andrea" localSheetId="6">[35]JAN09!#REF!</definedName>
    <definedName name="andrea" localSheetId="7">[35]JAN09!#REF!</definedName>
    <definedName name="andrea" localSheetId="12">[35]JAN09!#REF!</definedName>
    <definedName name="andrea">[35]JAN09!#REF!</definedName>
    <definedName name="ANYA" localSheetId="11" hidden="1">{#N/A,#N/A,FALSE,"M.43"}</definedName>
    <definedName name="ANYA" localSheetId="9" hidden="1">{#N/A,#N/A,FALSE,"M.43"}</definedName>
    <definedName name="ANYA" hidden="1">{#N/A,#N/A,FALSE,"M.43"}</definedName>
    <definedName name="APA" localSheetId="11" hidden="1">{#N/A,#N/A,FALSE,"M.01";#N/A,#N/A,FALSE,"M.01"}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1">#REF!</definedName>
    <definedName name="APRIL92" localSheetId="9">#REF!</definedName>
    <definedName name="APRIL92" localSheetId="7">#REF!</definedName>
    <definedName name="APRIL92" localSheetId="5">#REF!</definedName>
    <definedName name="APRIL92" localSheetId="12">#REF!</definedName>
    <definedName name="APRIL92">#REF!</definedName>
    <definedName name="aqa" localSheetId="12">#REF!</definedName>
    <definedName name="aqa">#REF!</definedName>
    <definedName name="aqDAD" localSheetId="12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2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2">#REF!</definedName>
    <definedName name="Area_print_Mi">#REF!</definedName>
    <definedName name="area_print1" localSheetId="6">#REF!</definedName>
    <definedName name="area_print1" localSheetId="7">#REF!</definedName>
    <definedName name="area_print1" localSheetId="12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2">#REF!</definedName>
    <definedName name="AREATAPRKAP">#REF!</definedName>
    <definedName name="arest" localSheetId="6">#REF!</definedName>
    <definedName name="arest" localSheetId="7">#REF!</definedName>
    <definedName name="arest" localSheetId="12">#REF!</definedName>
    <definedName name="arest">#REF!</definedName>
    <definedName name="ART">#REF!</definedName>
    <definedName name="arus" localSheetId="6">#REF!</definedName>
    <definedName name="Arus" localSheetId="11" hidden="1">{#N/A,#N/A,FALSE,"M.42"}</definedName>
    <definedName name="Arus" localSheetId="9" hidden="1">{#N/A,#N/A,FALSE,"M.42"}</definedName>
    <definedName name="arus" localSheetId="7">#REF!</definedName>
    <definedName name="arus" localSheetId="12">#REF!</definedName>
    <definedName name="arus">#REF!</definedName>
    <definedName name="ArusKas" localSheetId="6">#REF!</definedName>
    <definedName name="ArusKas" localSheetId="11">#REF!</definedName>
    <definedName name="ArusKas" localSheetId="9">#REF!</definedName>
    <definedName name="ArusKas" localSheetId="7">#REF!</definedName>
    <definedName name="ArusKas" localSheetId="12">#REF!</definedName>
    <definedName name="ArusKas">#REF!</definedName>
    <definedName name="AS2DocOpenMode" hidden="1">"AS2DocumentBrowse"</definedName>
    <definedName name="asal" localSheetId="11" hidden="1">{#N/A,#N/A,FALSE,"M.31"}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2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2" hidden="1">{#N/A,#N/A,FALSE,"M.42"}</definedName>
    <definedName name="asasdasd" localSheetId="13" hidden="1">{#N/A,#N/A,FALSE,"M.42"}</definedName>
    <definedName name="asasdasd" hidden="1">{#N/A,#N/A,FALSE,"M.42"}</definedName>
    <definedName name="asd" localSheetId="11" hidden="1">{#N/A,#N/A,FALSE,"M.43"}</definedName>
    <definedName name="asd" localSheetId="9" hidden="1">{#N/A,#N/A,FALSE,"M.43"}</definedName>
    <definedName name="asd" hidden="1">{#N/A,#N/A,FALSE,"M.43"}</definedName>
    <definedName name="asDddd" localSheetId="11" hidden="1">{#N/A,#N/A,FALSE,"M.33"}</definedName>
    <definedName name="asDddd" localSheetId="9" hidden="1">{#N/A,#N/A,FALSE,"M.33"}</definedName>
    <definedName name="asDddd" hidden="1">{#N/A,#N/A,FALSE,"M.33"}</definedName>
    <definedName name="asdfsaf" localSheetId="11" hidden="1">{#N/A,#N/A,FALSE,"M.01"}</definedName>
    <definedName name="asdfsaf" localSheetId="9" hidden="1">{#N/A,#N/A,FALSE,"M.01"}</definedName>
    <definedName name="asdfsaf" hidden="1">{#N/A,#N/A,FALSE,"M.01"}</definedName>
    <definedName name="asdhfla" localSheetId="11" hidden="1">{#N/A,#N/A,FALSE,"M.02"}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11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2">#REF!</definedName>
    <definedName name="Asumsi">#REF!</definedName>
    <definedName name="ATFungsi" localSheetId="6">#REF!</definedName>
    <definedName name="ATFungsi" localSheetId="7">#REF!</definedName>
    <definedName name="ATFungsi" localSheetId="12">#REF!</definedName>
    <definedName name="ATFungsi">#REF!</definedName>
    <definedName name="ATJenis" localSheetId="6">#REF!</definedName>
    <definedName name="ATJenis" localSheetId="7">#REF!</definedName>
    <definedName name="ATJenis" localSheetId="12">#REF!</definedName>
    <definedName name="ATJenis">#REF!</definedName>
    <definedName name="AUD" localSheetId="11">[39]L20Keu!$O$6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2" hidden="1">{#N/A,#N/A,FALSE,"M.42"}</definedName>
    <definedName name="aw" localSheetId="13" hidden="1">{#N/A,#N/A,FALSE,"M.42"}</definedName>
    <definedName name="aw" hidden="1">{#N/A,#N/A,FALSE,"M.42"}</definedName>
    <definedName name="awal" localSheetId="11">#REF!</definedName>
    <definedName name="awal" localSheetId="9">#REF!</definedName>
    <definedName name="awal">#REF!</definedName>
    <definedName name="awsl" localSheetId="11" hidden="1">{#N/A,#N/A,FALSE,"M.42"}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11">'[31]W-NAD'!#REF!</definedName>
    <definedName name="B" localSheetId="9">'[31]W-NAD'!#REF!</definedName>
    <definedName name="B" localSheetId="7">#REF!</definedName>
    <definedName name="B" localSheetId="5">#REF!</definedName>
    <definedName name="B" localSheetId="12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2">[41]Usulan!#REF!</definedName>
    <definedName name="ba">[41]Usulan!#REF!</definedName>
    <definedName name="baba" localSheetId="6">#REF!</definedName>
    <definedName name="baba" localSheetId="5">#REF!</definedName>
    <definedName name="baba" localSheetId="12">#REF!</definedName>
    <definedName name="baba">#REF!</definedName>
    <definedName name="BALU" localSheetId="11" hidden="1">{#N/A,#N/A,FALSE,"M.31"}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11" hidden="1">#REF!</definedName>
    <definedName name="Bangsri" localSheetId="9" hidden="1">#REF!</definedName>
    <definedName name="Bangsri" localSheetId="7" hidden="1">#REF!</definedName>
    <definedName name="Bangsri" localSheetId="12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2">#REF!</definedName>
    <definedName name="bank">#REF!</definedName>
    <definedName name="banyu" localSheetId="11" hidden="1">{#N/A,#N/A,FALSE,"M.01"}</definedName>
    <definedName name="banyu" localSheetId="9" hidden="1">{#N/A,#N/A,FALSE,"M.01"}</definedName>
    <definedName name="banyu" hidden="1">{#N/A,#N/A,FALSE,"M.01"}</definedName>
    <definedName name="BAR" localSheetId="6">'[42]FORM-B'!#REF!</definedName>
    <definedName name="BAR" localSheetId="11">'[43]FORM-B'!#REF!</definedName>
    <definedName name="BAR" localSheetId="9">'[43]FORM-B'!#REF!</definedName>
    <definedName name="BAR" localSheetId="7">'[42]FORM-B'!#REF!</definedName>
    <definedName name="BAR" localSheetId="12">'[42]FORM-B'!#REF!</definedName>
    <definedName name="BAR">'[42]FORM-B'!#REF!</definedName>
    <definedName name="BAR_19" localSheetId="6">'[42]FORM-B'!#REF!</definedName>
    <definedName name="BAR_19" localSheetId="11">'[43]FORM-B'!#REF!</definedName>
    <definedName name="BAR_19" localSheetId="9">'[43]FORM-B'!#REF!</definedName>
    <definedName name="BAR_19" localSheetId="7">'[42]FORM-B'!#REF!</definedName>
    <definedName name="BAR_19" localSheetId="12">'[42]FORM-B'!#REF!</definedName>
    <definedName name="BAR_19">'[42]FORM-B'!#REF!</definedName>
    <definedName name="BARU" localSheetId="6">#REF!</definedName>
    <definedName name="BARU" localSheetId="11" hidden="1">{#N/A,#N/A,FALSE,"M.01"}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2">#REF!</definedName>
    <definedName name="BARU" localSheetId="13">#REF!</definedName>
    <definedName name="BARU">#REF!</definedName>
    <definedName name="Baru_19" localSheetId="6">'[42]FORM-B'!#REF!</definedName>
    <definedName name="Baru_19" localSheetId="11">'[43]FORM-B'!#REF!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2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11">[44]Kamus!$D$2:$D$8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11" hidden="1">{#N/A,#N/A,FALSE,"M.01";#N/A,#N/A,FALSE,"M.01"}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2">#REF!</definedName>
    <definedName name="Bayar_Tepsco_jpy">#REF!</definedName>
    <definedName name="BBakuTRWI" localSheetId="11">'[46]BBaku(12C3)'!$B$1:$S$46</definedName>
    <definedName name="BBakuTRWI" localSheetId="9">'[46]BBaku(12C3)'!$B$1:$S$46</definedName>
    <definedName name="BBakuTRWI">'[47]BBaku(12C3)'!$B$1:$S$46</definedName>
    <definedName name="BBakuTRWII" localSheetId="11">'[46]BBaku(12C3)'!$B$47:$S$93</definedName>
    <definedName name="BBakuTRWII" localSheetId="9">'[46]BBaku(12C3)'!$B$47:$S$93</definedName>
    <definedName name="BBakuTRWII">'[47]BBaku(12C3)'!$B$47:$S$93</definedName>
    <definedName name="BBakuTRWIII" localSheetId="11">'[46]BBaku(12C3)'!$B$94:$S$140</definedName>
    <definedName name="BBakuTRWIII" localSheetId="9">'[46]BBaku(12C3)'!$B$94:$S$140</definedName>
    <definedName name="BBakuTRWIII">'[47]BBaku(12C3)'!$B$94:$S$140</definedName>
    <definedName name="BBakuTRWIV" localSheetId="11">'[46]BBaku(12C3)'!$B$141:$S$187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11" hidden="1">{#N/A,#N/A,FALSE,"M.32"}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2" hidden="1">{#N/A,#N/A,FALSE,"M.41"}</definedName>
    <definedName name="bbb" localSheetId="13" hidden="1">{#N/A,#N/A,FALSE,"M.41"}</definedName>
    <definedName name="bbb" hidden="1">{#N/A,#N/A,FALSE,"M.41"}</definedName>
    <definedName name="BBMJenisTRWI" localSheetId="11">'[46]BBMJenis(12B1)'!$B$1:$K$38</definedName>
    <definedName name="BBMJenisTRWI" localSheetId="9">'[46]BBMJenis(12B1)'!$B$1:$K$38</definedName>
    <definedName name="BBMJenisTRWI">'[48]BBMJenis(12B1)'!$B$1:$K$38</definedName>
    <definedName name="BBMJenisTRWII" localSheetId="11">'[46]BBMJenis(12B1)'!$B$40:$K$77</definedName>
    <definedName name="BBMJenisTRWII" localSheetId="9">'[46]BBMJenis(12B1)'!$B$40:$K$77</definedName>
    <definedName name="BBMJenisTRWII">'[48]BBMJenis(12B1)'!$B$40:$K$77</definedName>
    <definedName name="BBMJenisTRWIII" localSheetId="11">'[46]BBMJenis(12B1)'!$B$79:$K$116</definedName>
    <definedName name="BBMJenisTRWIII" localSheetId="9">'[46]BBMJenis(12B1)'!$B$79:$K$116</definedName>
    <definedName name="BBMJenisTRWIII">'[48]BBMJenis(12B1)'!$B$79:$K$116</definedName>
    <definedName name="BBMJenisTRWIV" localSheetId="11">'[46]BBMJenis(12B1)'!$B$118:$K$155</definedName>
    <definedName name="BBMJenisTRWIV" localSheetId="9">'[46]BBMJenis(12B1)'!$B$118:$K$155</definedName>
    <definedName name="BBMJenisTRWIV">'[48]BBMJenis(12B1)'!$B$118:$K$155</definedName>
    <definedName name="BDR" localSheetId="11" hidden="1">{#N/A,#N/A,FALSE,"M.01";#N/A,#N/A,FALSE,"M.01"}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11" hidden="1">{#N/A,#N/A,FALSE,"M.32"}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11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2">#REF!</definedName>
    <definedName name="BEBANKDS">#REF!</definedName>
    <definedName name="BEBANSLG" localSheetId="6">#REF!</definedName>
    <definedName name="BEBANSLG" localSheetId="7">#REF!</definedName>
    <definedName name="BEBANSLG" localSheetId="12">#REF!</definedName>
    <definedName name="BEBANSLG">#REF!</definedName>
    <definedName name="BEBANSMG" localSheetId="6">#REF!</definedName>
    <definedName name="BEBANSMG" localSheetId="7">#REF!</definedName>
    <definedName name="BEBANSMG" localSheetId="12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2" hidden="1">{#N/A,#N/A,FALSE,"M.01";#N/A,#N/A,FALSE,"M.01"}</definedName>
    <definedName name="bf" localSheetId="13" hidden="1">{#N/A,#N/A,FALSE,"M.01";#N/A,#N/A,FALSE,"M.01"}</definedName>
    <definedName name="bf" hidden="1">{#N/A,#N/A,FALSE,"M.01";#N/A,#N/A,FALSE,"M.01"}</definedName>
    <definedName name="BFGF" localSheetId="11" hidden="1">{#N/A,#N/A,FALSE,"M.41"}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2" hidden="1">{#N/A,#N/A,FALSE,"M.01";#N/A,#N/A,FALSE,"M.01"}</definedName>
    <definedName name="bg" localSheetId="13" hidden="1">{#N/A,#N/A,FALSE,"M.01";#N/A,#N/A,FALSE,"M.01"}</definedName>
    <definedName name="bg" hidden="1">{#N/A,#N/A,FALSE,"M.01";#N/A,#N/A,FALSE,"M.01"}</definedName>
    <definedName name="bgkjhljlj" localSheetId="11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1">#REF!</definedName>
    <definedName name="BHVHY" localSheetId="9">#REF!</definedName>
    <definedName name="BHVHY" localSheetId="7">#REF!</definedName>
    <definedName name="BHVHY" localSheetId="5">#REF!</definedName>
    <definedName name="BHVHY" localSheetId="12">#REF!</definedName>
    <definedName name="BHVHY">#REF!</definedName>
    <definedName name="Biak" localSheetId="6" hidden="1">{#N/A,#N/A,FALSE,"M.31"}</definedName>
    <definedName name="Biak" localSheetId="11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2" hidden="1">{#N/A,#N/A,FALSE,"M.31"}</definedName>
    <definedName name="Biak" localSheetId="13" hidden="1">{#N/A,#N/A,FALSE,"M.31"}</definedName>
    <definedName name="Biak" hidden="1">{#N/A,#N/A,FALSE,"M.31"}</definedName>
    <definedName name="BIAYA" localSheetId="6" hidden="1">{#N/A,#N/A,FALSE,"M.01"}</definedName>
    <definedName name="BIAYA" localSheetId="11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2" hidden="1">{#N/A,#N/A,FALSE,"M.01"}</definedName>
    <definedName name="BIAYA" localSheetId="13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1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2">#REF!</definedName>
    <definedName name="BiInvest">#REF!</definedName>
    <definedName name="BiLuOp" localSheetId="11">'[46]BiLuOp(14)'!$B$1:$G$49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2">#REF!</definedName>
    <definedName name="BIM" localSheetId="13">#REF!</definedName>
    <definedName name="BIM">#REF!</definedName>
    <definedName name="bima3" localSheetId="6" hidden="1">{#N/A,#N/A,FALSE,"M.02"}</definedName>
    <definedName name="bima3" localSheetId="11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2" hidden="1">{#N/A,#N/A,FALSE,"M.02"}</definedName>
    <definedName name="bima3" localSheetId="13" hidden="1">{#N/A,#N/A,FALSE,"M.02"}</definedName>
    <definedName name="bima3" hidden="1">{#N/A,#N/A,FALSE,"M.02"}</definedName>
    <definedName name="BiPegUTRWI" localSheetId="11">'[46]Bipeg-U(12D2)'!$B$1:$G$53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11">'[46]BiPinjamin(15)'!$B$1:$G$49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11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2" hidden="1">{#N/A,#N/A,FALSE,"M.02"}</definedName>
    <definedName name="bjm" localSheetId="13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2" hidden="1">{#N/A,#N/A,FALSE,"M.32"}</definedName>
    <definedName name="bk" localSheetId="13" hidden="1">{#N/A,#N/A,FALSE,"M.32"}</definedName>
    <definedName name="bk" hidden="1">{#N/A,#N/A,FALSE,"M.32"}</definedName>
    <definedName name="bkimia4tb" localSheetId="11">[1]Uraian!$AB$121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11">[51]Uraian!#REF!</definedName>
    <definedName name="bkimia4v" localSheetId="9">[51]Uraian!#REF!</definedName>
    <definedName name="bkimia4v" localSheetId="7">[50]Uraian!#REF!</definedName>
    <definedName name="bkimia4v" localSheetId="12">[50]Uraian!#REF!</definedName>
    <definedName name="bkimia4v">[50]Uraian!#REF!</definedName>
    <definedName name="bkimia6tb" localSheetId="11">[1]Uraian!$AB$289</definedName>
    <definedName name="bkimia6tb" localSheetId="9">[1]Uraian!$AB$289</definedName>
    <definedName name="bkimia6tb">[2]Uraian!$AB$289</definedName>
    <definedName name="bkimia7tb" localSheetId="11">[1]Uraian!$AB$380</definedName>
    <definedName name="bkimia7tb" localSheetId="9">[1]Uraian!$AB$380</definedName>
    <definedName name="bkimia7tb">[2]Uraian!$AB$380</definedName>
    <definedName name="bkimiapjb1tb" localSheetId="11">[1]Uraian!$AB$625</definedName>
    <definedName name="bkimiapjb1tb" localSheetId="9">[1]Uraian!$AB$625</definedName>
    <definedName name="bkimiapjb1tb">[2]Uraian!$AB$625</definedName>
    <definedName name="bkimiapjb2tb" localSheetId="11">[1]Uraian!$AB$684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2">#REF!</definedName>
    <definedName name="bn">#REF!</definedName>
    <definedName name="bnn" localSheetId="11">[19]ca!#REF!</definedName>
    <definedName name="bnn" localSheetId="9">[19]ca!#REF!</definedName>
    <definedName name="bnn">[19]ca!#REF!</definedName>
    <definedName name="BOLain" localSheetId="11">'[46]BOLain(12E2)'!$B$1:$G$43</definedName>
    <definedName name="BOLain" localSheetId="9">'[46]BOLain(12E2)'!$B$1:$G$43</definedName>
    <definedName name="BOLain">'[47]BOLain(12E2)'!$B$1:$G$43</definedName>
    <definedName name="BoLainTRWI" localSheetId="11">'[46]BOLain(12E2)'!$B$1:$L$44</definedName>
    <definedName name="BoLainTRWI" localSheetId="9">'[46]BOLain(12E2)'!$B$1:$L$44</definedName>
    <definedName name="BoLainTRWI">'[47]BOLain(12E2)'!$B$1:$L$44</definedName>
    <definedName name="BoLainTRWII" localSheetId="11">'[46]BOLain(12E2)'!$B$45:$L$88</definedName>
    <definedName name="BoLainTRWII" localSheetId="9">'[46]BOLain(12E2)'!$B$45:$L$88</definedName>
    <definedName name="BoLainTRWII">'[47]BOLain(12E2)'!$B$45:$L$88</definedName>
    <definedName name="BoLainTRWIII" localSheetId="11">'[46]BOLain(12E2)'!$B$89:$L$132</definedName>
    <definedName name="BoLainTRWIII" localSheetId="9">'[46]BOLain(12E2)'!$B$89:$L$132</definedName>
    <definedName name="BoLainTRWIII">'[47]BOLain(12E2)'!$B$89:$L$132</definedName>
    <definedName name="BoLainTRWIV" localSheetId="11">'[46]BOLain(12E2)'!$B$133:$L$175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11">#REF!</definedName>
    <definedName name="bp" localSheetId="9">#REF!</definedName>
    <definedName name="bp">[32]x!$H$9:$H$47</definedName>
    <definedName name="BPegFTRWI" localSheetId="11">'[46]BPeg-F(12D1)'!$B$1:$H$45</definedName>
    <definedName name="BPegFTRWI" localSheetId="9">'[46]BPeg-F(12D1)'!$B$1:$H$45</definedName>
    <definedName name="BPegFTRWI">'[47]BPeg-F(12D1)'!$B$1:$H$45</definedName>
    <definedName name="BPegFTRWII" localSheetId="11">'[46]BPeg-F(12D1)'!$B$47:$H$92</definedName>
    <definedName name="BPegFTRWII" localSheetId="9">'[46]BPeg-F(12D1)'!$B$47:$H$92</definedName>
    <definedName name="BPegFTRWII">'[47]BPeg-F(12D1)'!$B$47:$H$92</definedName>
    <definedName name="BPegFTRWIII" localSheetId="11">'[46]BPeg-F(12D1)'!$B$93:$H$138</definedName>
    <definedName name="BPegFTRWIII" localSheetId="9">'[46]BPeg-F(12D1)'!$B$93:$H$138</definedName>
    <definedName name="BPegFTRWIII">'[47]BPeg-F(12D1)'!$B$93:$H$138</definedName>
    <definedName name="BPegFTRWIV" localSheetId="11">'[46]BPeg-F(12D1)'!$B$139:$H$184</definedName>
    <definedName name="BPegFTRWIV" localSheetId="9">'[46]BPeg-F(12D1)'!$B$139:$H$184</definedName>
    <definedName name="BPegFTRWIV">'[47]BPeg-F(12D1)'!$B$139:$H$184</definedName>
    <definedName name="BPP" localSheetId="11">'[53]W-NAD'!#REF!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2" hidden="1">{#N/A,#N/A,FALSE,"M.01";#N/A,#N/A,FALSE,"M.01"}</definedName>
    <definedName name="BUANG" localSheetId="13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2" hidden="1">{#N/A,#N/A,FALSE,"M.01";#N/A,#N/A,FALSE,"M.01"}</definedName>
    <definedName name="BUANG1" localSheetId="13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1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2">#REF!</definedName>
    <definedName name="BukuBesar">#REF!</definedName>
    <definedName name="BukuBesarJawa" localSheetId="11">[55]LK2004!#REF!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>[57]MENU1!$D$4:$T$15</definedName>
    <definedName name="Bulan_Ke" localSheetId="12">#N/A</definedName>
    <definedName name="Bulan_Ke" localSheetId="13">[58]CashFlow!$H$46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11" hidden="1">{#N/A,#N/A,FALSE,"M.01"}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11">#REF!</definedName>
    <definedName name="C_" localSheetId="9">#REF!</definedName>
    <definedName name="C_" localSheetId="7">#REF!</definedName>
    <definedName name="C_" localSheetId="5">#REF!</definedName>
    <definedName name="C_" localSheetId="12">#REF!</definedName>
    <definedName name="C_">#REF!</definedName>
    <definedName name="Cab_APJ_3" localSheetId="6" hidden="1">{#N/A,#N/A,FALSE,"M.41"}</definedName>
    <definedName name="Cab_APJ_3" localSheetId="11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2" hidden="1">{#N/A,#N/A,FALSE,"M.41"}</definedName>
    <definedName name="Cab_APJ_3" localSheetId="13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2" hidden="1">{#N/A,#N/A,FALSE,"M.41"}</definedName>
    <definedName name="Cab_APJ4" localSheetId="13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2" hidden="1">{#N/A,#N/A,FALSE,"M.41"}</definedName>
    <definedName name="CAB_BRB1" localSheetId="13" hidden="1">{#N/A,#N/A,FALSE,"M.41"}</definedName>
    <definedName name="CAB_BRB1" hidden="1">{#N/A,#N/A,FALSE,"M.41"}</definedName>
    <definedName name="CABANG" localSheetId="6">#REF!</definedName>
    <definedName name="CABANG" localSheetId="11">#REF!</definedName>
    <definedName name="CABANG" localSheetId="9">#REF!</definedName>
    <definedName name="CABANG" localSheetId="7">#REF!</definedName>
    <definedName name="CABANG" localSheetId="5">#REF!</definedName>
    <definedName name="CABANG" localSheetId="12">#REF!</definedName>
    <definedName name="CABANG">#REF!</definedName>
    <definedName name="cancel" localSheetId="11" hidden="1">{#N/A,#N/A,FALSE,"M.01"}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11" hidden="1">{#N/A,#N/A,FALSE,"M.43"}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2" hidden="1">{#N/A,#N/A,FALSE,"M.01";#N/A,#N/A,FALSE,"M.01"}</definedName>
    <definedName name="CBJM" localSheetId="13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1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2" hidden="1">{#N/A,#N/A,FALSE,"M.02"}</definedName>
    <definedName name="CBRB" localSheetId="13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2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2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11">#REF!</definedName>
    <definedName name="cetak" localSheetId="9">#REF!</definedName>
    <definedName name="cetak" localSheetId="7">#REF!</definedName>
    <definedName name="cetak" localSheetId="5">#REF!</definedName>
    <definedName name="cetak" localSheetId="12">#REF!</definedName>
    <definedName name="cetak">#REF!</definedName>
    <definedName name="cf" localSheetId="11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11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2">#REF!</definedName>
    <definedName name="cibinong">#REF!</definedName>
    <definedName name="CITRA" localSheetId="6">#REF!</definedName>
    <definedName name="CITRA" localSheetId="7">#REF!</definedName>
    <definedName name="CITRA" localSheetId="12">#REF!</definedName>
    <definedName name="CITRA">#REF!</definedName>
    <definedName name="CKTB" localSheetId="6" hidden="1">{#N/A,#N/A,FALSE,"M.31"}</definedName>
    <definedName name="CKTB" localSheetId="11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2" hidden="1">{#N/A,#N/A,FALSE,"M.31"}</definedName>
    <definedName name="CKTB" localSheetId="13" hidden="1">{#N/A,#N/A,FALSE,"M.31"}</definedName>
    <definedName name="CKTB" hidden="1">{#N/A,#N/A,FALSE,"M.31"}</definedName>
    <definedName name="coba" localSheetId="6" hidden="1">{#N/A,#N/A,FALSE,"M.41"}</definedName>
    <definedName name="coba" localSheetId="11" hidden="1">{#N/A,#N/A,FALSE,"M.01"}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2" hidden="1">{#N/A,#N/A,FALSE,"M.41"}</definedName>
    <definedName name="coba" localSheetId="13" hidden="1">{#N/A,#N/A,FALSE,"M.41"}</definedName>
    <definedName name="coba" hidden="1">{#N/A,#N/A,FALSE,"M.41"}</definedName>
    <definedName name="COLR" localSheetId="6">#REF!</definedName>
    <definedName name="COLR" localSheetId="11">#REF!</definedName>
    <definedName name="COLR" localSheetId="9">#REF!</definedName>
    <definedName name="COLR" localSheetId="7">#REF!</definedName>
    <definedName name="COLR" localSheetId="5">#REF!</definedName>
    <definedName name="COLR" localSheetId="12">#REF!</definedName>
    <definedName name="COLR">#REF!</definedName>
    <definedName name="Contracted_Revenue">'[38]Service Mapping'!$C$46:$Y$79</definedName>
    <definedName name="COP_UNIT" localSheetId="11" hidden="1">{#N/A,#N/A,FALSE,"M.42"}</definedName>
    <definedName name="COP_UNIT" localSheetId="9" hidden="1">{#N/A,#N/A,FALSE,"M.42"}</definedName>
    <definedName name="COP_UNIT" hidden="1">{#N/A,#N/A,FALSE,"M.42"}</definedName>
    <definedName name="COPY">'[59]REAL-LR'!$G$17:$G$54</definedName>
    <definedName name="COREALLR" localSheetId="6">#REF!</definedName>
    <definedName name="COREALLR" localSheetId="11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2">#REF!</definedName>
    <definedName name="COREALLR">#REF!</definedName>
    <definedName name="COUNTER" localSheetId="6">#REF!</definedName>
    <definedName name="COUNTER" localSheetId="11">#REF!</definedName>
    <definedName name="COUNTER" localSheetId="9">#REF!</definedName>
    <definedName name="COUNTER" localSheetId="7">#REF!</definedName>
    <definedName name="COUNTER" localSheetId="12">#REF!</definedName>
    <definedName name="COUNTER">#REF!</definedName>
    <definedName name="COUNTER_CHECK" localSheetId="11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2">#REF!</definedName>
    <definedName name="Cover">#REF!</definedName>
    <definedName name="Crit" localSheetId="12">#N/A</definedName>
    <definedName name="Crit" localSheetId="13">[58]CashFlow!$I$56:$J$57</definedName>
    <definedName name="Crit">#N/A</definedName>
    <definedName name="_xlnm.Criteria" localSheetId="6">#REF!</definedName>
    <definedName name="_xlnm.Criteria" localSheetId="11">#REF!</definedName>
    <definedName name="_xlnm.Criteria" localSheetId="9">#REF!</definedName>
    <definedName name="_xlnm.Criteria" localSheetId="7">#REF!</definedName>
    <definedName name="_xlnm.Criteria" localSheetId="12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2">#REF!</definedName>
    <definedName name="Criteria_MI">#REF!</definedName>
    <definedName name="csa" localSheetId="6">[35]JAN09!#REF!</definedName>
    <definedName name="csa" localSheetId="7">[35]JAN09!#REF!</definedName>
    <definedName name="csa" localSheetId="12">[35]JAN09!#REF!</definedName>
    <definedName name="csa">[35]JAN09!#REF!</definedName>
    <definedName name="csDesignMode">1</definedName>
    <definedName name="ct150kv">'[18]HARGA SATUAN'!$B$27</definedName>
    <definedName name="cus" localSheetId="11">[60]Resume!$E$54</definedName>
    <definedName name="cus" localSheetId="9">[60]Resume!$E$54</definedName>
    <definedName name="cus">[61]Resume!$E$54</definedName>
    <definedName name="Customer_data">'[38]Service Mapping'!$C$85:$Y$119</definedName>
    <definedName name="D" localSheetId="6">#REF!</definedName>
    <definedName name="D" localSheetId="11" hidden="1">{#N/A,#N/A,FALSE,"M.33"}</definedName>
    <definedName name="D" localSheetId="9" hidden="1">{#N/A,#N/A,FALSE,"M.33"}</definedName>
    <definedName name="D" localSheetId="7">#REF!</definedName>
    <definedName name="D" localSheetId="5">#REF!</definedName>
    <definedName name="D" localSheetId="12">#REF!</definedName>
    <definedName name="D">#REF!</definedName>
    <definedName name="DAF13A" localSheetId="6">#REF!</definedName>
    <definedName name="DAF13A" localSheetId="11">#REF!</definedName>
    <definedName name="DAF13A" localSheetId="9">#REF!</definedName>
    <definedName name="DAF13A" localSheetId="7">#REF!</definedName>
    <definedName name="DAF13A" localSheetId="12">#REF!</definedName>
    <definedName name="DAF13A">#REF!</definedName>
    <definedName name="DAF13B" localSheetId="6">#REF!</definedName>
    <definedName name="DAF13B" localSheetId="11">#REF!</definedName>
    <definedName name="DAF13B" localSheetId="9">#REF!</definedName>
    <definedName name="DAF13B" localSheetId="7">#REF!</definedName>
    <definedName name="DAF13B" localSheetId="12">#REF!</definedName>
    <definedName name="DAF13B">#REF!</definedName>
    <definedName name="DAF14A" localSheetId="6">#REF!</definedName>
    <definedName name="DAF14A" localSheetId="11">#REF!</definedName>
    <definedName name="DAF14A" localSheetId="9">#REF!</definedName>
    <definedName name="DAF14A" localSheetId="7">#REF!</definedName>
    <definedName name="DAF14A" localSheetId="12">#REF!</definedName>
    <definedName name="DAF14A">#REF!</definedName>
    <definedName name="DAF14B" localSheetId="6">#REF!</definedName>
    <definedName name="DAF14B" localSheetId="7">#REF!</definedName>
    <definedName name="DAF14B" localSheetId="12">#REF!</definedName>
    <definedName name="DAF14B">#REF!</definedName>
    <definedName name="DAF14C" localSheetId="6">#REF!</definedName>
    <definedName name="DAF14C" localSheetId="7">#REF!</definedName>
    <definedName name="DAF14C" localSheetId="12">#REF!</definedName>
    <definedName name="DAF14C">#REF!</definedName>
    <definedName name="DAF14D" localSheetId="6">#REF!</definedName>
    <definedName name="DAF14D" localSheetId="7">#REF!</definedName>
    <definedName name="DAF14D" localSheetId="12">#REF!</definedName>
    <definedName name="DAF14D">#REF!</definedName>
    <definedName name="DAF14E" localSheetId="6">#REF!</definedName>
    <definedName name="DAF14E" localSheetId="7">#REF!</definedName>
    <definedName name="DAF14E" localSheetId="12">#REF!</definedName>
    <definedName name="DAF14E">#REF!</definedName>
    <definedName name="DAFT.SIB" localSheetId="11" hidden="1">{#N/A,#N/A,FALSE,"M.42"}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11">#REF!</definedName>
    <definedName name="Dampak" localSheetId="9">#REF!</definedName>
    <definedName name="Dampak" localSheetId="7">#REF!</definedName>
    <definedName name="Dampak" localSheetId="12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2">#REF!</definedName>
    <definedName name="dasf">#REF!</definedName>
    <definedName name="DATA" localSheetId="11">[62]Data!$A$8:$AB$19</definedName>
    <definedName name="DATA" localSheetId="9">[62]Data!$A$8:$AB$19</definedName>
    <definedName name="DATA">[63]item!$C$2:$C$550</definedName>
    <definedName name="data_sebar">#REF!</definedName>
    <definedName name="data_tarif">[64]tarif_baru!$B$8:$J$34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2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11">#REF!</definedName>
    <definedName name="_xlnm.Database" localSheetId="9">#REF!</definedName>
    <definedName name="_xlnm.Database" localSheetId="7">#REF!</definedName>
    <definedName name="_xlnm.Database" localSheetId="12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 localSheetId="12">#REF!</definedName>
    <definedName name="Database_MI">#REF!</definedName>
    <definedName name="DATES" localSheetId="11">'[65]Harga BBM Indonesia'!$A$8:$A$60</definedName>
    <definedName name="DATES" localSheetId="9">'[65]Harga BBM Indonesia'!$A$8:$A$60</definedName>
    <definedName name="DATES">'[66]Harga BBM Indonesia'!$A$8:$A$60</definedName>
    <definedName name="dave" localSheetId="11" hidden="1">{#N/A,#N/A,FALSE,"M.41"}</definedName>
    <definedName name="dave" localSheetId="9" hidden="1">{#N/A,#N/A,FALSE,"M.41"}</definedName>
    <definedName name="dave" hidden="1">{#N/A,#N/A,FALSE,"M.41"}</definedName>
    <definedName name="DAWDFAFD" localSheetId="6">[67]Sheet5!#REF!</definedName>
    <definedName name="DAWDFAFD" localSheetId="7">[67]Sheet5!#REF!</definedName>
    <definedName name="DAWDFAFD" localSheetId="12">[67]Sheet5!#REF!</definedName>
    <definedName name="DAWDFAFD">[67]Sheet5!#REF!</definedName>
    <definedName name="daya" localSheetId="11">#REF!</definedName>
    <definedName name="daya" localSheetId="9">#REF!</definedName>
    <definedName name="daya">#REF!</definedName>
    <definedName name="DBGGNSMG" localSheetId="6">#REF!</definedName>
    <definedName name="DBGGNSMG" localSheetId="11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2">#REF!</definedName>
    <definedName name="DBGGNSMG">#REF!</definedName>
    <definedName name="DBSend" localSheetId="11">[68]Asumsi!$S$10</definedName>
    <definedName name="DBSend" localSheetId="9">[68]Asumsi!$S$10</definedName>
    <definedName name="DBSend" localSheetId="12">[69]Asumsi!$S$10</definedName>
    <definedName name="DBSend" localSheetId="13">[70]Asumsi!$S$10</definedName>
    <definedName name="DBSend">[71]Asumsi!$S$10</definedName>
    <definedName name="DBSend_2" localSheetId="11">[72]Asumsi!$T$4</definedName>
    <definedName name="DBSend_2" localSheetId="9">[72]Asumsi!$T$4</definedName>
    <definedName name="DBSend_2">[73]Asumsi!$T$4</definedName>
    <definedName name="DBSend_3" localSheetId="11">[74]Asumsi!$U$4</definedName>
    <definedName name="DBSend_3" localSheetId="9">[74]Asumsi!$U$4</definedName>
    <definedName name="DBSend_3">[75]Asumsi!$U$4</definedName>
    <definedName name="dc" localSheetId="6">[76]JAN07!#REF!</definedName>
    <definedName name="dc" localSheetId="11">[77]JAN07!#REF!</definedName>
    <definedName name="dc" localSheetId="9">[77]JAN07!#REF!</definedName>
    <definedName name="dc" localSheetId="7">[76]JAN07!#REF!</definedName>
    <definedName name="dc" localSheetId="5">[78]JAN07!#REF!</definedName>
    <definedName name="dc" localSheetId="12">[78]JAN07!#REF!</definedName>
    <definedName name="dc">[78]JAN07!#REF!</definedName>
    <definedName name="dd" localSheetId="6" hidden="1">{#N/A,#N/A,FALSE,"M.42"}</definedName>
    <definedName name="DD" localSheetId="11" hidden="1">{#N/A,#N/A,FALSE,"M.34"}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2" hidden="1">{#N/A,#N/A,FALSE,"M.42"}</definedName>
    <definedName name="dd" localSheetId="13" hidden="1">{#N/A,#N/A,FALSE,"M.42"}</definedName>
    <definedName name="dd" hidden="1">{#N/A,#N/A,FALSE,"M.42"}</definedName>
    <definedName name="DDD" localSheetId="6" hidden="1">[11]DExp.Lmb!#REF!</definedName>
    <definedName name="DDD" localSheetId="11">#REF!</definedName>
    <definedName name="DDD" localSheetId="9">#REF!</definedName>
    <definedName name="DDD" localSheetId="7" hidden="1">[11]DExp.Lmb!#REF!</definedName>
    <definedName name="DDD" localSheetId="12" hidden="1">[11]DExp.Lmb!#REF!</definedName>
    <definedName name="DDD" hidden="1">[11]DExp.Lmb!#REF!</definedName>
    <definedName name="ddddddddddd" localSheetId="11">#REF!</definedName>
    <definedName name="ddddddddddd" localSheetId="9">#REF!</definedName>
    <definedName name="ddddddddddd">#REF!</definedName>
    <definedName name="de" localSheetId="11" hidden="1">{#N/A,#N/A,FALSE,"M.34"}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2">[8]prod03!#REF!</definedName>
    <definedName name="DEN">[8]prod03!#REF!</definedName>
    <definedName name="DENPASAR">[79]DENPASAR!$A$5:$AG$436</definedName>
    <definedName name="deposito" localSheetId="11">#REF!</definedName>
    <definedName name="deposito" localSheetId="9">#REF!</definedName>
    <definedName name="deposito">#REF!</definedName>
    <definedName name="DER" localSheetId="11" hidden="1">{#N/A,#N/A,FALSE,"M.01"}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11">[80]DeVIASI!$A$4:$AC$20</definedName>
    <definedName name="deviasi" localSheetId="9">[80]DeVIASI!$A$4:$AC$20</definedName>
    <definedName name="deviasi">[81]DeVIASI!$A$4:$AC$20</definedName>
    <definedName name="DFG" localSheetId="11" hidden="1">{#N/A,#N/A,FALSE,"M.34"}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1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2" hidden="1">{#N/A,#N/A,FALSE,"M.42"}</definedName>
    <definedName name="dfssfdhn" localSheetId="13" hidden="1">{#N/A,#N/A,FALSE,"M.42"}</definedName>
    <definedName name="dfssfdhn" hidden="1">{#N/A,#N/A,FALSE,"M.42"}</definedName>
    <definedName name="DFWSA" localSheetId="11" hidden="1">{#N/A,#N/A,FALSE,"M.33"}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11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2" hidden="1">{#N/A,#N/A,FALSE,"M.41"}</definedName>
    <definedName name="dgx" localSheetId="13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2">[8]prod03!#REF!</definedName>
    <definedName name="DIL">[8]prod03!#REF!</definedName>
    <definedName name="discount" localSheetId="11">#REF!</definedName>
    <definedName name="discount" localSheetId="9">#REF!</definedName>
    <definedName name="discount">#REF!</definedName>
    <definedName name="discount1" localSheetId="11">#REF!</definedName>
    <definedName name="discount1" localSheetId="9">#REF!</definedName>
    <definedName name="discount1">#REF!</definedName>
    <definedName name="discount2" localSheetId="11">#REF!</definedName>
    <definedName name="discount2" localSheetId="9">#REF!</definedName>
    <definedName name="discount2">#REF!</definedName>
    <definedName name="DISPATCHER" localSheetId="11">[82]MENU!$H$17:$H$35</definedName>
    <definedName name="DISPATCHER" localSheetId="9">[82]MENU!$H$17:$H$35</definedName>
    <definedName name="DISPATCHER" localSheetId="12">#N/A</definedName>
    <definedName name="DISPATCHER" localSheetId="13">[83]MENU!$H$17:$H$35</definedName>
    <definedName name="DISPATCHER">#N/A</definedName>
    <definedName name="Dist.rele">'[18]HARGA SATUAN'!$B$15</definedName>
    <definedName name="dpt" localSheetId="11" hidden="1">{#N/A,#N/A,FALSE,"M.42"}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2">#REF!</definedName>
    <definedName name="DQDQWDQWDQWD">#REF!</definedName>
    <definedName name="DrafterHari" localSheetId="12">#N/A</definedName>
    <definedName name="DrafterHari" localSheetId="13">'[36]AHS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2" hidden="1">{#N/A,#N/A,FALSE,"M.02"}</definedName>
    <definedName name="ds" localSheetId="13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2" hidden="1">{#N/A,#N/A,FALSE,"M.31"}</definedName>
    <definedName name="DSD" localSheetId="13" hidden="1">{#N/A,#N/A,FALSE,"M.31"}</definedName>
    <definedName name="DSD" hidden="1">{#N/A,#N/A,FALSE,"M.31"}</definedName>
    <definedName name="dtrf">#REF!</definedName>
    <definedName name="DUIT" localSheetId="11" hidden="1">{#N/A,#N/A,FALSE,"M.34"}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11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2" hidden="1">{#N/A,#N/A,FALSE,"M.31"}</definedName>
    <definedName name="dyah" localSheetId="13" hidden="1">{#N/A,#N/A,FALSE,"M.31"}</definedName>
    <definedName name="dyah" hidden="1">{#N/A,#N/A,FALSE,"M.31"}</definedName>
    <definedName name="E" localSheetId="6">#REF!</definedName>
    <definedName name="E" localSheetId="11" hidden="1">{#N/A,#N/A,FALSE,"M.34"}</definedName>
    <definedName name="E" localSheetId="9" hidden="1">{#N/A,#N/A,FALSE,"M.34"}</definedName>
    <definedName name="E" localSheetId="7">#REF!</definedName>
    <definedName name="E" localSheetId="5">#REF!</definedName>
    <definedName name="E" localSheetId="12">#REF!</definedName>
    <definedName name="E">#REF!</definedName>
    <definedName name="EDFSADG" localSheetId="11" hidden="1">{#N/A,#N/A,FALSE,"M.02"}</definedName>
    <definedName name="EDFSADG" localSheetId="9" hidden="1">{#N/A,#N/A,FALSE,"M.02"}</definedName>
    <definedName name="EDFSADG" hidden="1">{#N/A,#N/A,FALSE,"M.02"}</definedName>
    <definedName name="ee" localSheetId="11" hidden="1">{#N/A,#N/A,FALSE,"M.42"}</definedName>
    <definedName name="ee" localSheetId="9" hidden="1">{#N/A,#N/A,FALSE,"M.42"}</definedName>
    <definedName name="ee" hidden="1">{#N/A,#N/A,FALSE,"M.42"}</definedName>
    <definedName name="eee" localSheetId="11" hidden="1">{#N/A,#N/A,FALSE,"M.31"}</definedName>
    <definedName name="eee" localSheetId="9" hidden="1">{#N/A,#N/A,FALSE,"M.31"}</definedName>
    <definedName name="eee" hidden="1">{#N/A,#N/A,FALSE,"M.31"}</definedName>
    <definedName name="eeee" localSheetId="11" hidden="1">{#N/A,#N/A,FALSE,"M.01"}</definedName>
    <definedName name="eeee" localSheetId="9" hidden="1">{#N/A,#N/A,FALSE,"M.01"}</definedName>
    <definedName name="eeee" hidden="1">{#N/A,#N/A,FALSE,"M.01"}</definedName>
    <definedName name="egfegrg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2" hidden="1">#REF!</definedName>
    <definedName name="EHM" hidden="1">#REF!</definedName>
    <definedName name="ehs" localSheetId="11" hidden="1">{#N/A,#N/A,FALSE,"M.41"}</definedName>
    <definedName name="ehs" localSheetId="9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2">[8]prod03!#REF!</definedName>
    <definedName name="END">[8]prod03!#REF!</definedName>
    <definedName name="Epltaapln4" localSheetId="11">#REF!</definedName>
    <definedName name="Epltaapln4" localSheetId="9">#REF!</definedName>
    <definedName name="Epltaapln4">#REF!</definedName>
    <definedName name="Epltdapln1" localSheetId="11">#REF!</definedName>
    <definedName name="Epltdapln1" localSheetId="9">#REF!</definedName>
    <definedName name="Epltdapln1">#REF!</definedName>
    <definedName name="Epltdapln4" localSheetId="1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11">[1]Uraian!$U$689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11">[39]ASUMSI!$C$8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2" hidden="1">{#N/A,#N/A,FALSE,"M.41"}</definedName>
    <definedName name="er" localSheetId="13" hidden="1">{#N/A,#N/A,FALSE,"M.41"}</definedName>
    <definedName name="er" hidden="1">{#N/A,#N/A,FALSE,"M.41"}</definedName>
    <definedName name="ERA">#N/A</definedName>
    <definedName name="erri" localSheetId="11" hidden="1">{#N/A,#N/A,FALSE,"M.42"}</definedName>
    <definedName name="erri" localSheetId="9" hidden="1">{#N/A,#N/A,FALSE,"M.42"}</definedName>
    <definedName name="erri" hidden="1">{#N/A,#N/A,FALSE,"M.42"}</definedName>
    <definedName name="ert" localSheetId="11" hidden="1">{#N/A,#N/A,FALSE,"M.01"}</definedName>
    <definedName name="ert" localSheetId="9" hidden="1">{#N/A,#N/A,FALSE,"M.01"}</definedName>
    <definedName name="ert" hidden="1">{#N/A,#N/A,FALSE,"M.01"}</definedName>
    <definedName name="ERWER" localSheetId="11" hidden="1">{#N/A,#N/A,FALSE,"M.42"}</definedName>
    <definedName name="ERWER" localSheetId="9" hidden="1">{#N/A,#N/A,FALSE,"M.42"}</definedName>
    <definedName name="ERWER" hidden="1">{#N/A,#N/A,FALSE,"M.42"}</definedName>
    <definedName name="ESTIMASIKINERJA2004" localSheetId="11" hidden="1">{#N/A,#N/A,FALSE,"M.31"}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11">[39]L20Keu!$O$7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2" hidden="1">{#N/A,#N/A,FALSE,"M.34"}</definedName>
    <definedName name="ew" localSheetId="13" hidden="1">{#N/A,#N/A,FALSE,"M.34"}</definedName>
    <definedName name="ew" hidden="1">{#N/A,#N/A,FALSE,"M.34"}</definedName>
    <definedName name="ewr" localSheetId="6">#REF!</definedName>
    <definedName name="EWR" localSheetId="11" hidden="1">{#N/A,#N/A,FALSE,"M.32"}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2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2" hidden="1">{#N/A,#N/A,FALSE,"M.33"}</definedName>
    <definedName name="ewrt" localSheetId="13" hidden="1">{#N/A,#N/A,FALSE,"M.33"}</definedName>
    <definedName name="ewrt" hidden="1">{#N/A,#N/A,FALSE,"M.33"}</definedName>
    <definedName name="ewrwef" localSheetId="11" hidden="1">{#N/A,#N/A,FALSE,"M.43"}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1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2">#REF!</definedName>
    <definedName name="Excel_BuiltIn_Print_Area">#REF!</definedName>
    <definedName name="Excel_BuiltIn_Print_Area_1" localSheetId="6">#REF!</definedName>
    <definedName name="Excel_BuiltIn_Print_Area_1" localSheetId="11">#REF!</definedName>
    <definedName name="Excel_BuiltIn_Print_Area_1" localSheetId="9">#REF!</definedName>
    <definedName name="Excel_BuiltIn_Print_Area_1" localSheetId="7">#REF!</definedName>
    <definedName name="Excel_BuiltIn_Print_Area_1" localSheetId="12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2">#REF!</definedName>
    <definedName name="Excel_BuiltIn_Print_Area_2">#REF!</definedName>
    <definedName name="Excel_BuiltIn_Print_Area_3" localSheetId="6">#REF!</definedName>
    <definedName name="Excel_BuiltIn_Print_Area_3" localSheetId="11">#REF!</definedName>
    <definedName name="Excel_BuiltIn_Print_Area_3" localSheetId="9">#REF!</definedName>
    <definedName name="Excel_BuiltIn_Print_Area_3" localSheetId="7">#REF!</definedName>
    <definedName name="Excel_BuiltIn_Print_Area_3" localSheetId="12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2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2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2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2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2">#REF!</definedName>
    <definedName name="Excel_BuiltIn_Print_Area_8">#REF!</definedName>
    <definedName name="Excel_BuiltIn_Print_Titles" localSheetId="6">#REF!</definedName>
    <definedName name="Excel_BuiltIn_Print_Titles" localSheetId="11">"$#REF!.$A$8101:$IC$8112"</definedName>
    <definedName name="Excel_BuiltIn_Print_Titles" localSheetId="9">"$#REF!.$A$8101:$IC$8112"</definedName>
    <definedName name="Excel_BuiltIn_Print_Titles" localSheetId="7">#REF!</definedName>
    <definedName name="Excel_BuiltIn_Print_Titles" localSheetId="12">#REF!</definedName>
    <definedName name="Excel_BuiltIn_Print_Titles">#REF!</definedName>
    <definedName name="Excel_BuiltIn_Print_Titles_1" localSheetId="6">#REF!</definedName>
    <definedName name="Excel_BuiltIn_Print_Titles_1" localSheetId="11">#REF!</definedName>
    <definedName name="Excel_BuiltIn_Print_Titles_1" localSheetId="9">#REF!</definedName>
    <definedName name="Excel_BuiltIn_Print_Titles_1" localSheetId="7">#REF!</definedName>
    <definedName name="Excel_BuiltIn_Print_Titles_1" localSheetId="12">#REF!</definedName>
    <definedName name="Excel_BuiltIn_Print_Titles_1">#REF!</definedName>
    <definedName name="Excel_BuiltIn_Print_Titles_19" localSheetId="6">#REF!</definedName>
    <definedName name="Excel_BuiltIn_Print_Titles_19" localSheetId="11">#REF!</definedName>
    <definedName name="Excel_BuiltIn_Print_Titles_19" localSheetId="9">#REF!</definedName>
    <definedName name="Excel_BuiltIn_Print_Titles_19" localSheetId="7">#REF!</definedName>
    <definedName name="Excel_BuiltIn_Print_Titles_19" localSheetId="12">#REF!</definedName>
    <definedName name="Excel_BuiltIn_Print_Titles_19">#REF!</definedName>
    <definedName name="Excel_BuiltIn_Print_Titles_2" localSheetId="6">(#REF!,#REF!)</definedName>
    <definedName name="Excel_BuiltIn_Print_Titles_2" localSheetId="11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2">(#REF!,#REF!)</definedName>
    <definedName name="Excel_BuiltIn_Print_Titles_2">(#REF!,#REF!)</definedName>
    <definedName name="Exchange_Rate">'[84]O &amp; M'!$F$2</definedName>
    <definedName name="exis" localSheetId="11" hidden="1">{#N/A,#N/A,FALSE,"M.43"}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1">#REF!</definedName>
    <definedName name="_xlnm.Extract" localSheetId="9">#REF!</definedName>
    <definedName name="_xlnm.Extract" localSheetId="7">#REF!</definedName>
    <definedName name="_xlnm.Extract" localSheetId="12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2">#REF!</definedName>
    <definedName name="Extract_MI">#REF!</definedName>
    <definedName name="F" localSheetId="6">#REF!</definedName>
    <definedName name="F" localSheetId="11" hidden="1">{#N/A,#N/A,FALSE,"M.41"}</definedName>
    <definedName name="F" localSheetId="9" hidden="1">{#N/A,#N/A,FALSE,"M.41"}</definedName>
    <definedName name="F" localSheetId="7">#REF!</definedName>
    <definedName name="F" localSheetId="12">#REF!</definedName>
    <definedName name="F">#REF!</definedName>
    <definedName name="FAD" localSheetId="6">#REF!</definedName>
    <definedName name="FAD" localSheetId="11">#REF!</definedName>
    <definedName name="FAD" localSheetId="9">#REF!</definedName>
    <definedName name="FAD" localSheetId="7">#REF!</definedName>
    <definedName name="FAD" localSheetId="12">#REF!</definedName>
    <definedName name="FAD">#REF!</definedName>
    <definedName name="FADF" localSheetId="6">#REF!</definedName>
    <definedName name="FADF" localSheetId="11">#REF!</definedName>
    <definedName name="FADF" localSheetId="9">#REF!</definedName>
    <definedName name="FADF" localSheetId="7">#REF!</definedName>
    <definedName name="FADF" localSheetId="12">#REF!</definedName>
    <definedName name="FADF">#REF!</definedName>
    <definedName name="FADS" localSheetId="6">#REF!</definedName>
    <definedName name="FADS" localSheetId="11">#REF!</definedName>
    <definedName name="FADS" localSheetId="9">#REF!</definedName>
    <definedName name="FADS" localSheetId="7">#REF!</definedName>
    <definedName name="FADS" localSheetId="12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2">#REF!</definedName>
    <definedName name="FASDF">#REF!</definedName>
    <definedName name="FCO" localSheetId="6">#REF!</definedName>
    <definedName name="FCO" localSheetId="7">#REF!</definedName>
    <definedName name="FCO" localSheetId="12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2" hidden="1">{#N/A,#N/A,FALSE,"M.31"}</definedName>
    <definedName name="fdf" localSheetId="13" hidden="1">{#N/A,#N/A,FALSE,"M.31"}</definedName>
    <definedName name="fdf" hidden="1">{#N/A,#N/A,FALSE,"M.31"}</definedName>
    <definedName name="FEEDERGGNKDS" localSheetId="6">[30]JAN07!#REF!</definedName>
    <definedName name="FEEDERGGNKDS" localSheetId="11">[35]JAN09!#REF!</definedName>
    <definedName name="FEEDERGGNKDS" localSheetId="9">[35]JAN09!#REF!</definedName>
    <definedName name="FEEDERGGNKDS" localSheetId="7">[30]JAN07!#REF!</definedName>
    <definedName name="FEEDERGGNKDS" localSheetId="12">[85]JAN07!#REF!</definedName>
    <definedName name="FEEDERGGNKDS">[85]JAN07!#REF!</definedName>
    <definedName name="FEEDERGGNSLG" localSheetId="6">[30]JAN07!#REF!</definedName>
    <definedName name="FEEDERGGNSLG" localSheetId="11">[35]JAN09!#REF!</definedName>
    <definedName name="FEEDERGGNSLG" localSheetId="9">[35]JAN09!#REF!</definedName>
    <definedName name="FEEDERGGNSLG" localSheetId="7">[30]JAN07!#REF!</definedName>
    <definedName name="FEEDERGGNSLG" localSheetId="12">[85]JAN07!#REF!</definedName>
    <definedName name="FEEDERGGNSLG">[85]JAN07!#REF!</definedName>
    <definedName name="FEEDERKDS" localSheetId="6">#REF!</definedName>
    <definedName name="FEEDERKDS" localSheetId="11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2">#REF!</definedName>
    <definedName name="FEEDERKDS">#REF!</definedName>
    <definedName name="FEEDERSLG" localSheetId="6">#REF!</definedName>
    <definedName name="FEEDERSLG" localSheetId="7">#REF!</definedName>
    <definedName name="FEEDERSLG" localSheetId="12">#REF!</definedName>
    <definedName name="FEEDERSLG">#REF!</definedName>
    <definedName name="FEEDERSMG" localSheetId="6">#REF!</definedName>
    <definedName name="FEEDERSMG" localSheetId="11">[86]Smg!$A$1:$A$968</definedName>
    <definedName name="FEEDERSMG" localSheetId="9">[86]Smg!$A$1:$A$968</definedName>
    <definedName name="FEEDERSMG" localSheetId="7">#REF!</definedName>
    <definedName name="FEEDERSMG" localSheetId="12">#REF!</definedName>
    <definedName name="FEEDERSMG" localSheetId="13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2" hidden="1">{#N/A,#N/A,FALSE,"M.01"}</definedName>
    <definedName name="ff" localSheetId="13" hidden="1">{#N/A,#N/A,FALSE,"M.01"}</definedName>
    <definedName name="ff" hidden="1">{#N/A,#N/A,FALSE,"M.01"}</definedName>
    <definedName name="ffe" localSheetId="6">#REF!</definedName>
    <definedName name="ffe" localSheetId="11">#REF!</definedName>
    <definedName name="ffe" localSheetId="9">#REF!</definedName>
    <definedName name="ffe" localSheetId="7">#REF!</definedName>
    <definedName name="ffe" localSheetId="5">#REF!</definedName>
    <definedName name="ffe" localSheetId="12">#REF!</definedName>
    <definedName name="ffe">#REF!</definedName>
    <definedName name="FFF" localSheetId="11" hidden="1">{#N/A,#N/A,FALSE,"M.31"}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11">#REF!</definedName>
    <definedName name="fffff" localSheetId="9">#REF!</definedName>
    <definedName name="fffff" localSheetId="7">#REF!</definedName>
    <definedName name="fffff" localSheetId="12">#REF!</definedName>
    <definedName name="fffff">#REF!</definedName>
    <definedName name="fghd" localSheetId="11" hidden="1">{#N/A,#N/A,FALSE,"M.43"}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11" hidden="1">[87]UshDeb00!#REF!</definedName>
    <definedName name="FILL" localSheetId="9" hidden="1">[87]UshDeb00!#REF!</definedName>
    <definedName name="FILL" hidden="1">[88]UshDeb00!#REF!</definedName>
    <definedName name="final" localSheetId="6" hidden="1">{#N/A,#N/A,FALSE,"M.34"}</definedName>
    <definedName name="final" localSheetId="11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2" hidden="1">{#N/A,#N/A,FALSE,"M.34"}</definedName>
    <definedName name="final" localSheetId="13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11" hidden="1">{#N/A,#N/A,FALSE,"M.42"}</definedName>
    <definedName name="FOF" localSheetId="9" hidden="1">{#N/A,#N/A,FALSE,"M.42"}</definedName>
    <definedName name="FOF" hidden="1">{#N/A,#N/A,FALSE,"M.42"}</definedName>
    <definedName name="FOREX">'[89]Resource Plan (2)'!$H$120</definedName>
    <definedName name="fp" localSheetId="11">[33]x!$G$9:$G$47</definedName>
    <definedName name="fp" localSheetId="9">[33]x!$G$9:$G$47</definedName>
    <definedName name="fp">[32]x!$G$9:$G$47</definedName>
    <definedName name="fr" localSheetId="11" hidden="1">{#N/A,#N/A,FALSE,"M.31"}</definedName>
    <definedName name="fr" localSheetId="9" hidden="1">{#N/A,#N/A,FALSE,"M.31"}</definedName>
    <definedName name="fr" hidden="1">{#N/A,#N/A,FALSE,"M.31"}</definedName>
    <definedName name="FRD" localSheetId="11" hidden="1">{#N/A,#N/A,FALSE,"M.32"}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11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2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2">#REF!</definedName>
    <definedName name="FSDF">#REF!</definedName>
    <definedName name="FXXHBGH" localSheetId="6" hidden="1">#REF!</definedName>
    <definedName name="FXXHBGH" localSheetId="7" hidden="1">#REF!</definedName>
    <definedName name="FXXHBGH" localSheetId="12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1" hidden="1">{#N/A,#N/A,FALSE,"M.42"}</definedName>
    <definedName name="g" localSheetId="9" hidden="1">{#N/A,#N/A,FALSE,"M.42"}</definedName>
    <definedName name="G">[90]Smg!$I$1:$I$863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2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2" hidden="1">{#N/A,#N/A,FALSE,"M.02"}</definedName>
    <definedName name="Gambar_2" localSheetId="13" hidden="1">{#N/A,#N/A,FALSE,"M.02"}</definedName>
    <definedName name="Gambar_2" hidden="1">{#N/A,#N/A,FALSE,"M.02"}</definedName>
    <definedName name="GANGGUAN" localSheetId="11">[82]MENU!$M$11:$M$124</definedName>
    <definedName name="GANGGUAN" localSheetId="9">[82]MENU!$M$11:$M$124</definedName>
    <definedName name="GANGGUAN" localSheetId="12">#N/A</definedName>
    <definedName name="GANGGUAN" localSheetId="13">[83]MENU!$M$11:$M$124</definedName>
    <definedName name="GANGGUAN">#N/A</definedName>
    <definedName name="GARDU" localSheetId="11">[82]PARAMETER!$A$11:$A$1059</definedName>
    <definedName name="GARDU" localSheetId="9">[82]PARAMETER!$A$11:$A$1059</definedName>
    <definedName name="GARDU" localSheetId="12">#N/A</definedName>
    <definedName name="GARDU" localSheetId="13">[83]PARAMETER!$A$11:$A$1059</definedName>
    <definedName name="GARDU">#N/A</definedName>
    <definedName name="GARDU1" localSheetId="11">[82]MENU!$A$11:$A$110</definedName>
    <definedName name="GARDU1" localSheetId="9">[82]MENU!$A$11:$A$110</definedName>
    <definedName name="GARDU1" localSheetId="12">#N/A</definedName>
    <definedName name="GARDU1" localSheetId="13">[83]MENU!$A$11:$A$110</definedName>
    <definedName name="GARDU1">#N/A</definedName>
    <definedName name="GBP" localSheetId="11">[39]L20Keu!$O$8</definedName>
    <definedName name="GBP" localSheetId="9">[39]L20Keu!$O$8</definedName>
    <definedName name="GBP">[40]L20Keu!$O$8</definedName>
    <definedName name="GBR">INDEX(KKO!#REF!,MATCH(KKO!#REF!:KKO!#REF!,0)*2)</definedName>
    <definedName name="gdfg" localSheetId="11">#REF!</definedName>
    <definedName name="gdfg" localSheetId="9">#REF!</definedName>
    <definedName name="gdfg">#REF!</definedName>
    <definedName name="gdt" localSheetId="11" hidden="1">{#N/A,#N/A,FALSE,"M.34"}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2">#REF!</definedName>
    <definedName name="gf">#REF!</definedName>
    <definedName name="GFAFGFD" localSheetId="11" hidden="1">{#N/A,#N/A,FALSE,"M.34"}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11">#REF!</definedName>
    <definedName name="GFHHG" localSheetId="9">#REF!</definedName>
    <definedName name="GFHHG" localSheetId="7">#REF!</definedName>
    <definedName name="GFHHG" localSheetId="12">#REF!</definedName>
    <definedName name="GFHHG">#REF!</definedName>
    <definedName name="GFRKDS" localSheetId="6">#REF!</definedName>
    <definedName name="GFRKDS" localSheetId="7">#REF!</definedName>
    <definedName name="GFRKDS" localSheetId="12">#REF!</definedName>
    <definedName name="GFRKDS">#REF!</definedName>
    <definedName name="GFRSLG" localSheetId="6">#REF!</definedName>
    <definedName name="GFRSLG" localSheetId="7">#REF!</definedName>
    <definedName name="GFRSLG" localSheetId="12">#REF!</definedName>
    <definedName name="GFRSLG">#REF!</definedName>
    <definedName name="GFRSMG" localSheetId="6">#REF!</definedName>
    <definedName name="GFRSMG" localSheetId="11">[86]Smg!$I$1:$I$968</definedName>
    <definedName name="GFRSMG" localSheetId="9">[86]Smg!$I$1:$I$968</definedName>
    <definedName name="GFRSMG" localSheetId="7">#REF!</definedName>
    <definedName name="GFRSMG" localSheetId="12">#REF!</definedName>
    <definedName name="GFRSMG" localSheetId="13">#REF!</definedName>
    <definedName name="GFRSMG">#REF!</definedName>
    <definedName name="gg" localSheetId="6">#REF!</definedName>
    <definedName name="gg" localSheetId="11">#REF!</definedName>
    <definedName name="gg" localSheetId="9">#REF!</definedName>
    <definedName name="gg" localSheetId="7">#REF!</definedName>
    <definedName name="gg" localSheetId="12">#REF!</definedName>
    <definedName name="gg">#REF!</definedName>
    <definedName name="ggg" localSheetId="6">#REF!</definedName>
    <definedName name="ggg" localSheetId="7">#REF!</definedName>
    <definedName name="ggg" localSheetId="12">#REF!</definedName>
    <definedName name="ggg">#REF!</definedName>
    <definedName name="giapbn1" localSheetId="11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2" hidden="1">{#N/A,#N/A,FALSE,"M.41"}</definedName>
    <definedName name="grafik" localSheetId="13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2" hidden="1">#REF!</definedName>
    <definedName name="GRAIK" hidden="1">#REF!</definedName>
    <definedName name="GT" localSheetId="11" hidden="1">{#N/A,#N/A,FALSE,"M.34"}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11" hidden="1">{#N/A,#N/A,FALSE,"M.43"}</definedName>
    <definedName name="h" localSheetId="9" hidden="1">{#N/A,#N/A,FALSE,"M.43"}</definedName>
    <definedName name="H" localSheetId="7">#REF!</definedName>
    <definedName name="H" localSheetId="12">#REF!</definedName>
    <definedName name="H">#REF!</definedName>
    <definedName name="harga" localSheetId="11">#REF!</definedName>
    <definedName name="harga" localSheetId="9">#REF!</definedName>
    <definedName name="harga">[91]RAB!$F$12:$J$175</definedName>
    <definedName name="hari" localSheetId="11">#REF!</definedName>
    <definedName name="hari" localSheetId="9">#REF!</definedName>
    <definedName name="hari" localSheetId="12">[92]Format!$AA$1:$AG$1</definedName>
    <definedName name="hari" localSheetId="13">[92]Format!$AA$1:$AG$1</definedName>
    <definedName name="hari">[93]Format!$AA$1:$AG$1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2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2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2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2">#REF!</definedName>
    <definedName name="HarJaborTRWIV">#REF!</definedName>
    <definedName name="HarMatTRWI" localSheetId="6">#REF!</definedName>
    <definedName name="HarMatTRWI" localSheetId="7">#REF!</definedName>
    <definedName name="HarMatTRWI" localSheetId="12">#REF!</definedName>
    <definedName name="HarMatTRWI">#REF!</definedName>
    <definedName name="HarMatTRWII" localSheetId="6">#REF!</definedName>
    <definedName name="HarMatTRWII" localSheetId="7">#REF!</definedName>
    <definedName name="HarMatTRWII" localSheetId="12">#REF!</definedName>
    <definedName name="HarMatTRWII">#REF!</definedName>
    <definedName name="HarMatTRWIII" localSheetId="6">#REF!</definedName>
    <definedName name="HarMatTRWIII" localSheetId="7">#REF!</definedName>
    <definedName name="HarMatTRWIII" localSheetId="12">#REF!</definedName>
    <definedName name="HarMatTRWIII">#REF!</definedName>
    <definedName name="HarMatTRWIV" localSheetId="6">#REF!</definedName>
    <definedName name="HarMatTRWIV" localSheetId="7">#REF!</definedName>
    <definedName name="HarMatTRWIV" localSheetId="12">#REF!</definedName>
    <definedName name="HarMatTRWIV">#REF!</definedName>
    <definedName name="HARTO" localSheetId="6">#REF!</definedName>
    <definedName name="HARTO" localSheetId="7">#REF!</definedName>
    <definedName name="HARTO" localSheetId="12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2">#REF!</definedName>
    <definedName name="HB">#REF!</definedName>
    <definedName name="HBDUA" localSheetId="6">#REF!</definedName>
    <definedName name="HBDUA" localSheetId="7">#REF!</definedName>
    <definedName name="HBDUA" localSheetId="12">#REF!</definedName>
    <definedName name="HBDUA">#REF!</definedName>
    <definedName name="HBsatu" localSheetId="6">#REF!</definedName>
    <definedName name="HBsatu" localSheetId="7">#REF!</definedName>
    <definedName name="HBsatu" localSheetId="12">#REF!</definedName>
    <definedName name="HBsatu">#REF!</definedName>
    <definedName name="HEXING">#REF!</definedName>
    <definedName name="hg" localSheetId="11" hidden="1">{#N/A,#N/A,FALSE,"M.42"}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2" hidden="1">{#N/A,#N/A,FALSE,"M.32"}</definedName>
    <definedName name="hh" localSheetId="13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2">#REF!</definedName>
    <definedName name="hhhhhhhhhhh">#REF!</definedName>
    <definedName name="hist" localSheetId="11" hidden="1">{#N/A,#N/A,FALSE,"M.42"}</definedName>
    <definedName name="hist" localSheetId="9" hidden="1">{#N/A,#N/A,FALSE,"M.42"}</definedName>
    <definedName name="hist" hidden="1">{#N/A,#N/A,FALSE,"M.42"}</definedName>
    <definedName name="hjk" localSheetId="11" hidden="1">{#N/A,#N/A,FALSE,"M.01"}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2">'[94]MATERIAL juni 05'!$A:$AH</definedName>
    <definedName name="HMAT" localSheetId="13">'[94]MATERIAL juni 05'!$A$1:$AH$65536</definedName>
    <definedName name="HMAT">'[94]MATERIAL juni 05'!$A$1:$AH$65536</definedName>
    <definedName name="HMRIEL" localSheetId="11">'[94]UPDATE 25 JANUARI 2007'!$1:$1048576</definedName>
    <definedName name="HMRIEL" localSheetId="9">'[94]UPDATE 25 JANUARI 2007'!$1:$1048576</definedName>
    <definedName name="HMRIEL" localSheetId="12">'[94]UPDATE 25 JANUARI 2007'!$1:$1048576</definedName>
    <definedName name="HMRIEL" localSheetId="13">'[94]UPDATE 25 JANUARI 2007'!$A:$IV</definedName>
    <definedName name="HMRIEL">'[94]UPDATE 25 JANUARI 2007'!$A:$IV</definedName>
    <definedName name="HOE" localSheetId="11" hidden="1">{#N/A,#N/A,FALSE,"M.31"}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localSheetId="13" hidden="1">{#N/A,#N/A,FALSE,"M.31"}</definedName>
    <definedName name="HOUOUOUO" hidden="1">{#N/A,#N/A,FALSE,"M.31"}</definedName>
    <definedName name="HR" localSheetId="6">#REF!</definedName>
    <definedName name="HR" localSheetId="11">#REF!</definedName>
    <definedName name="HR" localSheetId="9">#REF!</definedName>
    <definedName name="HR" localSheetId="7">#REF!</definedName>
    <definedName name="HR" localSheetId="5">#REF!</definedName>
    <definedName name="HR" localSheetId="12">#REF!</definedName>
    <definedName name="HR">#REF!</definedName>
    <definedName name="HSCT3">0.1</definedName>
    <definedName name="hsdbaru" localSheetId="11">[1]Catatan!$C$142</definedName>
    <definedName name="hsdbaru" localSheetId="9">[1]Catatan!$C$142</definedName>
    <definedName name="hsdbaru">[2]Catatan!$C$142</definedName>
    <definedName name="HTML_CodePage" hidden="1">1252</definedName>
    <definedName name="HTML_Control" localSheetId="11" hidden="1">{"'Juli'!$A$1:$J$57","'Juli'!$A$24:$J$57"}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1" hidden="1">{#N/A,#N/A,FALSE,"M.01"}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11" hidden="1">{#N/A,#N/A,FALSE,"M.31"}</definedName>
    <definedName name="i" localSheetId="9" hidden="1">{#N/A,#N/A,FALSE,"M.31"}</definedName>
    <definedName name="i" localSheetId="7">#REF!</definedName>
    <definedName name="i" localSheetId="5">#REF!</definedName>
    <definedName name="i" localSheetId="12">#REF!</definedName>
    <definedName name="i">#REF!</definedName>
    <definedName name="I_Acc" localSheetId="11">#REF!</definedName>
    <definedName name="I_Acc" localSheetId="9">#REF!</definedName>
    <definedName name="I_Acc">#REF!</definedName>
    <definedName name="idobaru" localSheetId="11">[1]Catatan!$C$143</definedName>
    <definedName name="idobaru" localSheetId="9">[1]Catatan!$C$143</definedName>
    <definedName name="idobaru">[2]Catatan!$C$143</definedName>
    <definedName name="IDS" localSheetId="11">'[65]Harga BBM Indonesia'!$B$5:$D$5</definedName>
    <definedName name="IDS" localSheetId="9">'[65]Harga BBM Indonesia'!$B$5:$D$5</definedName>
    <definedName name="IDS">'[66]Harga BBM Indonesia'!$B$5:$D$5</definedName>
    <definedName name="IK" localSheetId="11">#REF!</definedName>
    <definedName name="IK" localSheetId="9">#REF!</definedName>
    <definedName name="IK">#REF!</definedName>
    <definedName name="ike" localSheetId="6">#REF!</definedName>
    <definedName name="ike" localSheetId="11">#REF!</definedName>
    <definedName name="ike" localSheetId="9">#REF!</definedName>
    <definedName name="ike" localSheetId="7">#REF!</definedName>
    <definedName name="ike" localSheetId="12">#REF!</definedName>
    <definedName name="ike">#REF!</definedName>
    <definedName name="IkhtBiopTRWI" localSheetId="11">'[46]IkhtisarBiop(12.0)'!$B$1:$M$49</definedName>
    <definedName name="IkhtBiopTRWI" localSheetId="9">'[46]IkhtisarBiop(12.0)'!$B$1:$M$49</definedName>
    <definedName name="IkhtBiopTRWI">'[48]IkhtisarBiop(12.0)'!$B$1:$M$49</definedName>
    <definedName name="IkhtBiopTRWII" localSheetId="11">'[46]IkhtisarBiop(12.0)'!$B$51:$M$99</definedName>
    <definedName name="IkhtBiopTRWII" localSheetId="9">'[46]IkhtisarBiop(12.0)'!$B$51:$M$99</definedName>
    <definedName name="IkhtBiopTRWII">'[48]IkhtisarBiop(12.0)'!$B$51:$M$99</definedName>
    <definedName name="IkhtBiopTRWIII" localSheetId="11">'[46]IkhtisarBiop(12.0)'!$B$101:$M$149</definedName>
    <definedName name="IkhtBiopTRWIII" localSheetId="9">'[46]IkhtisarBiop(12.0)'!$B$101:$M$149</definedName>
    <definedName name="IkhtBiopTRWIII">'[48]IkhtisarBiop(12.0)'!$B$101:$M$149</definedName>
    <definedName name="IkhtBiopTRWIV" localSheetId="11">'[46]IkhtisarBiop(12.0)'!$B$151:$M$199</definedName>
    <definedName name="IkhtBiopTRWIV" localSheetId="9">'[46]IkhtisarBiop(12.0)'!$B$151:$M$199</definedName>
    <definedName name="IkhtBiopTRWIV">'[48]IkhtisarBiop(12.0)'!$B$151:$M$199</definedName>
    <definedName name="Impor_W1_W2" localSheetId="11">[95]NerSubsis!$D$41</definedName>
    <definedName name="Impor_W1_W2" localSheetId="9">[95]NerSubsis!$D$41</definedName>
    <definedName name="Impor_W1_W2">[96]NerSubsis!$D$41</definedName>
    <definedName name="INDEX_KODE" localSheetId="11">[82]MENU!$O$11:$O$124</definedName>
    <definedName name="INDEX_KODE" localSheetId="9">[82]MENU!$O$11:$O$124</definedName>
    <definedName name="INDEX_KODE" localSheetId="12">#N/A</definedName>
    <definedName name="INDEX_KODE" localSheetId="13">[83]MENU!$O$11:$O$124</definedName>
    <definedName name="INDEX_KODE">#N/A</definedName>
    <definedName name="INDEX1" localSheetId="11">[82]MENU!$C$11:$C$110</definedName>
    <definedName name="INDEX1" localSheetId="9">[82]MENU!$C$11:$C$110</definedName>
    <definedName name="INDEX1" localSheetId="12">#N/A</definedName>
    <definedName name="INDEX1" localSheetId="13">[83]MENU!$C$11:$C$110</definedName>
    <definedName name="INDEX1">#N/A</definedName>
    <definedName name="indi" localSheetId="11" hidden="1">{#N/A,#N/A,FALSE,"M.02"}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11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2">#REF!</definedName>
    <definedName name="Indikator210">#REF!</definedName>
    <definedName name="Indikator215" localSheetId="6">#REF!</definedName>
    <definedName name="Indikator215" localSheetId="7">#REF!</definedName>
    <definedName name="Indikator215" localSheetId="12">#REF!</definedName>
    <definedName name="Indikator215">#REF!</definedName>
    <definedName name="indikatorlurruptl" localSheetId="11" hidden="1">{#N/A,#N/A,FALSE,"M.31"}</definedName>
    <definedName name="indikatorlurruptl" localSheetId="9" hidden="1">{#N/A,#N/A,FALSE,"M.31"}</definedName>
    <definedName name="indikatorlurruptl" hidden="1">{#N/A,#N/A,FALSE,"M.31"}</definedName>
    <definedName name="INDUK">[97]DTU!$B$2:$D$48</definedName>
    <definedName name="inflasi" localSheetId="11">#REF!</definedName>
    <definedName name="inflasi" localSheetId="9">#REF!</definedName>
    <definedName name="inflasi">#REF!</definedName>
    <definedName name="inflasi1" localSheetId="11">#REF!</definedName>
    <definedName name="inflasi1" localSheetId="9">#REF!</definedName>
    <definedName name="inflasi1">#REF!</definedName>
    <definedName name="inflasi2" localSheetId="11">#REF!</definedName>
    <definedName name="inflasi2" localSheetId="9">#REF!</definedName>
    <definedName name="inflasi2">#REF!</definedName>
    <definedName name="input" localSheetId="6">'[98]Neraca seAPJ'!#REF!</definedName>
    <definedName name="input" localSheetId="11">'[98]Neraca seAPJ'!#REF!</definedName>
    <definedName name="input" localSheetId="9">'[98]Neraca seAPJ'!#REF!</definedName>
    <definedName name="input" localSheetId="7">'[98]Neraca seAPJ'!#REF!</definedName>
    <definedName name="input" localSheetId="5">'[98]Neraca seAPJ'!#REF!</definedName>
    <definedName name="input" localSheetId="12">'[98]Neraca seAPJ'!#REF!</definedName>
    <definedName name="input">'[98]Neraca seAPJ'!#REF!</definedName>
    <definedName name="INTAKE" localSheetId="11">#REF!</definedName>
    <definedName name="INTAKE" localSheetId="9">#REF!</definedName>
    <definedName name="INTAKE">#REF!</definedName>
    <definedName name="inves1" localSheetId="11">#REF!</definedName>
    <definedName name="inves1" localSheetId="9">#REF!</definedName>
    <definedName name="inves1">#REF!</definedName>
    <definedName name="inves2" localSheetId="11">[19]ca!#REF!</definedName>
    <definedName name="inves2" localSheetId="9">[19]ca!#REF!</definedName>
    <definedName name="inves2">[19]ca!#REF!</definedName>
    <definedName name="INVMlgNew">#N/A</definedName>
    <definedName name="iopl" localSheetId="11" hidden="1">{#N/A,#N/A,FALSE,"M.34"}</definedName>
    <definedName name="iopl" localSheetId="9" hidden="1">{#N/A,#N/A,FALSE,"M.34"}</definedName>
    <definedName name="iopl" hidden="1">{#N/A,#N/A,FALSE,"M.34"}</definedName>
    <definedName name="Ipo" localSheetId="11" hidden="1">{#N/A,#N/A,FALSE,"M.02"}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11" hidden="1">{#N/A,#N/A,FALSE,"M.01";#N/A,#N/A,FALSE,"M.01"}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2">#REF!</definedName>
    <definedName name="IPP">#REF!</definedName>
    <definedName name="ips" localSheetId="6">[35]JAN09!#REF!</definedName>
    <definedName name="ips" localSheetId="5">[35]JAN09!#REF!</definedName>
    <definedName name="ips" localSheetId="12">[35]JAN09!#REF!</definedName>
    <definedName name="ips">[35]JAN09!#REF!</definedName>
    <definedName name="IS" localSheetId="6">#REF!</definedName>
    <definedName name="IS" localSheetId="11">#REF!</definedName>
    <definedName name="IS" localSheetId="9">#REF!</definedName>
    <definedName name="IS" localSheetId="7">#REF!</definedName>
    <definedName name="IS" localSheetId="5">#REF!</definedName>
    <definedName name="IS" localSheetId="12">#REF!</definedName>
    <definedName name="IS">#REF!</definedName>
    <definedName name="IS1TRWI" localSheetId="11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2">#REF!</definedName>
    <definedName name="itung">#REF!</definedName>
    <definedName name="iujnyhnuh" localSheetId="6">#REF!</definedName>
    <definedName name="iujnyhnuh" localSheetId="7">#REF!</definedName>
    <definedName name="iujnyhnuh" localSheetId="12">#REF!</definedName>
    <definedName name="iujnyhnuh">#REF!</definedName>
    <definedName name="j" localSheetId="6">#REF!</definedName>
    <definedName name="j" localSheetId="11" hidden="1">{#N/A,#N/A,FALSE,"M.42"}</definedName>
    <definedName name="j" localSheetId="9" hidden="1">{#N/A,#N/A,FALSE,"M.42"}</definedName>
    <definedName name="j" localSheetId="7">#REF!</definedName>
    <definedName name="j" localSheetId="12">#REF!</definedName>
    <definedName name="j">#REF!</definedName>
    <definedName name="JAJA" localSheetId="6">'[99]W-NAD'!#REF!</definedName>
    <definedName name="JAJA" localSheetId="11">'[31]W-NAD'!#REF!</definedName>
    <definedName name="JAJA" localSheetId="9">'[31]W-NAD'!#REF!</definedName>
    <definedName name="JAJA" localSheetId="7">'[99]W-NAD'!#REF!</definedName>
    <definedName name="JAJA" localSheetId="12">'[99]W-NAD'!#REF!</definedName>
    <definedName name="JAJA">'[99]W-NAD'!#REF!</definedName>
    <definedName name="jamkerja">'[100]D2. ANALISA HS INSHAR'!$D$2</definedName>
    <definedName name="JamKerja01">'[101]E3. ANALISA HS HAR TEK SUTM'!$D$2</definedName>
    <definedName name="jamkerjaentri" localSheetId="6">'[100]D2. ANALISA HS INSHAR'!#REF!</definedName>
    <definedName name="jamkerjaentri" localSheetId="7">'[100]D2. ANALISA HS INSHAR'!#REF!</definedName>
    <definedName name="jamkerjaentri" localSheetId="5">'[100]D2. ANALISA HS INSHAR'!#REF!</definedName>
    <definedName name="jamkerjaentri" localSheetId="12">'[100]D2. ANALISA HS INSHAR'!#REF!</definedName>
    <definedName name="jamkerjaentri">'[100]D2. ANALISA HS INSHAR'!#REF!</definedName>
    <definedName name="jamkerjahar">'[101]E6. ANALISA HS HAR'!$D$2</definedName>
    <definedName name="JARDIST" localSheetId="6">#REF!</definedName>
    <definedName name="JARDIST" localSheetId="11">#REF!</definedName>
    <definedName name="JARDIST" localSheetId="9">#REF!</definedName>
    <definedName name="JARDIST" localSheetId="7">#REF!</definedName>
    <definedName name="JARDIST" localSheetId="5">#REF!</definedName>
    <definedName name="JARDIST" localSheetId="12">#REF!</definedName>
    <definedName name="JARDIST">#REF!</definedName>
    <definedName name="jasa" localSheetId="11">[102]Jasa!$B:$F</definedName>
    <definedName name="jasa" localSheetId="9">[102]Jasa!$B:$F</definedName>
    <definedName name="jasa" localSheetId="12">[102]Jasa!$B:$F</definedName>
    <definedName name="jasa" localSheetId="13">[102]Jasa!$B$1:$F$65536</definedName>
    <definedName name="jasa">[102]Jasa!$B$1:$F$65536</definedName>
    <definedName name="jasa." localSheetId="12">[102]Jasa!$B:$F</definedName>
    <definedName name="jasa." localSheetId="13">[102]Jasa!$B$1:$F$65536</definedName>
    <definedName name="jasa.">[102]Jasa!$B$1:$F$65536</definedName>
    <definedName name="jawa" localSheetId="11" hidden="1">{#N/A,#N/A,FALSE,"M.41"}</definedName>
    <definedName name="jawa" localSheetId="9" hidden="1">{#N/A,#N/A,FALSE,"M.41"}</definedName>
    <definedName name="jawa" hidden="1">{#N/A,#N/A,FALSE,"M.41"}</definedName>
    <definedName name="jawabali" localSheetId="11" hidden="1">{#N/A,#N/A,FALSE,"M.31"}</definedName>
    <definedName name="jawabali" localSheetId="9" hidden="1">{#N/A,#N/A,FALSE,"M.31"}</definedName>
    <definedName name="jawabali" hidden="1">{#N/A,#N/A,FALSE,"M.31"}</definedName>
    <definedName name="jbnrev2" localSheetId="11" hidden="1">{#N/A,#N/A,FALSE,"M.32"}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11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2" hidden="1">{#N/A,#N/A,FALSE,"M.31"}</definedName>
    <definedName name="JBRpst" localSheetId="13" hidden="1">{#N/A,#N/A,FALSE,"M.31"}</definedName>
    <definedName name="JBRpst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2" hidden="1">{#N/A,#N/A,FALSE,"M.31"}</definedName>
    <definedName name="jbrpst2" localSheetId="13" hidden="1">{#N/A,#N/A,FALSE,"M.31"}</definedName>
    <definedName name="jbrpst2" hidden="1">{#N/A,#N/A,FALSE,"M.31"}</definedName>
    <definedName name="jenis_kontrak">[103]data!$F$2:$F$4</definedName>
    <definedName name="jenis_pph">[103]data!$E$2:$E$7</definedName>
    <definedName name="jesi">#REF!</definedName>
    <definedName name="JFYDYFG" hidden="1">[104]PkRp!#REF!</definedName>
    <definedName name="jg" localSheetId="11" hidden="1">{#N/A,#N/A,FALSE,"M.33"}</definedName>
    <definedName name="jg" localSheetId="9" hidden="1">{#N/A,#N/A,FALSE,"M.33"}</definedName>
    <definedName name="jg" hidden="1">{#N/A,#N/A,FALSE,"M.33"}</definedName>
    <definedName name="jgdgj">#REF!</definedName>
    <definedName name="jh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2">#REF!</definedName>
    <definedName name="JHKJ">#REF!</definedName>
    <definedName name="ji" localSheetId="11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11" hidden="1">{#N/A,#N/A,FALSE,"M.01"}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2" hidden="1">{#N/A,#N/A,FALSE,"M.42"}</definedName>
    <definedName name="jj" localSheetId="13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2">#REF!</definedName>
    <definedName name="jjjj">#REF!</definedName>
    <definedName name="jk" localSheetId="11">#REF!</definedName>
    <definedName name="jk" localSheetId="9">#REF!</definedName>
    <definedName name="jk">#REF!</definedName>
    <definedName name="JKL" localSheetId="11" hidden="1">{#N/A,#N/A,FALSE,"M.32"}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11">#REF!</definedName>
    <definedName name="JKLJL" localSheetId="9">#REF!</definedName>
    <definedName name="JKLJL" localSheetId="7">#REF!</definedName>
    <definedName name="JKLJL" localSheetId="12">#REF!</definedName>
    <definedName name="JKLJL">#REF!</definedName>
    <definedName name="JL">#N/A</definedName>
    <definedName name="jmlh2" localSheetId="11" hidden="1">{#N/A,#N/A,FALSE,"M.01"}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11">#REF!</definedName>
    <definedName name="JP" localSheetId="9">#REF!</definedName>
    <definedName name="JP" localSheetId="7">#REF!</definedName>
    <definedName name="JP" localSheetId="12">#REF!</definedName>
    <definedName name="JP">#REF!</definedName>
    <definedName name="JPY" localSheetId="11">[39]L20Keu!$O$9</definedName>
    <definedName name="JPY" localSheetId="9">[39]L20Keu!$O$9</definedName>
    <definedName name="JPY">[40]L20Keu!$O$9</definedName>
    <definedName name="JTG" localSheetId="11" hidden="1">{#N/A,#N/A,FALSE,"M.31"}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2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1">#REF!</definedName>
    <definedName name="JualGLangTRWI" localSheetId="9">#REF!</definedName>
    <definedName name="JualGLangTRWI" localSheetId="7">#REF!</definedName>
    <definedName name="JualGLangTRWI" localSheetId="12">#REF!</definedName>
    <definedName name="JualGLangTRWI">#REF!</definedName>
    <definedName name="JualGLangTRWII" localSheetId="6">#REF!</definedName>
    <definedName name="JualGLangTRWII" localSheetId="11">#REF!</definedName>
    <definedName name="JualGLangTRWII" localSheetId="9">#REF!</definedName>
    <definedName name="JualGLangTRWII" localSheetId="7">#REF!</definedName>
    <definedName name="JualGLangTRWII" localSheetId="12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2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2">#REF!</definedName>
    <definedName name="JualGLangTRWIV">#REF!</definedName>
    <definedName name="JualGTarifTRWI" localSheetId="11">'[46]JualGTarif(11A)'!$B$1:$I$59</definedName>
    <definedName name="JualGTarifTRWI" localSheetId="9">'[46]JualGTarif(11A)'!$B$1:$I$59</definedName>
    <definedName name="JualGTarifTRWI">'[48]JualGTarif(11A)'!$B$1:$I$59</definedName>
    <definedName name="JualGTarifTRWII" localSheetId="11">'[46]JualGTarif(11A)'!$B$61:$I$119</definedName>
    <definedName name="JualGTarifTRWII" localSheetId="9">'[46]JualGTarif(11A)'!$B$61:$I$119</definedName>
    <definedName name="JualGTarifTRWII">'[48]JualGTarif(11A)'!$B$61:$I$119</definedName>
    <definedName name="JualGTarifTRWIII" localSheetId="11">'[46]JualGTarif(11A)'!$B$121:$I$178</definedName>
    <definedName name="JualGTarifTRWIII" localSheetId="9">'[46]JualGTarif(11A)'!$B$121:$I$178</definedName>
    <definedName name="JualGTarifTRWIII">'[48]JualGTarif(11A)'!$B$121:$I$178</definedName>
    <definedName name="JualGTarifTRWIV" localSheetId="11">'[46]JualGTarif(11A)'!$B$180:$I$237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2">#REF!</definedName>
    <definedName name="JUMLAH">#REF!</definedName>
    <definedName name="jun" localSheetId="11">#REF!</definedName>
    <definedName name="jun" localSheetId="9">#REF!</definedName>
    <definedName name="jun">#REF!</definedName>
    <definedName name="JUNI92" localSheetId="6">#REF!</definedName>
    <definedName name="JUNI92" localSheetId="11">#REF!</definedName>
    <definedName name="JUNI92" localSheetId="9">#REF!</definedName>
    <definedName name="JUNI92" localSheetId="7">#REF!</definedName>
    <definedName name="JUNI92" localSheetId="12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2" hidden="1">{#N/A,#N/A,FALSE,"M.41"}</definedName>
    <definedName name="jus" localSheetId="13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2" hidden="1">{#N/A,#N/A,FALSE,"M.02"}</definedName>
    <definedName name="Justy2" localSheetId="13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2">#REF!</definedName>
    <definedName name="jx">#REF!</definedName>
    <definedName name="jy" localSheetId="11" hidden="1">{#N/A,#N/A,FALSE,"M.32"}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11">#REF!</definedName>
    <definedName name="JYJYTJ" localSheetId="9">#REF!</definedName>
    <definedName name="JYJYTJ" localSheetId="7">#REF!</definedName>
    <definedName name="JYJYTJ" localSheetId="12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2">[37]JAN09!#REF!</definedName>
    <definedName name="kal">[37]JAN09!#REF!</definedName>
    <definedName name="KALIKDS" localSheetId="6">[30]JAN07!#REF!</definedName>
    <definedName name="KALIKDS" localSheetId="11">[35]JAN09!#REF!</definedName>
    <definedName name="KALIKDS" localSheetId="9">[35]JAN09!#REF!</definedName>
    <definedName name="KALIKDS" localSheetId="7">[30]JAN07!#REF!</definedName>
    <definedName name="KALIKDS" localSheetId="12">[85]JAN07!#REF!</definedName>
    <definedName name="KALIKDS">[85]JAN07!#REF!</definedName>
    <definedName name="KALISLG" localSheetId="6">[30]JAN07!#REF!</definedName>
    <definedName name="KALISLG" localSheetId="11">[35]JAN09!#REF!</definedName>
    <definedName name="KALISLG" localSheetId="9">[35]JAN09!#REF!</definedName>
    <definedName name="KALISLG" localSheetId="7">[30]JAN07!#REF!</definedName>
    <definedName name="KALISLG" localSheetId="12">[85]JAN07!#REF!</definedName>
    <definedName name="KALISLG">[85]JAN07!#REF!</definedName>
    <definedName name="KARANGAN">#N/A</definedName>
    <definedName name="Kategori" localSheetId="6">#REF!</definedName>
    <definedName name="Kategori" localSheetId="11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2">#REF!</definedName>
    <definedName name="Kategori">#REF!</definedName>
    <definedName name="KDI" localSheetId="11" hidden="1">{#N/A,#N/A,FALSE,"M.41"}</definedName>
    <definedName name="KDI" localSheetId="9" hidden="1">{#N/A,#N/A,FALSE,"M.41"}</definedName>
    <definedName name="KDI" hidden="1">{#N/A,#N/A,FALSE,"M.41"}</definedName>
    <definedName name="KDJH" localSheetId="11" hidden="1">{#N/A,#N/A,FALSE,"M.01";#N/A,#N/A,FALSE,"M.01"}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1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2" hidden="1">{#N/A,#N/A,FALSE,"M.31"}</definedName>
    <definedName name="KDRpst" localSheetId="13" hidden="1">{#N/A,#N/A,FALSE,"M.31"}</definedName>
    <definedName name="KDRpst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2" hidden="1">{#N/A,#N/A,FALSE,"M.31"}</definedName>
    <definedName name="kdrtpst" localSheetId="13" hidden="1">{#N/A,#N/A,FALSE,"M.31"}</definedName>
    <definedName name="kdrtpst" hidden="1">{#N/A,#N/A,FALSE,"M.31"}</definedName>
    <definedName name="KDY" localSheetId="11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11" hidden="1">{#N/A,#N/A,FALSE,"M.34"}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11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2">#REF!</definedName>
    <definedName name="Kemungkinan">#REF!</definedName>
    <definedName name="kertas" localSheetId="11" hidden="1">{#N/A,#N/A,FALSE,"M.32"}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11" hidden="1">{#N/A,#N/A,FALSE,"M.33"}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11" hidden="1">{#N/A,#N/A,FALSE,"M.32"}</definedName>
    <definedName name="kiijiji" localSheetId="9" hidden="1">{#N/A,#N/A,FALSE,"M.32"}</definedName>
    <definedName name="kiijiji" hidden="1">{#N/A,#N/A,FALSE,"M.32"}</definedName>
    <definedName name="kinerja" localSheetId="11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11" hidden="1">{#N/A,#N/A,FALSE,"M.42"}</definedName>
    <definedName name="kinerja_1" localSheetId="9" hidden="1">{#N/A,#N/A,FALSE,"M.42"}</definedName>
    <definedName name="kinerja_1" hidden="1">{#N/A,#N/A,FALSE,"M.42"}</definedName>
    <definedName name="KINERJA2004ESTIMASI" localSheetId="11" hidden="1">{#N/A,#N/A,FALSE,"M.02"}</definedName>
    <definedName name="KINERJA2004ESTIMASI" localSheetId="9" hidden="1">{#N/A,#N/A,FALSE,"M.02"}</definedName>
    <definedName name="KINERJA2004ESTIMASI" hidden="1">{#N/A,#N/A,FALSE,"M.02"}</definedName>
    <definedName name="kit" localSheetId="11" hidden="1">{#N/A,#N/A,FALSE,"M.42"}</definedName>
    <definedName name="kit" localSheetId="9" hidden="1">{#N/A,#N/A,FALSE,"M.42"}</definedName>
    <definedName name="kit" hidden="1">{#N/A,#N/A,FALSE,"M.42"}</definedName>
    <definedName name="kit_1" localSheetId="11" hidden="1">{#N/A,#N/A,FALSE,"M.31"}</definedName>
    <definedName name="kit_1" localSheetId="9" hidden="1">{#N/A,#N/A,FALSE,"M.31"}</definedName>
    <definedName name="kit_1" hidden="1">{#N/A,#N/A,FALSE,"M.31"}</definedName>
    <definedName name="kitlur" localSheetId="11" hidden="1">{#N/A,#N/A,FALSE,"M.43"}</definedName>
    <definedName name="kitlur" localSheetId="9" hidden="1">{#N/A,#N/A,FALSE,"M.43"}</definedName>
    <definedName name="kitlur" hidden="1">{#N/A,#N/A,FALSE,"M.43"}</definedName>
    <definedName name="kitlur1" localSheetId="11" hidden="1">{#N/A,#N/A,FALSE,"M.01";#N/A,#N/A,FALSE,"M.01"}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1" hidden="1">{#N/A,#N/A,FALSE,"M.41"}</definedName>
    <definedName name="KJ" localSheetId="9" hidden="1">{#N/A,#N/A,FALSE,"M.41"}</definedName>
    <definedName name="kj" localSheetId="12">#REF!</definedName>
    <definedName name="kj" localSheetId="13">#REF!</definedName>
    <definedName name="kj">#REF!</definedName>
    <definedName name="kjdhgf" localSheetId="6">#REF!</definedName>
    <definedName name="kjdhgf" localSheetId="7">#REF!</definedName>
    <definedName name="kjdhgf" localSheetId="12">#REF!</definedName>
    <definedName name="kjdhgf">#REF!</definedName>
    <definedName name="kjgjhg" localSheetId="6">#REF!</definedName>
    <definedName name="kjgjhg" localSheetId="7">#REF!</definedName>
    <definedName name="kjgjhg" localSheetId="12">#REF!</definedName>
    <definedName name="kjgjhg">#REF!</definedName>
    <definedName name="KK" localSheetId="6">[41]Usulan!#REF!</definedName>
    <definedName name="KK" localSheetId="7">[41]Usulan!#REF!</definedName>
    <definedName name="KK" localSheetId="12">[41]Usulan!#REF!</definedName>
    <definedName name="KK">[41]Usulan!#REF!</definedName>
    <definedName name="kkk" localSheetId="11" hidden="1">{#N/A,#N/A,FALSE,"M.32"}</definedName>
    <definedName name="kkk" localSheetId="9" hidden="1">{#N/A,#N/A,FALSE,"M.32"}</definedName>
    <definedName name="kkk" hidden="1">{#N/A,#N/A,FALSE,"M.32"}</definedName>
    <definedName name="kkkkk" localSheetId="11" hidden="1">{#N/A,#N/A,FALSE,"M.33"}</definedName>
    <definedName name="kkkkk" localSheetId="9" hidden="1">{#N/A,#N/A,FALSE,"M.33"}</definedName>
    <definedName name="kkkkk" hidden="1">{#N/A,#N/A,FALSE,"M.33"}</definedName>
    <definedName name="kl" localSheetId="11" hidden="1">{#N/A,#N/A,FALSE,"M.43"}</definedName>
    <definedName name="kl" localSheetId="9" hidden="1">{#N/A,#N/A,FALSE,"M.43"}</definedName>
    <definedName name="kl" hidden="1">{#N/A,#N/A,FALSE,"M.43"}</definedName>
    <definedName name="klarifikasi" localSheetId="11">'[53]W-NAD'!#REF!</definedName>
    <definedName name="klarifikasi" localSheetId="9">'[53]W-NAD'!#REF!</definedName>
    <definedName name="klarifikasi">'[54]W-NAD'!#REF!</definedName>
    <definedName name="ko" localSheetId="11" hidden="1">{#N/A,#N/A,FALSE,"M.01";#N/A,#N/A,FALSE,"M.01"}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1">#REF!</definedName>
    <definedName name="KODE" localSheetId="9">#REF!</definedName>
    <definedName name="KODE" localSheetId="7">#REF!</definedName>
    <definedName name="KODE" localSheetId="5">#REF!</definedName>
    <definedName name="KODE" localSheetId="12">#REF!</definedName>
    <definedName name="KODE">#REF!</definedName>
    <definedName name="kode_Cabang" localSheetId="6">#REF!</definedName>
    <definedName name="kode_Cabang" localSheetId="11">#REF!</definedName>
    <definedName name="kode_Cabang" localSheetId="9">#REF!</definedName>
    <definedName name="kode_Cabang" localSheetId="7">#REF!</definedName>
    <definedName name="kode_Cabang" localSheetId="12">#REF!</definedName>
    <definedName name="kode_Cabang">#REF!</definedName>
    <definedName name="KODE_GANGGUAN" localSheetId="11">[82]MENU!$N$11:$N$124</definedName>
    <definedName name="KODE_GANGGUAN" localSheetId="9">[82]MENU!$N$11:$N$124</definedName>
    <definedName name="KODE_GANGGUAN" localSheetId="12">#N/A</definedName>
    <definedName name="KODE_GANGGUAN" localSheetId="13">[83]MENU!$N$11:$N$124</definedName>
    <definedName name="KODE_GANGGUAN">#N/A</definedName>
    <definedName name="kode_Kabupaten" localSheetId="6">#REF!</definedName>
    <definedName name="kode_Kabupaten" localSheetId="11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2">#REF!</definedName>
    <definedName name="kode_Kabupaten">#REF!</definedName>
    <definedName name="Kode_Kecamatan" localSheetId="6">#REF!</definedName>
    <definedName name="Kode_Kecamatan" localSheetId="11">#REF!</definedName>
    <definedName name="Kode_Kecamatan" localSheetId="9">#REF!</definedName>
    <definedName name="Kode_Kecamatan" localSheetId="7">#REF!</definedName>
    <definedName name="Kode_Kecamatan" localSheetId="12">#REF!</definedName>
    <definedName name="Kode_Kecamatan">#REF!</definedName>
    <definedName name="KODE_OUTGOING" localSheetId="11">[82]PARAMETER!$D$11:$D$1059</definedName>
    <definedName name="KODE_OUTGOING" localSheetId="9">[82]PARAMETER!$D$11:$D$1059</definedName>
    <definedName name="KODE_OUTGOING" localSheetId="12">#N/A</definedName>
    <definedName name="KODE_OUTGOING" localSheetId="13">[83]PARAMETER!$D$11:$D$1059</definedName>
    <definedName name="KODE_OUTGOING">#N/A</definedName>
    <definedName name="KODE1" localSheetId="11">[82]MENU!$B$11:$B$110</definedName>
    <definedName name="KODE1" localSheetId="9">[82]MENU!$B$11:$B$110</definedName>
    <definedName name="KODE1" localSheetId="12">#N/A</definedName>
    <definedName name="KODE1" localSheetId="13">[83]MENU!$B$11:$B$110</definedName>
    <definedName name="KODE1">#N/A</definedName>
    <definedName name="kokp" localSheetId="6">#REF!</definedName>
    <definedName name="kokp" localSheetId="5">#REF!</definedName>
    <definedName name="kokp" localSheetId="12">#REF!</definedName>
    <definedName name="kokp">#REF!</definedName>
    <definedName name="komposisi" localSheetId="11">[80]KoMposisi!$A$6:$BV$22</definedName>
    <definedName name="komposisi" localSheetId="9">[80]KoMposisi!$A$6:$BV$22</definedName>
    <definedName name="komposisi">[81]KoMposisi!$A$6:$BV$22</definedName>
    <definedName name="KomunikasiBulan" localSheetId="12">#N/A</definedName>
    <definedName name="KomunikasiBulan" localSheetId="13">'[36]AHS - Non Personel'!$D$22</definedName>
    <definedName name="KomunikasiBulan">#N/A</definedName>
    <definedName name="KomunikasiHari" localSheetId="12">#N/A</definedName>
    <definedName name="KomunikasiHari" localSheetId="13">'[36]AHS - Non Personel'!$D$21</definedName>
    <definedName name="KomunikasiHari">#N/A</definedName>
    <definedName name="konsolidasi1" localSheetId="11">[105]W1!$A$1:$K$35</definedName>
    <definedName name="konsolidasi1" localSheetId="9">[105]W1!$A$1:$K$35</definedName>
    <definedName name="konsolidasi1">[106]W1!$A$1:$K$35</definedName>
    <definedName name="Kontrol" localSheetId="6">#REF!</definedName>
    <definedName name="Kontrol" localSheetId="11">#REF!</definedName>
    <definedName name="Kontrol" localSheetId="9">#REF!</definedName>
    <definedName name="Kontrol" localSheetId="7">#REF!</definedName>
    <definedName name="Kontrol" localSheetId="5">#REF!</definedName>
    <definedName name="Kontrol" localSheetId="12">#REF!</definedName>
    <definedName name="Kontrol">#REF!</definedName>
    <definedName name="KontrolBukuBesar" localSheetId="6">#REF!</definedName>
    <definedName name="KontrolBukuBesar" localSheetId="11">#REF!</definedName>
    <definedName name="KontrolBukuBesar" localSheetId="9">#REF!</definedName>
    <definedName name="KontrolBukuBesar" localSheetId="7">#REF!</definedName>
    <definedName name="KontrolBukuBesar" localSheetId="12">#REF!</definedName>
    <definedName name="KontrolBukuBesar">#REF!</definedName>
    <definedName name="KontrolPP" localSheetId="6">#REF!</definedName>
    <definedName name="KontrolPP" localSheetId="7">#REF!</definedName>
    <definedName name="KontrolPP" localSheetId="12">#REF!</definedName>
    <definedName name="KontrolPP">#REF!</definedName>
    <definedName name="koroperator_hari" localSheetId="12">#N/A</definedName>
    <definedName name="koroperator_hari" localSheetId="13">'[36]AHS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2">#REF!</definedName>
    <definedName name="KorPajak">#REF!</definedName>
    <definedName name="Kost" localSheetId="12">#N/A</definedName>
    <definedName name="Kost" localSheetId="13">'[36]AHS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2">#REF!</definedName>
    <definedName name="KOTA">#REF!</definedName>
    <definedName name="KPP" localSheetId="6">#REF!</definedName>
    <definedName name="KPP" localSheetId="7">#REF!</definedName>
    <definedName name="KPP" localSheetId="12">#REF!</definedName>
    <definedName name="KPP">#REF!</definedName>
    <definedName name="KRP" localSheetId="11" hidden="1">{#N/A,#N/A,FALSE,"M.32"}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11">#REF!</definedName>
    <definedName name="Kuat" localSheetId="9">#REF!</definedName>
    <definedName name="Kuat" localSheetId="7">#REF!</definedName>
    <definedName name="Kuat" localSheetId="12">#REF!</definedName>
    <definedName name="Kuat">#REF!</definedName>
    <definedName name="Kuat1" localSheetId="6">#REF!</definedName>
    <definedName name="Kuat1" localSheetId="11">#REF!</definedName>
    <definedName name="Kuat1" localSheetId="9">#REF!</definedName>
    <definedName name="Kuat1" localSheetId="7">#REF!</definedName>
    <definedName name="Kuat1" localSheetId="12">#REF!</definedName>
    <definedName name="Kuat1">#REF!</definedName>
    <definedName name="kuh" localSheetId="6" hidden="1">{#N/A,#N/A,FALSE,"M.33"}</definedName>
    <definedName name="kuh" localSheetId="11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2" hidden="1">{#N/A,#N/A,FALSE,"M.33"}</definedName>
    <definedName name="kuh" localSheetId="13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2">[8]prod03!#REF!</definedName>
    <definedName name="KUP">[8]prod03!#REF!</definedName>
    <definedName name="KURS" localSheetId="11">[107]LR!$W$9</definedName>
    <definedName name="KURS" localSheetId="9">[107]LR!$W$9</definedName>
    <definedName name="Kurs">[108]Cover!$C$5</definedName>
    <definedName name="KursUSD">[109]Asumsi!$E$9</definedName>
    <definedName name="kurva" localSheetId="6">#REF!</definedName>
    <definedName name="kurva" localSheetId="11">#REF!</definedName>
    <definedName name="kurva" localSheetId="9">#REF!</definedName>
    <definedName name="kurva" localSheetId="7">#REF!</definedName>
    <definedName name="kurva" localSheetId="5">#REF!</definedName>
    <definedName name="kurva" localSheetId="12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11">#REF!</definedName>
    <definedName name="kva" localSheetId="9">#REF!</definedName>
    <definedName name="kva">#REF!</definedName>
    <definedName name="kw" localSheetId="11">#REF!</definedName>
    <definedName name="kw" localSheetId="9">#REF!</definedName>
    <definedName name="kw">#REF!</definedName>
    <definedName name="kwh" localSheetId="11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2">#REF!</definedName>
    <definedName name="KWHKDS">#REF!</definedName>
    <definedName name="KWHSLG" localSheetId="6">#REF!</definedName>
    <definedName name="KWHSLG" localSheetId="7">#REF!</definedName>
    <definedName name="KWHSLG" localSheetId="12">#REF!</definedName>
    <definedName name="KWHSLG">#REF!</definedName>
    <definedName name="KWHSMG" localSheetId="6">#REF!</definedName>
    <definedName name="KWHSMG" localSheetId="11">[86]Smg!$G$1:$G$968</definedName>
    <definedName name="KWHSMG" localSheetId="9">[86]Smg!$G$1:$G$968</definedName>
    <definedName name="KWHSMG" localSheetId="7">#REF!</definedName>
    <definedName name="KWHSMG" localSheetId="12">#REF!</definedName>
    <definedName name="KWHSMG" localSheetId="13">#REF!</definedName>
    <definedName name="KWHSMG">#REF!</definedName>
    <definedName name="l" localSheetId="6">[110]PMT!#REF!</definedName>
    <definedName name="l" localSheetId="11" hidden="1">{#N/A,#N/A,FALSE,"M.42"}</definedName>
    <definedName name="l" localSheetId="9" hidden="1">{#N/A,#N/A,FALSE,"M.42"}</definedName>
    <definedName name="l" localSheetId="7">[110]PMT!#REF!</definedName>
    <definedName name="l" localSheetId="12">[110]PMT!#REF!</definedName>
    <definedName name="l">[110]PMT!#REF!</definedName>
    <definedName name="L_19" localSheetId="6">'[111]FORM-B'!#REF!</definedName>
    <definedName name="L_19" localSheetId="11">'[112]FORM-B'!#REF!</definedName>
    <definedName name="L_19" localSheetId="9">'[112]FORM-B'!#REF!</definedName>
    <definedName name="L_19" localSheetId="7">'[111]FORM-B'!#REF!</definedName>
    <definedName name="L_19" localSheetId="12">'[111]FORM-B'!#REF!</definedName>
    <definedName name="L_19">'[111]FORM-B'!#REF!</definedName>
    <definedName name="LabaRugi" localSheetId="6">#REF!</definedName>
    <definedName name="LabaRugi" localSheetId="11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2">#REF!</definedName>
    <definedName name="LabaRugi">#REF!</definedName>
    <definedName name="LabaRugiFungsi" localSheetId="11">'[46]LabaRugi Fungsi'!$B$1:$J$60</definedName>
    <definedName name="LabaRugiFungsi" localSheetId="9">'[46]LabaRugi Fungsi'!$B$1:$J$60</definedName>
    <definedName name="LabaRugiFungsi">'[48]LabaRugi Fungsi'!$B$1:$J$60</definedName>
    <definedName name="LabaRugiFungsi2004" localSheetId="11">'[46]LabaRugi Fungsi2004(21B)'!$B$1:$E$46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11">'[46]LabaRugi Lainnya 2005(20)'!$B$1:$G$30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11">'[46]LabaRugi Unsur2004(21A)'!$D$1:$G$91</definedName>
    <definedName name="LabaRugiUnsur2004" localSheetId="9">'[46]LabaRugi Unsur2004(21A)'!$D$1:$G$91</definedName>
    <definedName name="LabaRugiUnsur2004">'[48]LabaRugi Unsur2004(21A)'!$D$1:$G$91</definedName>
    <definedName name="LABARUGIYR">[113]Asumsi!$V$2</definedName>
    <definedName name="LAHTA52101_CTPTKLS_OK" localSheetId="6">#REF!</definedName>
    <definedName name="LAHTA52101_CTPTKLS_OK" localSheetId="11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2">#REF!</definedName>
    <definedName name="LAHTA52101_CTPTKLS_OK">#REF!</definedName>
    <definedName name="LAMAKDS" localSheetId="6">#REF!</definedName>
    <definedName name="LAMAKDS" localSheetId="7">#REF!</definedName>
    <definedName name="LAMAKDS" localSheetId="12">#REF!</definedName>
    <definedName name="LAMAKDS">#REF!</definedName>
    <definedName name="LAMASLG" localSheetId="6">#REF!</definedName>
    <definedName name="LAMASLG" localSheetId="7">#REF!</definedName>
    <definedName name="LAMASLG" localSheetId="12">#REF!</definedName>
    <definedName name="LAMASLG">#REF!</definedName>
    <definedName name="LAMASMG" localSheetId="6">#REF!</definedName>
    <definedName name="LAMASMG" localSheetId="11">[86]Smg!$E$1:$E$968</definedName>
    <definedName name="LAMASMG" localSheetId="9">[86]Smg!$E$1:$E$968</definedName>
    <definedName name="LAMASMG" localSheetId="7">#REF!</definedName>
    <definedName name="LAMASMG" localSheetId="12">#REF!</definedName>
    <definedName name="LAMASMG" localSheetId="13">#REF!</definedName>
    <definedName name="LAMASMG">#REF!</definedName>
    <definedName name="LAMP_1" localSheetId="6">#REF!</definedName>
    <definedName name="LAMP_1" localSheetId="11">#REF!</definedName>
    <definedName name="LAMP_1" localSheetId="9">#REF!</definedName>
    <definedName name="LAMP_1" localSheetId="7">#REF!</definedName>
    <definedName name="LAMP_1" localSheetId="12">#REF!</definedName>
    <definedName name="LAMP_1">#REF!</definedName>
    <definedName name="Lamp_10" localSheetId="6">#REF!</definedName>
    <definedName name="Lamp_10" localSheetId="11">#REF!</definedName>
    <definedName name="Lamp_10" localSheetId="9">#REF!</definedName>
    <definedName name="Lamp_10" localSheetId="7">#REF!</definedName>
    <definedName name="Lamp_10" localSheetId="12">#REF!</definedName>
    <definedName name="Lamp_10">#REF!</definedName>
    <definedName name="Lamp_11" localSheetId="6">#REF!</definedName>
    <definedName name="Lamp_11" localSheetId="7">#REF!</definedName>
    <definedName name="Lamp_11" localSheetId="12">#REF!</definedName>
    <definedName name="Lamp_11">#REF!</definedName>
    <definedName name="Lamp_12" localSheetId="6">#REF!</definedName>
    <definedName name="Lamp_12" localSheetId="7">#REF!</definedName>
    <definedName name="Lamp_12" localSheetId="12">#REF!</definedName>
    <definedName name="Lamp_12">#REF!</definedName>
    <definedName name="Lamp_13" localSheetId="6">#REF!</definedName>
    <definedName name="Lamp_13" localSheetId="7">#REF!</definedName>
    <definedName name="Lamp_13" localSheetId="12">#REF!</definedName>
    <definedName name="Lamp_13">#REF!</definedName>
    <definedName name="Lamp_14" localSheetId="6">#REF!</definedName>
    <definedName name="Lamp_14" localSheetId="7">#REF!</definedName>
    <definedName name="Lamp_14" localSheetId="12">#REF!</definedName>
    <definedName name="Lamp_14">#REF!</definedName>
    <definedName name="Lamp_15" localSheetId="6">#REF!</definedName>
    <definedName name="Lamp_15" localSheetId="7">#REF!</definedName>
    <definedName name="Lamp_15" localSheetId="12">#REF!</definedName>
    <definedName name="Lamp_15">#REF!</definedName>
    <definedName name="Lamp_16" localSheetId="6">#REF!</definedName>
    <definedName name="Lamp_16" localSheetId="7">#REF!</definedName>
    <definedName name="Lamp_16" localSheetId="12">#REF!</definedName>
    <definedName name="Lamp_16">#REF!</definedName>
    <definedName name="Lamp_1a" localSheetId="6">#REF!</definedName>
    <definedName name="Lamp_1a" localSheetId="7">#REF!</definedName>
    <definedName name="Lamp_1a" localSheetId="12">#REF!</definedName>
    <definedName name="Lamp_1a">#REF!</definedName>
    <definedName name="Lamp_1b" localSheetId="6">#REF!</definedName>
    <definedName name="Lamp_1b" localSheetId="7">#REF!</definedName>
    <definedName name="Lamp_1b" localSheetId="12">#REF!</definedName>
    <definedName name="Lamp_1b">#REF!</definedName>
    <definedName name="LAMP_2" localSheetId="6">#REF!</definedName>
    <definedName name="LAMP_2" localSheetId="7">#REF!</definedName>
    <definedName name="LAMP_2" localSheetId="12">#REF!</definedName>
    <definedName name="LAMP_2">#REF!</definedName>
    <definedName name="Lamp_2a" localSheetId="6">#REF!</definedName>
    <definedName name="Lamp_2a" localSheetId="7">#REF!</definedName>
    <definedName name="Lamp_2a" localSheetId="12">#REF!</definedName>
    <definedName name="Lamp_2a">#REF!</definedName>
    <definedName name="Lamp_2b" localSheetId="6">#REF!</definedName>
    <definedName name="Lamp_2b" localSheetId="7">#REF!</definedName>
    <definedName name="Lamp_2b" localSheetId="12">#REF!</definedName>
    <definedName name="Lamp_2b">#REF!</definedName>
    <definedName name="LAMP_3" localSheetId="6">#REF!</definedName>
    <definedName name="LAMP_3" localSheetId="7">#REF!</definedName>
    <definedName name="LAMP_3" localSheetId="12">#REF!</definedName>
    <definedName name="LAMP_3">#REF!</definedName>
    <definedName name="Lamp_3a" localSheetId="6">#REF!</definedName>
    <definedName name="Lamp_3a" localSheetId="7">#REF!</definedName>
    <definedName name="Lamp_3a" localSheetId="12">#REF!</definedName>
    <definedName name="Lamp_3a">#REF!</definedName>
    <definedName name="Lamp_3b" localSheetId="6">#REF!</definedName>
    <definedName name="Lamp_3b" localSheetId="7">#REF!</definedName>
    <definedName name="Lamp_3b" localSheetId="12">#REF!</definedName>
    <definedName name="Lamp_3b">#REF!</definedName>
    <definedName name="LAMP_4" localSheetId="6">#REF!</definedName>
    <definedName name="LAMP_4" localSheetId="7">#REF!</definedName>
    <definedName name="LAMP_4" localSheetId="12">#REF!</definedName>
    <definedName name="LAMP_4">#REF!</definedName>
    <definedName name="Lamp_4a" localSheetId="6">#REF!</definedName>
    <definedName name="Lamp_4a" localSheetId="7">#REF!</definedName>
    <definedName name="Lamp_4a" localSheetId="12">#REF!</definedName>
    <definedName name="Lamp_4a">#REF!</definedName>
    <definedName name="Lamp_4b" localSheetId="6">#REF!</definedName>
    <definedName name="Lamp_4b" localSheetId="7">#REF!</definedName>
    <definedName name="Lamp_4b" localSheetId="12">#REF!</definedName>
    <definedName name="Lamp_4b">#REF!</definedName>
    <definedName name="LAMP_5" localSheetId="6">#REF!</definedName>
    <definedName name="LAMP_5" localSheetId="7">#REF!</definedName>
    <definedName name="LAMP_5" localSheetId="12">#REF!</definedName>
    <definedName name="LAMP_5">#REF!</definedName>
    <definedName name="Lamp_5a" localSheetId="6">#REF!</definedName>
    <definedName name="Lamp_5a" localSheetId="7">#REF!</definedName>
    <definedName name="Lamp_5a" localSheetId="12">#REF!</definedName>
    <definedName name="Lamp_5a">#REF!</definedName>
    <definedName name="Lamp_5b" localSheetId="6">#REF!</definedName>
    <definedName name="Lamp_5b" localSheetId="7">#REF!</definedName>
    <definedName name="Lamp_5b" localSheetId="12">#REF!</definedName>
    <definedName name="Lamp_5b">#REF!</definedName>
    <definedName name="Lamp_6a" localSheetId="6">#REF!</definedName>
    <definedName name="Lamp_6a" localSheetId="7">#REF!</definedName>
    <definedName name="Lamp_6a" localSheetId="12">#REF!</definedName>
    <definedName name="Lamp_6a">#REF!</definedName>
    <definedName name="Lamp_6b" localSheetId="6">#REF!</definedName>
    <definedName name="Lamp_6b" localSheetId="7">#REF!</definedName>
    <definedName name="Lamp_6b" localSheetId="12">#REF!</definedName>
    <definedName name="Lamp_6b">#REF!</definedName>
    <definedName name="LAMP_7" localSheetId="6">#REF!</definedName>
    <definedName name="LAMP_7" localSheetId="7">#REF!</definedName>
    <definedName name="LAMP_7" localSheetId="12">#REF!</definedName>
    <definedName name="LAMP_7">#REF!</definedName>
    <definedName name="Lamp_7a" localSheetId="6">#REF!</definedName>
    <definedName name="Lamp_7a" localSheetId="7">#REF!</definedName>
    <definedName name="Lamp_7a" localSheetId="12">#REF!</definedName>
    <definedName name="Lamp_7a">#REF!</definedName>
    <definedName name="Lamp_7b" localSheetId="6">#REF!</definedName>
    <definedName name="Lamp_7b" localSheetId="7">#REF!</definedName>
    <definedName name="Lamp_7b" localSheetId="12">#REF!</definedName>
    <definedName name="Lamp_7b">#REF!</definedName>
    <definedName name="Lamp_7c" localSheetId="6">#REF!</definedName>
    <definedName name="Lamp_7c" localSheetId="7">#REF!</definedName>
    <definedName name="Lamp_7c" localSheetId="12">#REF!</definedName>
    <definedName name="Lamp_7c">#REF!</definedName>
    <definedName name="Lamp_8a" localSheetId="6">#REF!</definedName>
    <definedName name="Lamp_8a" localSheetId="7">#REF!</definedName>
    <definedName name="Lamp_8a" localSheetId="12">#REF!</definedName>
    <definedName name="Lamp_8a">#REF!</definedName>
    <definedName name="Lamp_8b" localSheetId="6">#REF!</definedName>
    <definedName name="Lamp_8b" localSheetId="7">#REF!</definedName>
    <definedName name="Lamp_8b" localSheetId="12">#REF!</definedName>
    <definedName name="Lamp_8b">#REF!</definedName>
    <definedName name="Lamp_9" localSheetId="6">#REF!</definedName>
    <definedName name="Lamp_9" localSheetId="7">#REF!</definedName>
    <definedName name="Lamp_9" localSheetId="12">#REF!</definedName>
    <definedName name="Lamp_9">#REF!</definedName>
    <definedName name="LAP_12RB">[114]INPBA!$F$2</definedName>
    <definedName name="LaporanAnak" localSheetId="11">#REF!</definedName>
    <definedName name="LaporanAnak" localSheetId="9">#REF!</definedName>
    <definedName name="LaporanAnak">#REF!</definedName>
    <definedName name="LaporanJawa" localSheetId="11">#REF!</definedName>
    <definedName name="LaporanJawa" localSheetId="9">#REF!</definedName>
    <definedName name="LaporanJawa">#REF!</definedName>
    <definedName name="LaporanKonsolidasi" localSheetId="11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2">#REF!</definedName>
    <definedName name="LaporanUtama">#REF!</definedName>
    <definedName name="ldkfg" localSheetId="6">#REF!</definedName>
    <definedName name="ldkfg" localSheetId="7">#REF!</definedName>
    <definedName name="ldkfg" localSheetId="12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11">#REF!</definedName>
    <definedName name="lincuran" localSheetId="9">#REF!</definedName>
    <definedName name="lincuran">#REF!</definedName>
    <definedName name="Listrik">'[115]AHS - Non Personel'!$D$33</definedName>
    <definedName name="LJ" localSheetId="11" hidden="1">{#N/A,#N/A,FALSE,"M.32"}</definedName>
    <definedName name="LJ" localSheetId="9" hidden="1">{#N/A,#N/A,FALSE,"M.32"}</definedName>
    <definedName name="LJ" hidden="1">{#N/A,#N/A,FALSE,"M.32"}</definedName>
    <definedName name="lk" localSheetId="6">[35]JAN09!#REF!</definedName>
    <definedName name="lk" localSheetId="5">[35]JAN09!#REF!</definedName>
    <definedName name="lk" localSheetId="12">[35]JAN09!#REF!</definedName>
    <definedName name="lk">[35]JAN09!#REF!</definedName>
    <definedName name="LKH" localSheetId="11" hidden="1">{#N/A,#N/A,FALSE,"M.41"}</definedName>
    <definedName name="LKH" localSheetId="9" hidden="1">{#N/A,#N/A,FALSE,"M.41"}</definedName>
    <definedName name="LKH" hidden="1">{#N/A,#N/A,FALSE,"M.41"}</definedName>
    <definedName name="LKI" localSheetId="11" hidden="1">{#N/A,#N/A,FALSE,"M.42"}</definedName>
    <definedName name="LKI" localSheetId="9" hidden="1">{#N/A,#N/A,FALSE,"M.42"}</definedName>
    <definedName name="LKI" hidden="1">{#N/A,#N/A,FALSE,"M.42"}</definedName>
    <definedName name="lkj" localSheetId="11" hidden="1">{#N/A,#N/A,FALSE,"M.31"}</definedName>
    <definedName name="lkj" localSheetId="9" hidden="1">{#N/A,#N/A,FALSE,"M.31"}</definedName>
    <definedName name="lkj" hidden="1">{#N/A,#N/A,FALSE,"M.31"}</definedName>
    <definedName name="LKR" localSheetId="11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2">#REF!</definedName>
    <definedName name="ll">#REF!</definedName>
    <definedName name="lll" localSheetId="11" hidden="1">{#N/A,#N/A,FALSE,"M.42"}</definedName>
    <definedName name="lll" localSheetId="9" hidden="1">{#N/A,#N/A,FALSE,"M.42"}</definedName>
    <definedName name="lll" hidden="1">{#N/A,#N/A,FALSE,"M.42"}</definedName>
    <definedName name="lllll" localSheetId="11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11" hidden="1">{#N/A,#N/A,FALSE,"M.01";#N/A,#N/A,FALSE,"M.01"}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1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2" hidden="1">{#N/A,#N/A,FALSE,"M.02"}</definedName>
    <definedName name="LOPK" localSheetId="13" hidden="1">{#N/A,#N/A,FALSE,"M.02"}</definedName>
    <definedName name="LOPK" hidden="1">{#N/A,#N/A,FALSE,"M.02"}</definedName>
    <definedName name="LOSS_GAB" localSheetId="11" hidden="1">{#N/A,#N/A,FALSE,"M.01";#N/A,#N/A,FALSE,"M.01"}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11" hidden="1">{#N/A,#N/A,FALSE,"M.43"}</definedName>
    <definedName name="LOSS_UNIT" localSheetId="9" hidden="1">{#N/A,#N/A,FALSE,"M.43"}</definedName>
    <definedName name="LOSS_UNIT" hidden="1">{#N/A,#N/A,FALSE,"M.43"}</definedName>
    <definedName name="LOSSES_UNIT" localSheetId="11" hidden="1">{#N/A,#N/A,FALSE,"M.32"}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11">#N/A</definedName>
    <definedName name="LP" localSheetId="9">#N/A</definedName>
    <definedName name="LP" localSheetId="7">#REF!</definedName>
    <definedName name="LP" localSheetId="5">#REF!</definedName>
    <definedName name="LP" localSheetId="12">#REF!</definedName>
    <definedName name="LP">#REF!</definedName>
    <definedName name="lpo" localSheetId="11" hidden="1">{#N/A,#N/A,FALSE,"M.02"}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11">#REF!</definedName>
    <definedName name="LRFungsi" localSheetId="9">#REF!</definedName>
    <definedName name="LRFungsi" localSheetId="7">#REF!</definedName>
    <definedName name="LRFungsi" localSheetId="12">#REF!</definedName>
    <definedName name="LRFungsi">#REF!</definedName>
    <definedName name="LRUnsur" localSheetId="6">#REF!</definedName>
    <definedName name="LRUnsur" localSheetId="11">#REF!</definedName>
    <definedName name="LRUnsur" localSheetId="9">#REF!</definedName>
    <definedName name="LRUnsur" localSheetId="7">#REF!</definedName>
    <definedName name="LRUnsur" localSheetId="12">#REF!</definedName>
    <definedName name="LRUnsur">#REF!</definedName>
    <definedName name="luncur" localSheetId="11">[116]Sheet3!$D$15</definedName>
    <definedName name="luncur" localSheetId="9">[116]Sheet3!$D$15</definedName>
    <definedName name="luncur">[117]Sheet3!$D$15</definedName>
    <definedName name="luncuran" localSheetId="11">[116]Sheet3!$D$15</definedName>
    <definedName name="luncuran" localSheetId="9">[116]Sheet3!$D$15</definedName>
    <definedName name="luncuran">[117]Sheet3!$D$15</definedName>
    <definedName name="M" localSheetId="6">#REF!</definedName>
    <definedName name="M" localSheetId="11">#REF!</definedName>
    <definedName name="M" localSheetId="9">#REF!</definedName>
    <definedName name="M" localSheetId="7">#REF!</definedName>
    <definedName name="M" localSheetId="12">#REF!</definedName>
    <definedName name="M">#REF!</definedName>
    <definedName name="M_19" localSheetId="6">'[111]FORM-B'!#REF!</definedName>
    <definedName name="M_19" localSheetId="11">'[112]FORM-B'!#REF!</definedName>
    <definedName name="M_19" localSheetId="9">'[112]FORM-B'!#REF!</definedName>
    <definedName name="M_19" localSheetId="7">'[111]FORM-B'!#REF!</definedName>
    <definedName name="M_19" localSheetId="12">'[111]FORM-B'!#REF!</definedName>
    <definedName name="M_19">'[111]FORM-B'!#REF!</definedName>
    <definedName name="ma" localSheetId="11" hidden="1">{#N/A,#N/A,FALSE,"M.31"}</definedName>
    <definedName name="ma" localSheetId="9" hidden="1">{#N/A,#N/A,FALSE,"M.31"}</definedName>
    <definedName name="ma" hidden="1">{#N/A,#N/A,FALSE,"M.31"}</definedName>
    <definedName name="MANBUNG" localSheetId="6">[67]Sheet5!#REF!</definedName>
    <definedName name="MANBUNG" localSheetId="7">[67]Sheet5!#REF!</definedName>
    <definedName name="MANBUNG" localSheetId="12">[67]Sheet5!#REF!</definedName>
    <definedName name="MANBUNG">[67]Sheet5!#REF!</definedName>
    <definedName name="ManProBln" localSheetId="12">#N/A</definedName>
    <definedName name="ManProBln" localSheetId="13">'[36]AHS - Personel'!$F$8</definedName>
    <definedName name="ManProBln">#N/A</definedName>
    <definedName name="marwan" localSheetId="6" hidden="1">{#N/A,#N/A,FALSE,"M.02"}</definedName>
    <definedName name="marwan" localSheetId="11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2" hidden="1">{#N/A,#N/A,FALSE,"M.02"}</definedName>
    <definedName name="marwan" localSheetId="13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1">[102]Mat!$B:$L</definedName>
    <definedName name="mat" localSheetId="9">[102]Mat!$B:$L</definedName>
    <definedName name="mat" localSheetId="12">[102]Mat!$B:$L</definedName>
    <definedName name="mat" localSheetId="13">[102]Mat!$B$1:$L$65536</definedName>
    <definedName name="mat">[102]Mat!$B$1:$L$65536</definedName>
    <definedName name="mat." localSheetId="12">[102]Mat!$B:$L</definedName>
    <definedName name="mat." localSheetId="13">[102]Mat!$B$1:$L$65536</definedName>
    <definedName name="mat.">[102]Mat!$B$1:$L$65536</definedName>
    <definedName name="mate" localSheetId="6">#REF!</definedName>
    <definedName name="mate" localSheetId="7">#REF!</definedName>
    <definedName name="mate" localSheetId="5">#REF!</definedName>
    <definedName name="mate" localSheetId="12">#REF!</definedName>
    <definedName name="mate">#REF!</definedName>
    <definedName name="mathar3" localSheetId="11" hidden="1">{#N/A,#N/A,FALSE,"M.31"}</definedName>
    <definedName name="mathar3" localSheetId="9" hidden="1">{#N/A,#N/A,FALSE,"M.31"}</definedName>
    <definedName name="mathar3" hidden="1">{#N/A,#N/A,FALSE,"M.31"}</definedName>
    <definedName name="mau" localSheetId="11" hidden="1">{#N/A,#N/A,FALSE,"M.31"}</definedName>
    <definedName name="mau" localSheetId="9" hidden="1">{#N/A,#N/A,FALSE,"M.31"}</definedName>
    <definedName name="mau" hidden="1">{#N/A,#N/A,FALSE,"M.31"}</definedName>
    <definedName name="MBL" localSheetId="11" hidden="1">{#N/A,#N/A,FALSE,"M.32"}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11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2" hidden="1">{#N/A,#N/A,FALSE,"M.34"}</definedName>
    <definedName name="mbo" localSheetId="13" hidden="1">{#N/A,#N/A,FALSE,"M.34"}</definedName>
    <definedName name="mbo" hidden="1">{#N/A,#N/A,FALSE,"M.34"}</definedName>
    <definedName name="mcperiod" localSheetId="6">#REF!</definedName>
    <definedName name="mcperiod" localSheetId="11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2">#REF!</definedName>
    <definedName name="mcperiod">#REF!</definedName>
    <definedName name="MD">[118]aruskas!$A$110:$T$180</definedName>
    <definedName name="MD_19" localSheetId="11">[119]aruskas!$A$110:$T$180</definedName>
    <definedName name="MD_19" localSheetId="9">[119]aruskas!$A$110:$T$180</definedName>
    <definedName name="MD_19">[120]aruskas!$A$110:$T$180</definedName>
    <definedName name="MDNpst" localSheetId="6" hidden="1">{#N/A,#N/A,FALSE,"M.33"}</definedName>
    <definedName name="MDNpst" localSheetId="11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2" hidden="1">{#N/A,#N/A,FALSE,"M.33"}</definedName>
    <definedName name="MDNpst" localSheetId="13" hidden="1">{#N/A,#N/A,FALSE,"M.33"}</definedName>
    <definedName name="MDNpst" hidden="1">{#N/A,#N/A,FALSE,"M.33"}</definedName>
    <definedName name="MDUA" localSheetId="11" hidden="1">{#N/A,#N/A,FALSE,"M.02"}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11">[82]MENU!$D$11:$D$110</definedName>
    <definedName name="MENU_GARDU" localSheetId="9">[82]MENU!$D$11:$D$110</definedName>
    <definedName name="MENU_GARDU" localSheetId="12">#N/A</definedName>
    <definedName name="MENU_GARDU" localSheetId="13">[83]MENU!$D$11:$D$110</definedName>
    <definedName name="MENU_GARDU">#N/A</definedName>
    <definedName name="MENU_PENYULANG" localSheetId="11">[82]MENU!$F$11:$F$40</definedName>
    <definedName name="MENU_PENYULANG" localSheetId="9">[82]MENU!$F$11:$F$40</definedName>
    <definedName name="MENU_PENYULANG" localSheetId="12">#N/A</definedName>
    <definedName name="MENU_PENYULANG" localSheetId="13">[83]MENU!$F$11:$F$40</definedName>
    <definedName name="MENU_PENYULANG">#N/A</definedName>
    <definedName name="MFKJ" localSheetId="11" hidden="1">{#N/A,#N/A,FALSE,"M.34"}</definedName>
    <definedName name="MFKJ" localSheetId="9" hidden="1">{#N/A,#N/A,FALSE,"M.34"}</definedName>
    <definedName name="MFKJ" hidden="1">{#N/A,#N/A,FALSE,"M.34"}</definedName>
    <definedName name="mfo" localSheetId="11">[121]Resume!$E$55</definedName>
    <definedName name="mfo" localSheetId="9">[121]Resume!$E$55</definedName>
    <definedName name="mfo">[122]Resume!$E$55</definedName>
    <definedName name="mfobaru" localSheetId="11">[1]Catatan!$C$144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11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2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1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2" hidden="1">{#N/A,#N/A,FALSE,"M.34"}</definedName>
    <definedName name="MJKpst" localSheetId="13" hidden="1">{#N/A,#N/A,FALSE,"M.34"}</definedName>
    <definedName name="MJKpst" hidden="1">{#N/A,#N/A,FALSE,"M.34"}</definedName>
    <definedName name="mmc" localSheetId="11" hidden="1">{#N/A,#N/A,FALSE,"M.42"}</definedName>
    <definedName name="mmc" localSheetId="9" hidden="1">{#N/A,#N/A,FALSE,"M.42"}</definedName>
    <definedName name="mmc" hidden="1">{#N/A,#N/A,FALSE,"M.42"}</definedName>
    <definedName name="mmd" localSheetId="11" hidden="1">{#N/A,#N/A,FALSE,"M.32"}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'[123]Standar Konstruksi'!$G$29:$G$29</definedName>
    <definedName name="MmExcelLinker_56E02BF7_1622_44A2_A1B4_91C09D796B1E" localSheetId="7">KKF!RAB-PER '[123]Standar Konstruksi'!$G$29:$G$29</definedName>
    <definedName name="MmExcelLinker_56E02BF7_1622_44A2_A1B4_91C09D796B1E">#N/A</definedName>
    <definedName name="mnjk.l" localSheetId="11" hidden="1">{#N/A,#N/A,FALSE,"M.33"}</definedName>
    <definedName name="mnjk.l" localSheetId="9" hidden="1">{#N/A,#N/A,FALSE,"M.33"}</definedName>
    <definedName name="mnjk.l" hidden="1">{#N/A,#N/A,FALSE,"M.33"}</definedName>
    <definedName name="moodys" localSheetId="11" hidden="1">{#N/A,#N/A,FALSE,"M.01"}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11">#REF!</definedName>
    <definedName name="MRISI" localSheetId="9">#REF!</definedName>
    <definedName name="MRISI" localSheetId="7">#REF!</definedName>
    <definedName name="MRISI" localSheetId="5">#REF!</definedName>
    <definedName name="MRISI" localSheetId="12">#REF!</definedName>
    <definedName name="MRISI">#REF!</definedName>
    <definedName name="mtrafoksutb" localSheetId="11">[1]Uraian!$AB$72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11">#REF!</definedName>
    <definedName name="MutasiMatPDP" localSheetId="9">#REF!</definedName>
    <definedName name="MutasiMatPDP" localSheetId="7">#REF!</definedName>
    <definedName name="MutasiMatPDP" localSheetId="12">#REF!</definedName>
    <definedName name="MutasiMatPDP">#REF!</definedName>
    <definedName name="nad" localSheetId="11" hidden="1">{#N/A,#N/A,FALSE,"M.41"}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11" hidden="1">{#N/A,#N/A,FALSE,"M.31"}</definedName>
    <definedName name="nama" localSheetId="9" hidden="1">{#N/A,#N/A,FALSE,"M.31"}</definedName>
    <definedName name="NAMA" localSheetId="7">#REF!</definedName>
    <definedName name="NAMA" localSheetId="12">#REF!</definedName>
    <definedName name="NAMA">#REF!</definedName>
    <definedName name="nama_kabupaten" localSheetId="6">#REF!</definedName>
    <definedName name="nama_kabupaten" localSheetId="11">#REF!</definedName>
    <definedName name="nama_kabupaten" localSheetId="9">#REF!</definedName>
    <definedName name="nama_kabupaten" localSheetId="7">#REF!</definedName>
    <definedName name="nama_kabupaten" localSheetId="12">#REF!</definedName>
    <definedName name="nama_kabupaten">#REF!</definedName>
    <definedName name="NAMA1" localSheetId="6">#REF!</definedName>
    <definedName name="NAMA1" localSheetId="7">#REF!</definedName>
    <definedName name="NAMA1" localSheetId="12">#REF!</definedName>
    <definedName name="NAMA1">#REF!</definedName>
    <definedName name="NAMA2" localSheetId="6">#REF!</definedName>
    <definedName name="NAMA2" localSheetId="7">#REF!</definedName>
    <definedName name="NAMA2" localSheetId="12">#REF!</definedName>
    <definedName name="NAMA2">#REF!</definedName>
    <definedName name="NAMABARU" localSheetId="6">#REF!</definedName>
    <definedName name="NAMABARU" localSheetId="7">#REF!</definedName>
    <definedName name="NAMABARU" localSheetId="12">#REF!</definedName>
    <definedName name="NAMABARU">#REF!</definedName>
    <definedName name="NamaWil" localSheetId="11">[124]Cover!$B$7</definedName>
    <definedName name="NamaWil" localSheetId="9">[124]Cover!$B$7</definedName>
    <definedName name="NamaWil">[124]Cover!$B$7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2">[41]Usulan!#REF!</definedName>
    <definedName name="NEGO">[41]Usulan!#REF!</definedName>
    <definedName name="NEKO" localSheetId="11" hidden="1">{#N/A,#N/A,FALSE,"M.32"}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11">#REF!</definedName>
    <definedName name="Neraca" localSheetId="9">#REF!</definedName>
    <definedName name="neraca" localSheetId="7">#REF!</definedName>
    <definedName name="neraca" localSheetId="5">#REF!</definedName>
    <definedName name="neraca" localSheetId="12">#REF!</definedName>
    <definedName name="neraca">#REF!</definedName>
    <definedName name="neraca_kertakerja" localSheetId="11" hidden="1">{#N/A,#N/A,FALSE,"M.01";#N/A,#N/A,FALSE,"M.01"}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11" hidden="1">{#N/A,#N/A,FALSE,"M.31"}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11">#REF!</definedName>
    <definedName name="neracareal" localSheetId="9">#REF!</definedName>
    <definedName name="neracareal" localSheetId="7">#REF!</definedName>
    <definedName name="neracareal" localSheetId="12">#REF!</definedName>
    <definedName name="neracareal">#REF!</definedName>
    <definedName name="nerc" localSheetId="11" hidden="1">{#N/A,#N/A,FALSE,"M.31"}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11">#REF!</definedName>
    <definedName name="netmargim" localSheetId="9">#REF!</definedName>
    <definedName name="netmargim" localSheetId="7">#REF!</definedName>
    <definedName name="netmargim" localSheetId="12">#REF!</definedName>
    <definedName name="netmargim">#REF!</definedName>
    <definedName name="new" localSheetId="11">#REF!</definedName>
    <definedName name="new" localSheetId="9">#REF!</definedName>
    <definedName name="new">#REF!</definedName>
    <definedName name="NGABANG">#N/A</definedName>
    <definedName name="ni" localSheetId="11" hidden="1">{#N/A,#N/A,FALSE,"M.42"}</definedName>
    <definedName name="ni" localSheetId="9" hidden="1">{#N/A,#N/A,FALSE,"M.42"}</definedName>
    <definedName name="ni" hidden="1">{#N/A,#N/A,FALSE,"M.42"}</definedName>
    <definedName name="NILAI_UNIT_1" localSheetId="11" hidden="1">{#N/A,#N/A,FALSE,"M.32"}</definedName>
    <definedName name="NILAI_UNIT_1" localSheetId="9" hidden="1">{#N/A,#N/A,FALSE,"M.32"}</definedName>
    <definedName name="NILAI_UNIT_1" hidden="1">{#N/A,#N/A,FALSE,"M.32"}</definedName>
    <definedName name="nilty" localSheetId="11" hidden="1">{#N/A,#N/A,FALSE,"M.32"}</definedName>
    <definedName name="nilty" localSheetId="9" hidden="1">{#N/A,#N/A,FALSE,"M.32"}</definedName>
    <definedName name="nilty" hidden="1">{#N/A,#N/A,FALSE,"M.32"}</definedName>
    <definedName name="njjk" localSheetId="11" hidden="1">{#N/A,#N/A,FALSE,"M.42"}</definedName>
    <definedName name="njjk" localSheetId="9" hidden="1">{#N/A,#N/A,FALSE,"M.42"}</definedName>
    <definedName name="njjk" hidden="1">{#N/A,#N/A,FALSE,"M.42"}</definedName>
    <definedName name="NK" localSheetId="11" hidden="1">{#N/A,#N/A,FALSE,"M.33"}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11">#REF!</definedName>
    <definedName name="nmcabang" localSheetId="9">#REF!</definedName>
    <definedName name="nmcabang" localSheetId="7">#REF!</definedName>
    <definedName name="nmcabang" localSheetId="12">#REF!</definedName>
    <definedName name="nmcabang">#REF!</definedName>
    <definedName name="nn">[19]ca!#REF!</definedName>
    <definedName name="NNG" localSheetId="11">#REF!</definedName>
    <definedName name="NNG" localSheetId="9">#REF!</definedName>
    <definedName name="NNG">#REF!</definedName>
    <definedName name="nnm" localSheetId="11" hidden="1">{#N/A,#N/A,FALSE,"M.43"}</definedName>
    <definedName name="nnm" localSheetId="9" hidden="1">{#N/A,#N/A,FALSE,"M.43"}</definedName>
    <definedName name="nnm" hidden="1">{#N/A,#N/A,FALSE,"M.43"}</definedName>
    <definedName name="nnnm" localSheetId="11" hidden="1">{#N/A,#N/A,FALSE,"M.42"}</definedName>
    <definedName name="nnnm" localSheetId="9" hidden="1">{#N/A,#N/A,FALSE,"M.42"}</definedName>
    <definedName name="nnnm" hidden="1">{#N/A,#N/A,FALSE,"M.42"}</definedName>
    <definedName name="no" localSheetId="11">[33]x!$A$9:$A$47</definedName>
    <definedName name="no" localSheetId="9">[33]x!$A$9:$A$47</definedName>
    <definedName name="no">[32]x!$A$9:$A$47</definedName>
    <definedName name="NO_KODE" localSheetId="6">#N/A</definedName>
    <definedName name="NO_KODE" localSheetId="11">[82]MENU!#REF!</definedName>
    <definedName name="NO_KODE" localSheetId="9">[82]MENU!#REF!</definedName>
    <definedName name="NO_KODE" localSheetId="7">#N/A</definedName>
    <definedName name="NO_KODE" localSheetId="12">#N/A</definedName>
    <definedName name="NO_KODE" localSheetId="13">[83]MENU!#REF!</definedName>
    <definedName name="NO_KODE">#N/A</definedName>
    <definedName name="NoBlanksRange">OFFSET('[38]Working Page'!$G$53,0,0,SUMPRODUCT(--(TRIM('[38]Working Page'!$G$53:$G$85)&lt;&gt;"")),1)</definedName>
    <definedName name="nop" localSheetId="11">#REF!</definedName>
    <definedName name="nop" localSheetId="9">#REF!</definedName>
    <definedName name="nop">[32]x!$A$100:$A$101</definedName>
    <definedName name="NRCGABSTLH" localSheetId="11" hidden="1">{#N/A,#N/A,FALSE,"M.01";#N/A,#N/A,FALSE,"M.01"}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11" hidden="1">{#N/A,#N/A,FALSE,"M.01"}</definedName>
    <definedName name="nrec" localSheetId="9" hidden="1">{#N/A,#N/A,FALSE,"M.01"}</definedName>
    <definedName name="nrec" hidden="1">{#N/A,#N/A,FALSE,"M.01"}</definedName>
    <definedName name="NVHGF" localSheetId="11" hidden="1">{#N/A,#N/A,FALSE,"M.02"}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2">#REF!</definedName>
    <definedName name="o">#REF!</definedName>
    <definedName name="o_m">[125]ca!#REF!</definedName>
    <definedName name="ob_1_phasa" localSheetId="6">#REF!</definedName>
    <definedName name="ob_1_phasa" localSheetId="11">#REF!</definedName>
    <definedName name="ob_1_phasa" localSheetId="9">#REF!</definedName>
    <definedName name="ob_1_phasa" localSheetId="7">#REF!</definedName>
    <definedName name="ob_1_phasa" localSheetId="12">#REF!</definedName>
    <definedName name="ob_1_phasa">#REF!</definedName>
    <definedName name="OBS" localSheetId="11">'[65]Harga BBM Indonesia'!$B$8:$D$60</definedName>
    <definedName name="OBS" localSheetId="9">'[65]Harga BBM Indonesia'!$B$8:$D$60</definedName>
    <definedName name="OBS">'[66]Harga BBM Indonesia'!$B$8:$D$60</definedName>
    <definedName name="OCGHSE" localSheetId="6">#REF!</definedName>
    <definedName name="OCGHSE" localSheetId="7">#REF!</definedName>
    <definedName name="OCGHSE" localSheetId="12">#REF!</definedName>
    <definedName name="OCGHSE">#REF!</definedName>
    <definedName name="OCRKDS" localSheetId="6">#REF!</definedName>
    <definedName name="OCRKDS" localSheetId="11">#REF!</definedName>
    <definedName name="OCRKDS" localSheetId="9">#REF!</definedName>
    <definedName name="OCRKDS" localSheetId="7">#REF!</definedName>
    <definedName name="OCRKDS" localSheetId="12">#REF!</definedName>
    <definedName name="OCRKDS">#REF!</definedName>
    <definedName name="OCRSLG" localSheetId="6">#REF!</definedName>
    <definedName name="OCRSLG" localSheetId="7">#REF!</definedName>
    <definedName name="OCRSLG" localSheetId="12">#REF!</definedName>
    <definedName name="OCRSLG">#REF!</definedName>
    <definedName name="OCRSMG" localSheetId="6">#REF!</definedName>
    <definedName name="OCRSMG" localSheetId="11">[86]Smg!$H$1:$H$968</definedName>
    <definedName name="OCRSMG" localSheetId="9">[86]Smg!$H$1:$H$968</definedName>
    <definedName name="OCRSMG" localSheetId="7">#REF!</definedName>
    <definedName name="OCRSMG" localSheetId="12">#REF!</definedName>
    <definedName name="OCRSMG" localSheetId="13">#REF!</definedName>
    <definedName name="OCRSMG">#REF!</definedName>
    <definedName name="OILTEST">'[18]HARGA SATUAN'!$B$19</definedName>
    <definedName name="ok" localSheetId="12">#REF!</definedName>
    <definedName name="ok" localSheetId="13">#REF!</definedName>
    <definedName name="ok">#REF!</definedName>
    <definedName name="okl" localSheetId="12">#REF!</definedName>
    <definedName name="okl">#REF!</definedName>
    <definedName name="okt" localSheetId="11">#REF!</definedName>
    <definedName name="okt" localSheetId="9">#REF!</definedName>
    <definedName name="okt">#REF!</definedName>
    <definedName name="okto" localSheetId="11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2">#REF!</definedName>
    <definedName name="oo">#REF!</definedName>
    <definedName name="OPERASI">#REF!</definedName>
    <definedName name="opgw" localSheetId="11" hidden="1">{#N/A,#N/A,FALSE,"M.31"}</definedName>
    <definedName name="opgw" localSheetId="9" hidden="1">{#N/A,#N/A,FALSE,"M.31"}</definedName>
    <definedName name="opgw" hidden="1">{#N/A,#N/A,FALSE,"M.31"}</definedName>
    <definedName name="opi" localSheetId="12">#REF!</definedName>
    <definedName name="opi" localSheetId="13">#REF!</definedName>
    <definedName name="opi">#REF!</definedName>
    <definedName name="Opr_Hari" localSheetId="12">#N/A</definedName>
    <definedName name="Opr_Hari" localSheetId="13">'[36]AHS - Personel'!$G$19</definedName>
    <definedName name="Opr_Hari">#N/A</definedName>
    <definedName name="opv">[126]Valuation!$I$53</definedName>
    <definedName name="ORA" localSheetId="11" hidden="1">{#N/A,#N/A,FALSE,"M.32"}</definedName>
    <definedName name="ORA" localSheetId="9" hidden="1">{#N/A,#N/A,FALSE,"M.32"}</definedName>
    <definedName name="ORA" hidden="1">{#N/A,#N/A,FALSE,"M.32"}</definedName>
    <definedName name="OUTGOING" localSheetId="11">[82]PARAMETER!$B$11:$B$1059</definedName>
    <definedName name="OUTGOING" localSheetId="9">[82]PARAMETER!$B$11:$B$1059</definedName>
    <definedName name="OUTGOING" localSheetId="12">#N/A</definedName>
    <definedName name="OUTGOING" localSheetId="13">[83]PARAMETER!$B$11:$B$1059</definedName>
    <definedName name="OUTGOING">#N/A</definedName>
    <definedName name="P" localSheetId="6">#REF!</definedName>
    <definedName name="p" localSheetId="11" hidden="1">{#N/A,#N/A,FALSE,"M.43"}</definedName>
    <definedName name="p" localSheetId="9" hidden="1">{#N/A,#N/A,FALSE,"M.43"}</definedName>
    <definedName name="P" localSheetId="7">#REF!</definedName>
    <definedName name="P" localSheetId="5">#REF!</definedName>
    <definedName name="P" localSheetId="12">#REF!</definedName>
    <definedName name="P">#REF!</definedName>
    <definedName name="Panah" localSheetId="6">#REF!</definedName>
    <definedName name="Panah" localSheetId="11">#REF!</definedName>
    <definedName name="Panah" localSheetId="9">#REF!</definedName>
    <definedName name="Panah" localSheetId="7">#REF!</definedName>
    <definedName name="Panah" localSheetId="12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1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2" hidden="1">{#N/A,#N/A,FALSE,"M.33"}</definedName>
    <definedName name="PasPst" localSheetId="13" hidden="1">{#N/A,#N/A,FALSE,"M.33"}</definedName>
    <definedName name="PasPst" hidden="1">{#N/A,#N/A,FALSE,"M.33"}</definedName>
    <definedName name="pdi" localSheetId="11" hidden="1">[127]UshDeb00!#REF!</definedName>
    <definedName name="pdi" localSheetId="9" hidden="1">[127]UshDeb00!#REF!</definedName>
    <definedName name="pdi" hidden="1">[128]UshDeb00!#REF!</definedName>
    <definedName name="pdp" localSheetId="11" hidden="1">{#N/A,#N/A,FALSE,"M.31"}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11">#REF!</definedName>
    <definedName name="PDPKons" localSheetId="9">#REF!</definedName>
    <definedName name="PDPKons" localSheetId="7">#REF!</definedName>
    <definedName name="PDPKons" localSheetId="5">#REF!</definedName>
    <definedName name="PDPKons" localSheetId="12">#REF!</definedName>
    <definedName name="PDPKons">#REF!</definedName>
    <definedName name="PDPMaterial" localSheetId="6">#REF!</definedName>
    <definedName name="PDPMaterial" localSheetId="11">#REF!</definedName>
    <definedName name="PDPMaterial" localSheetId="9">#REF!</definedName>
    <definedName name="PDPMaterial" localSheetId="7">#REF!</definedName>
    <definedName name="PDPMaterial" localSheetId="12">#REF!</definedName>
    <definedName name="PDPMaterial">#REF!</definedName>
    <definedName name="PDPPembDimuka" localSheetId="6">#REF!</definedName>
    <definedName name="PDPPembDimuka" localSheetId="11">#REF!</definedName>
    <definedName name="PDPPembDimuka" localSheetId="9">#REF!</definedName>
    <definedName name="PDPPembDimuka" localSheetId="7">#REF!</definedName>
    <definedName name="PDPPembDimuka" localSheetId="12">#REF!</definedName>
    <definedName name="PDPPembDimuka">#REF!</definedName>
    <definedName name="PDPT" localSheetId="11" hidden="1">{#N/A,#N/A,FALSE,"M.31"}</definedName>
    <definedName name="PDPT" localSheetId="9" hidden="1">{#N/A,#N/A,FALSE,"M.31"}</definedName>
    <definedName name="PDPT" hidden="1">{#N/A,#N/A,FALSE,"M.31"}</definedName>
    <definedName name="pe" localSheetId="11">[33]x!$B$100:$B$101</definedName>
    <definedName name="pe" localSheetId="9">[33]x!$B$100:$B$101</definedName>
    <definedName name="pe">[32]x!$B$100:$B$101</definedName>
    <definedName name="Pelumas" localSheetId="11" hidden="1">{#N/A,#N/A,FALSE,"M.31"}</definedName>
    <definedName name="Pelumas" localSheetId="9" hidden="1">{#N/A,#N/A,FALSE,"M.31"}</definedName>
    <definedName name="Pelumas" hidden="1">{#N/A,#N/A,FALSE,"M.31"}</definedName>
    <definedName name="PembelianiTRWI" localSheetId="11">'[46]PembelianiTL(12A1'!$B$1:$S$55</definedName>
    <definedName name="PembelianiTRWI" localSheetId="9">'[46]PembelianiTL(12A1'!$B$1:$S$55</definedName>
    <definedName name="PembelianiTRWI">'[48]PembelianiTL(12A1'!$B$1:$S$55</definedName>
    <definedName name="PembelianiTRWII" localSheetId="11">'[46]PembelianiTL(12A1'!$B$56:$S$110</definedName>
    <definedName name="PembelianiTRWII" localSheetId="9">'[46]PembelianiTL(12A1'!$B$56:$S$110</definedName>
    <definedName name="PembelianiTRWII">'[48]PembelianiTL(12A1'!$B$56:$S$110</definedName>
    <definedName name="PembelianiTRWIII" localSheetId="11">'[46]PembelianiTL(12A1'!$B$111:$S$165</definedName>
    <definedName name="PembelianiTRWIII" localSheetId="9">'[46]PembelianiTL(12A1'!$B$111:$S$165</definedName>
    <definedName name="PembelianiTRWIII">'[48]PembelianiTL(12A1'!$B$111:$S$165</definedName>
    <definedName name="PembelianiTRWIV" localSheetId="11">'[46]PembelianiTL(12A1'!$B$166:$S$220</definedName>
    <definedName name="PembelianiTRWIV" localSheetId="9">'[46]PembelianiTL(12A1'!$B$166:$S$220</definedName>
    <definedName name="PembelianiTRWIV">'[48]PembelianiTL(12A1'!$B$166:$S$220</definedName>
    <definedName name="pembiayaan" localSheetId="11">#REF!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2">#REF!</definedName>
    <definedName name="PemeABSW">#REF!</definedName>
    <definedName name="pemel09" localSheetId="6">#REF!</definedName>
    <definedName name="pemel09" localSheetId="7">#REF!</definedName>
    <definedName name="pemel09" localSheetId="12">#REF!</definedName>
    <definedName name="pemel09">#REF!</definedName>
    <definedName name="PendaLuOp" localSheetId="11">'[46]PendaLuOp(13)'!$B$1:$G$58</definedName>
    <definedName name="PendaLuOp" localSheetId="9">'[46]PendaLuOp(13)'!$B$1:$G$58</definedName>
    <definedName name="PendaLuOp">'[47]PendaLuOp(13)'!$B$1:$G$58</definedName>
    <definedName name="PENDAOP" localSheetId="11" hidden="1">{#N/A,#N/A,FALSE,"M.32"}</definedName>
    <definedName name="PENDAOP" localSheetId="9" hidden="1">{#N/A,#N/A,FALSE,"M.32"}</definedName>
    <definedName name="PENDAOP" hidden="1">{#N/A,#N/A,FALSE,"M.32"}</definedName>
    <definedName name="PendOpLain" localSheetId="11">'[46]PendOpLain(11B)'!$B$1:$G$33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11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2" hidden="1">{#N/A,#N/A,FALSE,"M.41"}</definedName>
    <definedName name="Pendukung" localSheetId="13" hidden="1">{#N/A,#N/A,FALSE,"M.41"}</definedName>
    <definedName name="Pendukung" hidden="1">{#N/A,#N/A,FALSE,"M.41"}</definedName>
    <definedName name="PenjTLTRWI" localSheetId="11">#REF!</definedName>
    <definedName name="PenjTLTRWI" localSheetId="9">#REF!</definedName>
    <definedName name="PenjTLTRWI">'[47]PenjTL(18)'!$B$1:$J$39</definedName>
    <definedName name="PenjTLTRWII" localSheetId="11">#REF!</definedName>
    <definedName name="PenjTLTRWII" localSheetId="9">#REF!</definedName>
    <definedName name="PenjTLTRWII">'[47]PenjTL(18)'!$B$41:$J$79</definedName>
    <definedName name="PenjTLTRWIII" localSheetId="11">#REF!</definedName>
    <definedName name="PenjTLTRWIII" localSheetId="9">#REF!</definedName>
    <definedName name="PenjTLTRWIII">'[47]PenjTL(18)'!$B$81:$J$119</definedName>
    <definedName name="PenjTLTRWIV" localSheetId="11">#REF!</definedName>
    <definedName name="PenjTLTRWIV" localSheetId="9">#REF!</definedName>
    <definedName name="PenjTLTRWIV">'[47]PenjTL(18)'!$B$121:$J$159</definedName>
    <definedName name="PENYULANG">[129]TABEL!$A$2:$A$81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2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2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2">#REF!</definedName>
    <definedName name="PLG_DAYA_33_197KVA">#REF!</definedName>
    <definedName name="Plgg" localSheetId="11" hidden="1">{#N/A,#N/A,FALSE,"M.41"}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11" hidden="1">{#N/A,#N/A,FALSE,"M.33"}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[110]PMT!$D$12:$D$55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[35]JAN09!#REF!</definedName>
    <definedName name="poi" localSheetId="5">[35]JAN09!#REF!</definedName>
    <definedName name="poi" localSheetId="12">[35]JAN09!#REF!</definedName>
    <definedName name="poi">[35]JAN09!#REF!</definedName>
    <definedName name="pokok_bunga" localSheetId="11">#REF!</definedName>
    <definedName name="pokok_bunga" localSheetId="9">#REF!</definedName>
    <definedName name="pokok_bunga">#REF!</definedName>
    <definedName name="poldo" localSheetId="11" hidden="1">{#N/A,#N/A,FALSE,"M.31"}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 localSheetId="13">#REF!</definedName>
    <definedName name="POPUI">#REF!</definedName>
    <definedName name="pos_anggaran">[103]data!$G$2:$G$54</definedName>
    <definedName name="Potensi215" localSheetId="6">#REF!</definedName>
    <definedName name="Potensi215" localSheetId="11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2">#REF!</definedName>
    <definedName name="Potensi215">#REF!</definedName>
    <definedName name="PP" localSheetId="6">#REF!</definedName>
    <definedName name="PP" localSheetId="7">#REF!</definedName>
    <definedName name="PP" localSheetId="12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2">#REF!</definedName>
    <definedName name="print">#REF!</definedName>
    <definedName name="PRINT_AR01" localSheetId="6">[67]Sheet5!#REF!</definedName>
    <definedName name="PRINT_AR01" localSheetId="7">[67]Sheet5!#REF!</definedName>
    <definedName name="PRINT_AR01" localSheetId="12">[67]Sheet5!#REF!</definedName>
    <definedName name="PRINT_AR01">[67]Sheet5!#REF!</definedName>
    <definedName name="_xlnm.Print_Area" localSheetId="11">'GBR Estetika'!$A$2:$AD$56</definedName>
    <definedName name="_xlnm.Print_Area" localSheetId="9">'GBR Standart'!$A$2:$AD$56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2">PETA!$A$1:$AF$67</definedName>
    <definedName name="_xlnm.Print_Area" localSheetId="10">'RAB Estetika'!$A$1:$K$177</definedName>
    <definedName name="_xlnm.Print_Area" localSheetId="8">'RAB Standart'!$A$1:$K$114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3">SLD!$A$1:$AE$69</definedName>
    <definedName name="_xlnm.Print_Area">#REF!</definedName>
    <definedName name="PRINT_AREA_MI" localSheetId="6">#REF!</definedName>
    <definedName name="Print_Area_MI" localSheetId="11">#REF!</definedName>
    <definedName name="Print_Area_MI" localSheetId="9">#REF!</definedName>
    <definedName name="PRINT_AREA_MI" localSheetId="7">#REF!</definedName>
    <definedName name="PRINT_AREA_MI" localSheetId="12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1">#REF!</definedName>
    <definedName name="Print_area1" localSheetId="9">#REF!</definedName>
    <definedName name="Print_area1" localSheetId="7">#REF!</definedName>
    <definedName name="Print_area1" localSheetId="12">#REF!</definedName>
    <definedName name="Print_area1">#REF!</definedName>
    <definedName name="PRINT_TITLE" localSheetId="6">#REF!</definedName>
    <definedName name="PRINT_TITLE" localSheetId="7">#REF!</definedName>
    <definedName name="PRINT_TITLE" localSheetId="12">#REF!</definedName>
    <definedName name="PRINT_TITLE">#REF!</definedName>
    <definedName name="_xlnm.Print_Titles" localSheetId="11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12">#REF!</definedName>
    <definedName name="_xlnm.Print_Titles" localSheetId="10">'RAB Estetika'!$1:$13</definedName>
    <definedName name="_xlnm.Print_Titles" localSheetId="8">'RAB Standart'!$1:$13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3">#REF!</definedName>
    <definedName name="_xlnm.Print_Titles">#REF!</definedName>
    <definedName name="PRINT_TITLES_MI" localSheetId="6">#REF!</definedName>
    <definedName name="Print_Titles_MI" localSheetId="11">#REF!</definedName>
    <definedName name="Print_Titles_MI" localSheetId="9">#REF!</definedName>
    <definedName name="PRINT_TITLES_MI" localSheetId="7">#REF!</definedName>
    <definedName name="PRINT_TITLES_MI" localSheetId="12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2">#REF!</definedName>
    <definedName name="PRINT_TITLES_MI_19">#REF!</definedName>
    <definedName name="PRINT2" localSheetId="6">[67]Sheet5!#REF!</definedName>
    <definedName name="PRINT2" localSheetId="7">[67]Sheet5!#REF!</definedName>
    <definedName name="PRINT2" localSheetId="12">[67]Sheet5!#REF!</definedName>
    <definedName name="PRINT2">[67]Sheet5!#REF!</definedName>
    <definedName name="prk">[130]PRK!#REF!</definedName>
    <definedName name="ProduksiTRWI" localSheetId="11">'[46]ProduksiTL(12B2)'!$B$1:$W$38</definedName>
    <definedName name="ProduksiTRWI" localSheetId="9">'[46]ProduksiTL(12B2)'!$B$1:$W$38</definedName>
    <definedName name="ProduksiTRWI">'[48]ProduksiTL(12B2)'!$B$1:$W$38</definedName>
    <definedName name="ProduksiTRWII" localSheetId="11">'[46]ProduksiTL(12B2)'!$B$41:$W$78</definedName>
    <definedName name="ProduksiTRWII" localSheetId="9">'[46]ProduksiTL(12B2)'!$B$41:$W$78</definedName>
    <definedName name="ProduksiTRWII">'[48]ProduksiTL(12B2)'!$B$41:$W$78</definedName>
    <definedName name="ProduksiTRWIII" localSheetId="11">'[46]ProduksiTL(12B2)'!$B$81:$W$118</definedName>
    <definedName name="ProduksiTRWIII" localSheetId="9">'[46]ProduksiTL(12B2)'!$B$81:$W$118</definedName>
    <definedName name="ProduksiTRWIII">'[48]ProduksiTL(12B2)'!$B$81:$W$118</definedName>
    <definedName name="ProduksiTRWIV" localSheetId="11">'[46]ProduksiTL(12B2)'!$B$121:$W$158</definedName>
    <definedName name="ProduksiTRWIV" localSheetId="9">'[46]ProduksiTL(12B2)'!$B$121:$W$158</definedName>
    <definedName name="ProduksiTRWIV">'[48]ProduksiTL(12B2)'!$B$121:$W$158</definedName>
    <definedName name="ProgGISBln" localSheetId="12">#N/A</definedName>
    <definedName name="ProgGISBln" localSheetId="13">'[36]AHS - Personel'!$F$11</definedName>
    <definedName name="ProgGISBln">#N/A</definedName>
    <definedName name="ProgGISHari" localSheetId="12">#N/A</definedName>
    <definedName name="ProgGISHari" localSheetId="13">'[36]AHS - Personel'!$G$11</definedName>
    <definedName name="ProgGISHari">#N/A</definedName>
    <definedName name="PROKK" localSheetId="11" hidden="1">{#N/A,#N/A,FALSE,"M.42"}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11">#REF!</definedName>
    <definedName name="PROYEK" localSheetId="9">#REF!</definedName>
    <definedName name="PROYEK" localSheetId="7">#REF!</definedName>
    <definedName name="PROYEK" localSheetId="5">#REF!</definedName>
    <definedName name="PROYEK" localSheetId="12">#REF!</definedName>
    <definedName name="PROYEK">#REF!</definedName>
    <definedName name="PSRpst" localSheetId="6" hidden="1">{#N/A,#N/A,FALSE,"M.31"}</definedName>
    <definedName name="PSRpst" localSheetId="11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2" hidden="1">{#N/A,#N/A,FALSE,"M.31"}</definedName>
    <definedName name="PSRpst" localSheetId="13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2">#REF!</definedName>
    <definedName name="PT_PLN_PERSERO">#REF!</definedName>
    <definedName name="pt150kv">'[18]HARGA SATUAN'!$B$28</definedName>
    <definedName name="PTKU" localSheetId="6">#REF!</definedName>
    <definedName name="PTKU" localSheetId="11">#REF!</definedName>
    <definedName name="PTKU" localSheetId="9">#REF!</definedName>
    <definedName name="PTKU" localSheetId="7">#REF!</definedName>
    <definedName name="PTKU" localSheetId="12">#REF!</definedName>
    <definedName name="PTKU">#REF!</definedName>
    <definedName name="PUIUU" localSheetId="12">#REF!</definedName>
    <definedName name="PUIUU">#REF!</definedName>
    <definedName name="PUR" localSheetId="6">[131]JURNAL!#REF!</definedName>
    <definedName name="pur" localSheetId="11" hidden="1">{#N/A,#N/A,FALSE,"M.34"}</definedName>
    <definedName name="pur" localSheetId="9" hidden="1">{#N/A,#N/A,FALSE,"M.34"}</definedName>
    <definedName name="PUR" localSheetId="7">[131]JURNAL!#REF!</definedName>
    <definedName name="PUR" localSheetId="12">[131]JURNAL!#REF!</definedName>
    <definedName name="PUR">[131]JURNAL!#REF!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2">#REF!</definedName>
    <definedName name="PWI">#REF!</definedName>
    <definedName name="q" localSheetId="6">#REF!</definedName>
    <definedName name="Q" localSheetId="11">#REF!</definedName>
    <definedName name="Q" localSheetId="9">#REF!</definedName>
    <definedName name="q" localSheetId="7">#REF!</definedName>
    <definedName name="q" localSheetId="12">#REF!</definedName>
    <definedName name="q">#REF!</definedName>
    <definedName name="qCilacap">#REF!</definedName>
    <definedName name="qPurwokerto">#REF!</definedName>
    <definedName name="qqq" localSheetId="11" hidden="1">{#N/A,#N/A,FALSE,"M.42"}</definedName>
    <definedName name="qqq" localSheetId="9" hidden="1">{#N/A,#N/A,FALSE,"M.42"}</definedName>
    <definedName name="qqq" hidden="1">{#N/A,#N/A,FALSE,"M.42"}</definedName>
    <definedName name="QQQQQ" localSheetId="11" hidden="1">{#N/A,#N/A,FALSE,"M.32"}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11">#REF!</definedName>
    <definedName name="QRYTRY" localSheetId="9">#REF!</definedName>
    <definedName name="QRYTRY" localSheetId="7">#REF!</definedName>
    <definedName name="QRYTRY" localSheetId="12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2" hidden="1">{#N/A,#N/A,FALSE,"M.32"}</definedName>
    <definedName name="qw" localSheetId="13" hidden="1">{#N/A,#N/A,FALSE,"M.32"}</definedName>
    <definedName name="qw" hidden="1">{#N/A,#N/A,FALSE,"M.32"}</definedName>
    <definedName name="qwer" localSheetId="11" hidden="1">{#N/A,#N/A,FALSE,"M.41"}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2">#REF!</definedName>
    <definedName name="RAB">#REF!</definedName>
    <definedName name="rafi" localSheetId="6">[35]JAN09!#REF!</definedName>
    <definedName name="rafi" localSheetId="11">[35]JAN09!#REF!</definedName>
    <definedName name="rafi" localSheetId="9">[35]JAN09!#REF!</definedName>
    <definedName name="rafi" localSheetId="7">[35]JAN09!#REF!</definedName>
    <definedName name="rafi" localSheetId="5">[35]JAN09!#REF!</definedName>
    <definedName name="rafi" localSheetId="12">[35]JAN09!#REF!</definedName>
    <definedName name="rafi">[35]JAN09!#REF!</definedName>
    <definedName name="raja" localSheetId="6">[35]JAN09!#REF!</definedName>
    <definedName name="raja" localSheetId="11">[35]JAN09!#REF!</definedName>
    <definedName name="raja" localSheetId="9">[35]JAN09!#REF!</definedName>
    <definedName name="raja" localSheetId="7">[35]JAN09!#REF!</definedName>
    <definedName name="raja" localSheetId="12">[35]JAN09!#REF!</definedName>
    <definedName name="raja">[35]JAN09!#REF!</definedName>
    <definedName name="Raker">'[132]W-NAD'!#REF!</definedName>
    <definedName name="RANGE" localSheetId="6">#REF!</definedName>
    <definedName name="RANGE" localSheetId="11">#REF!</definedName>
    <definedName name="RANGE" localSheetId="9">#REF!</definedName>
    <definedName name="RANGE" localSheetId="7">#REF!</definedName>
    <definedName name="RANGE" localSheetId="5">#REF!</definedName>
    <definedName name="RANGE" localSheetId="12">#REF!</definedName>
    <definedName name="RANGE">#REF!</definedName>
    <definedName name="RAO" localSheetId="6">#REF!</definedName>
    <definedName name="RAO" localSheetId="11">#REF!</definedName>
    <definedName name="RAO" localSheetId="9">#REF!</definedName>
    <definedName name="RAO" localSheetId="7">#REF!</definedName>
    <definedName name="RAO" localSheetId="12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2">OFFSET('[38]Regional Overhead Allocation_WJ'!#REF!,0,0,COUNTA('[38]Regional Overhead Allocation_WJ'!#REF!),35)</definedName>
    <definedName name="Rate_of_Absorption_WJ_A2IS_Options" localSheetId="13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[35]JAN09!#REF!</definedName>
    <definedName name="rcps" localSheetId="5">[35]JAN09!#REF!</definedName>
    <definedName name="rcps" localSheetId="12">[35]JAN09!#REF!</definedName>
    <definedName name="rcps" localSheetId="13">[35]JAN09!#REF!</definedName>
    <definedName name="rcps">[35]JAN09!#REF!</definedName>
    <definedName name="re" localSheetId="6" hidden="1">{#N/A,#N/A,FALSE,"M.42"}</definedName>
    <definedName name="RE" localSheetId="11" hidden="1">{#N/A,#N/A,FALSE,"M.01"}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2" hidden="1">{#N/A,#N/A,FALSE,"M.42"}</definedName>
    <definedName name="re" localSheetId="13" hidden="1">{#N/A,#N/A,FALSE,"M.42"}</definedName>
    <definedName name="re" hidden="1">{#N/A,#N/A,FALSE,"M.42"}</definedName>
    <definedName name="realisasi_table">#REF!</definedName>
    <definedName name="REC" localSheetId="11">'[133]entry REC  trip'!$C$11:$C$226</definedName>
    <definedName name="REC" localSheetId="9">'[133]entry REC  trip'!$C$11:$C$226</definedName>
    <definedName name="REC" localSheetId="12">'[131]BB PUSAT'!$A:$C</definedName>
    <definedName name="REC" localSheetId="13">'[131]BB PUSAT'!$A$1:$C$65536</definedName>
    <definedName name="REC">'[131]BB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11" hidden="1">{#N/A,#N/A,FALSE,"M.01";#N/A,#N/A,FALSE,"M.01"}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11" hidden="1">{#N/A,#N/A,FALSE,"M.42"}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11">#REF!</definedName>
    <definedName name="REKAP" localSheetId="9">#REF!</definedName>
    <definedName name="REKAP" localSheetId="7">#REF!</definedName>
    <definedName name="REKAP" localSheetId="5">#REF!</definedName>
    <definedName name="REKAP" localSheetId="12">#REF!</definedName>
    <definedName name="REKAP">#REF!</definedName>
    <definedName name="REKAPHU" localSheetId="11" hidden="1">{#N/A,#N/A,FALSE,"M.02"}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11">[82]MENU!$J$17:$J$24</definedName>
    <definedName name="RELE" localSheetId="9">[82]MENU!$J$17:$J$24</definedName>
    <definedName name="RELE" localSheetId="12">#N/A</definedName>
    <definedName name="RELE" localSheetId="13">[83]MENU!$J$17:$J$24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2">#REF!</definedName>
    <definedName name="rencana">#REF!</definedName>
    <definedName name="RES" localSheetId="11" hidden="1">{"'Juli'!$A$1:$J$57","'Juli'!$A$24:$J$57"}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2">#REF!</definedName>
    <definedName name="resagging">#REF!</definedName>
    <definedName name="ResetDataOption_Click">#N/A</definedName>
    <definedName name="resume" localSheetId="11">#REF!</definedName>
    <definedName name="resume" localSheetId="9">#REF!</definedName>
    <definedName name="resume">#REF!</definedName>
    <definedName name="revenues" localSheetId="11">#REF!</definedName>
    <definedName name="revenues" localSheetId="9">#REF!</definedName>
    <definedName name="revenues">#REF!</definedName>
    <definedName name="revenues_nontax" localSheetId="11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2">#REF!</definedName>
    <definedName name="RingkasanPokok">#REF!</definedName>
    <definedName name="ripel">'[18]HARGA SATUAN'!$B$43</definedName>
    <definedName name="RKP.32" localSheetId="11" hidden="1">{#N/A,#N/A,FALSE,"M.32"}</definedName>
    <definedName name="RKP.32" localSheetId="9" hidden="1">{#N/A,#N/A,FALSE,"M.32"}</definedName>
    <definedName name="RKP.32" hidden="1">{#N/A,#N/A,FALSE,"M.32"}</definedName>
    <definedName name="RMS" localSheetId="11" hidden="1">{#N/A,#N/A,FALSE,"M.42"}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2" hidden="1">{#N/A,#N/A,FALSE,"M.31"}</definedName>
    <definedName name="ROK" localSheetId="13" hidden="1">{#N/A,#N/A,FALSE,"M.31"}</definedName>
    <definedName name="ROK" hidden="1">{#N/A,#N/A,FALSE,"M.31"}</definedName>
    <definedName name="ropa" localSheetId="11" hidden="1">{#N/A,#N/A,FALSE,"M.34"}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11">#REF!</definedName>
    <definedName name="ROW" localSheetId="9">#REF!</definedName>
    <definedName name="ROW" localSheetId="7">#REF!</definedName>
    <definedName name="ROW" localSheetId="5">#REF!</definedName>
    <definedName name="ROW" localSheetId="12">#REF!</definedName>
    <definedName name="ROW">#REF!</definedName>
    <definedName name="rr" localSheetId="6">#REF!</definedName>
    <definedName name="rr" localSheetId="11">#REF!</definedName>
    <definedName name="rr" localSheetId="9">#REF!</definedName>
    <definedName name="rr" localSheetId="7">#REF!</definedName>
    <definedName name="rr" localSheetId="12">#REF!</definedName>
    <definedName name="rr">#REF!</definedName>
    <definedName name="rrr" localSheetId="11" hidden="1">'[134]Sudah Berjalan'!#REF!</definedName>
    <definedName name="rrr" localSheetId="9" hidden="1">'[134]Sudah Berjalan'!#REF!</definedName>
    <definedName name="rrr" hidden="1">'[135]Sudah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2" hidden="1">{#N/A,#N/A,FALSE,"M.43"}</definedName>
    <definedName name="rt" localSheetId="13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1">#REF!</definedName>
    <definedName name="RTYHRTY" localSheetId="9">#REF!</definedName>
    <definedName name="RTYHRTY" localSheetId="7">#REF!</definedName>
    <definedName name="RTYHRTY" localSheetId="12">#REF!</definedName>
    <definedName name="RTYHRTY">#REF!</definedName>
    <definedName name="rtyu" localSheetId="6">[136]JAN07!#REF!</definedName>
    <definedName name="rtyu" localSheetId="7">[136]JAN07!#REF!</definedName>
    <definedName name="rtyu" localSheetId="12">[137]JAN07!#REF!</definedName>
    <definedName name="rtyu">[137]JAN07!#REF!</definedName>
    <definedName name="RUMUS">#N/A</definedName>
    <definedName name="rutin" localSheetId="11" hidden="1">{#N/A,#N/A,FALSE,"M.33"}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11" hidden="1">{#N/A,#N/A,FALSE,"M.43"}</definedName>
    <definedName name="s" localSheetId="9" hidden="1">{#N/A,#N/A,FALSE,"M.43"}</definedName>
    <definedName name="S" localSheetId="7">{#N/A,#N/A,FALSE,"M.31"}</definedName>
    <definedName name="S" localSheetId="12">#REF!</definedName>
    <definedName name="S" localSheetId="13">#REF!</definedName>
    <definedName name="S">#REF!</definedName>
    <definedName name="S1___5" localSheetId="6">#REF!</definedName>
    <definedName name="S1___5" localSheetId="11">#REF!</definedName>
    <definedName name="S1___5" localSheetId="9">#REF!</definedName>
    <definedName name="S1___5" localSheetId="7">#REF!</definedName>
    <definedName name="S1___5" localSheetId="12">#REF!</definedName>
    <definedName name="S1___5">#REF!</definedName>
    <definedName name="sa" localSheetId="6" hidden="1">{#N/A,#N/A,FALSE,"M.31"}</definedName>
    <definedName name="SA" localSheetId="11" hidden="1">{#N/A,#N/A,FALSE,"M.43"}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2" hidden="1">{#N/A,#N/A,FALSE,"M.31"}</definedName>
    <definedName name="sa" localSheetId="13" hidden="1">{#N/A,#N/A,FALSE,"M.31"}</definedName>
    <definedName name="sa" hidden="1">{#N/A,#N/A,FALSE,"M.31"}</definedName>
    <definedName name="sad" localSheetId="11" hidden="1">{#N/A,#N/A,FALSE,"M.34"}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2">#REF!</definedName>
    <definedName name="salah">#REF!</definedName>
    <definedName name="Salary">[38]Salary!$D$7:$AJ$38</definedName>
    <definedName name="SALATIGA" localSheetId="6">#REF!</definedName>
    <definedName name="SALATIGA" localSheetId="11">#REF!</definedName>
    <definedName name="SALATIGA" localSheetId="9">#REF!</definedName>
    <definedName name="SALATIGA" localSheetId="7">#REF!</definedName>
    <definedName name="SALATIGA" localSheetId="12">#REF!</definedName>
    <definedName name="SALATIGA">#REF!</definedName>
    <definedName name="SALVAGE" comment="RINGAN">[138]PICKUP!$D$12</definedName>
    <definedName name="SAMBAS">#N/A</definedName>
    <definedName name="SANGGAU">#N/A</definedName>
    <definedName name="SAPBEXwbID" hidden="1">"41NCAAE5PJZ8D7N0HEXL0B90R"</definedName>
    <definedName name="SARPOKPLG" localSheetId="11" hidden="1">{#N/A,#N/A,FALSE,"M.01";#N/A,#N/A,FALSE,"M.01"}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[35]JAN09!#REF!</definedName>
    <definedName name="sasa" localSheetId="7">[35]JAN09!#REF!</definedName>
    <definedName name="sasa" localSheetId="5">[35]JAN09!#REF!</definedName>
    <definedName name="sasa" localSheetId="12">[35]JAN09!#REF!</definedName>
    <definedName name="sasa" localSheetId="13">[35]JAN09!#REF!</definedName>
    <definedName name="sasa">[35]JAN09!#REF!</definedName>
    <definedName name="sastro">#REF!</definedName>
    <definedName name="SATUAN" localSheetId="12">'[139]Rekap PMG.'!$A$10:$E$51</definedName>
    <definedName name="SATUAN" localSheetId="13">'[140]Rekap PMG.'!$A$10:$E$51</definedName>
    <definedName name="SATUAN">'[140]Rekap PMG.'!$A$10:$E$51</definedName>
    <definedName name="saul" localSheetId="11" hidden="1">{#N/A,#N/A,FALSE,"M.34"}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11">#REF!</definedName>
    <definedName name="sbak1a" localSheetId="9">#REF!</definedName>
    <definedName name="sbak1a" localSheetId="7">#REF!</definedName>
    <definedName name="sbak1a" localSheetId="5">#REF!</definedName>
    <definedName name="sbak1a" localSheetId="12">#REF!</definedName>
    <definedName name="sbak1a">#REF!</definedName>
    <definedName name="sbak1b" localSheetId="6">#REF!</definedName>
    <definedName name="sbak1b" localSheetId="11">#REF!</definedName>
    <definedName name="sbak1b" localSheetId="9">#REF!</definedName>
    <definedName name="sbak1b" localSheetId="7">#REF!</definedName>
    <definedName name="sbak1b" localSheetId="12">#REF!</definedName>
    <definedName name="sbak1b">#REF!</definedName>
    <definedName name="SBBpst" localSheetId="6" hidden="1">{#N/A,#N/A,FALSE,"M.34"}</definedName>
    <definedName name="SBBpst" localSheetId="11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2" hidden="1">{#N/A,#N/A,FALSE,"M.34"}</definedName>
    <definedName name="SBBpst" localSheetId="13" hidden="1">{#N/A,#N/A,FALSE,"M.34"}</definedName>
    <definedName name="SBBpst" hidden="1">{#N/A,#N/A,FALSE,"M.34"}</definedName>
    <definedName name="sblw" localSheetId="11" hidden="1">{#N/A,#N/A,FALSE,"M.02"}</definedName>
    <definedName name="sblw" localSheetId="9" hidden="1">{#N/A,#N/A,FALSE,"M.02"}</definedName>
    <definedName name="sblw" hidden="1">{#N/A,#N/A,FALSE,"M.02"}</definedName>
    <definedName name="scac" localSheetId="11" hidden="1">{#N/A,#N/A,FALSE,"M.42"}</definedName>
    <definedName name="scac" localSheetId="9" hidden="1">{#N/A,#N/A,FALSE,"M.42"}</definedName>
    <definedName name="scac" hidden="1">{#N/A,#N/A,FALSE,"M.42"}</definedName>
    <definedName name="scacascc" localSheetId="11" hidden="1">{#N/A,#N/A,FALSE,"M.33"}</definedName>
    <definedName name="scacascc" localSheetId="9" hidden="1">{#N/A,#N/A,FALSE,"M.33"}</definedName>
    <definedName name="scacascc" hidden="1">{#N/A,#N/A,FALSE,"M.33"}</definedName>
    <definedName name="scacwxc" localSheetId="11" hidden="1">{#N/A,#N/A,FALSE,"M.01";#N/A,#N/A,FALSE,"M.01"}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11" hidden="1">{#N/A,#N/A,FALSE,"M.31"}</definedName>
    <definedName name="scascac" localSheetId="9" hidden="1">{#N/A,#N/A,FALSE,"M.31"}</definedName>
    <definedName name="scascac" hidden="1">{#N/A,#N/A,FALSE,"M.31"}</definedName>
    <definedName name="scascasca" localSheetId="11" hidden="1">{#N/A,#N/A,FALSE,"M.02"}</definedName>
    <definedName name="scascasca" localSheetId="9" hidden="1">{#N/A,#N/A,FALSE,"M.02"}</definedName>
    <definedName name="scascasca" hidden="1">{#N/A,#N/A,FALSE,"M.02"}</definedName>
    <definedName name="scascsac" localSheetId="11" hidden="1">{#N/A,#N/A,FALSE,"M.43"}</definedName>
    <definedName name="scascsac" localSheetId="9" hidden="1">{#N/A,#N/A,FALSE,"M.43"}</definedName>
    <definedName name="scascsac" hidden="1">{#N/A,#N/A,FALSE,"M.43"}</definedName>
    <definedName name="scascxc" localSheetId="11" hidden="1">{#N/A,#N/A,FALSE,"M.42"}</definedName>
    <definedName name="scascxc" localSheetId="9" hidden="1">{#N/A,#N/A,FALSE,"M.42"}</definedName>
    <definedName name="scascxc" hidden="1">{#N/A,#N/A,FALSE,"M.42"}</definedName>
    <definedName name="scdc">[141]x!$G$9:$G$47</definedName>
    <definedName name="scxasxcxc" localSheetId="11" hidden="1">{#N/A,#N/A,FALSE,"M.01"}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11">#REF!</definedName>
    <definedName name="SD" localSheetId="9">#REF!</definedName>
    <definedName name="SD" localSheetId="7">#REF!</definedName>
    <definedName name="SD" localSheetId="5">#REF!</definedName>
    <definedName name="SD" localSheetId="12">#REF!</definedName>
    <definedName name="SD">#REF!</definedName>
    <definedName name="SDAsdg" localSheetId="11" hidden="1">{#N/A,#N/A,FALSE,"M.01";#N/A,#N/A,FALSE,"M.01"}</definedName>
    <definedName name="SDAsdg" localSheetId="9" hidden="1">{#N/A,#N/A,FALSE,"M.01";#N/A,#N/A,FALSE,"M.01"}</definedName>
    <definedName name="SDAsdg" hidden="1">{#N/A,#N/A,FALSE,"M.01";#N/A,#N/A,FALSE,"M.01"}</definedName>
    <definedName name="sdc">[97]DTU!$B$2:$D$48</definedName>
    <definedName name="sdf" localSheetId="11" hidden="1">{#N/A,#N/A,FALSE,"M.41"}</definedName>
    <definedName name="sdf" localSheetId="9" hidden="1">{#N/A,#N/A,FALSE,"M.41"}</definedName>
    <definedName name="sdf" hidden="1">{#N/A,#N/A,FALSE,"M.41"}</definedName>
    <definedName name="sdffA" localSheetId="6">[35]JAN09!#REF!</definedName>
    <definedName name="sdffA" localSheetId="7">[35]JAN09!#REF!</definedName>
    <definedName name="sdffA" localSheetId="5">[35]JAN09!#REF!</definedName>
    <definedName name="sdffA" localSheetId="12">[35]JAN09!#REF!</definedName>
    <definedName name="sdffA">[35]JAN09!#REF!</definedName>
    <definedName name="SDR" localSheetId="11" hidden="1">{#N/A,#N/A,FALSE,"M.42"}</definedName>
    <definedName name="SDR" localSheetId="9" hidden="1">{#N/A,#N/A,FALSE,"M.42"}</definedName>
    <definedName name="SDR" hidden="1">{#N/A,#N/A,FALSE,"M.42"}</definedName>
    <definedName name="sds" localSheetId="12">'[142]master rab'!$B:$H</definedName>
    <definedName name="sds" localSheetId="13">'[142]master rab'!$B$1:$H$65536</definedName>
    <definedName name="sds">'[142]master rab'!$B$1:$H$65536</definedName>
    <definedName name="SDSDSA" localSheetId="11" hidden="1">{#N/A,#N/A,FALSE,"M.42"}</definedName>
    <definedName name="SDSDSA" localSheetId="9" hidden="1">{#N/A,#N/A,FALSE,"M.42"}</definedName>
    <definedName name="SDSDSA" hidden="1">{#N/A,#N/A,FALSE,"M.42"}</definedName>
    <definedName name="SDSS">#REF!</definedName>
    <definedName name="seapj">'[98]Neraca seAPJ'!$O$6:$AJ$23</definedName>
    <definedName name="SEBABKDS" localSheetId="6">#REF!</definedName>
    <definedName name="SEBABKDS" localSheetId="11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2">#REF!</definedName>
    <definedName name="SEBABKDS">#REF!</definedName>
    <definedName name="SEBABSLG" localSheetId="6">#REF!</definedName>
    <definedName name="SEBABSLG" localSheetId="7">#REF!</definedName>
    <definedName name="SEBABSLG" localSheetId="12">#REF!</definedName>
    <definedName name="SEBABSLG">#REF!</definedName>
    <definedName name="SEBABSMG" localSheetId="6">#REF!</definedName>
    <definedName name="SEBABSMG" localSheetId="7">#REF!</definedName>
    <definedName name="SEBABSMG" localSheetId="12">#REF!</definedName>
    <definedName name="SEBABSMG">#REF!</definedName>
    <definedName name="SEBUTAN" localSheetId="11">[82]MENU!$J$11:$J$13</definedName>
    <definedName name="SEBUTAN" localSheetId="9">[82]MENU!$J$11:$J$13</definedName>
    <definedName name="SEBUTAN" localSheetId="12">#N/A</definedName>
    <definedName name="SEBUTAN" localSheetId="13">[83]MENU!$J$11:$J$13</definedName>
    <definedName name="SEBUTAN">#N/A</definedName>
    <definedName name="SEGER" localSheetId="11" hidden="1">{#N/A,#N/A,FALSE,"M.34"}</definedName>
    <definedName name="SEGER" localSheetId="9" hidden="1">{#N/A,#N/A,FALSE,"M.34"}</definedName>
    <definedName name="SEGER" hidden="1">{#N/A,#N/A,FALSE,"M.34"}</definedName>
    <definedName name="sejut">[143]LAIN2!$Z$7</definedName>
    <definedName name="SEKADAU">#N/A</definedName>
    <definedName name="SEKAT" localSheetId="6">#REF!</definedName>
    <definedName name="SEKAT" localSheetId="11">#REF!</definedName>
    <definedName name="SEKAT" localSheetId="9">#REF!</definedName>
    <definedName name="SEKAT" localSheetId="7">#REF!</definedName>
    <definedName name="SEKAT" localSheetId="5">#REF!</definedName>
    <definedName name="SEKAT" localSheetId="12">#REF!</definedName>
    <definedName name="SEKAT">#REF!</definedName>
    <definedName name="semarang1" localSheetId="6">#REF!</definedName>
    <definedName name="semarang1" localSheetId="7">#REF!</definedName>
    <definedName name="semarang1" localSheetId="12">#REF!</definedName>
    <definedName name="semarang1">#REF!</definedName>
    <definedName name="SEMITAU">#N/A</definedName>
    <definedName name="SENTEBANG">#N/A</definedName>
    <definedName name="sep" localSheetId="11">#REF!</definedName>
    <definedName name="sep" localSheetId="9">#REF!</definedName>
    <definedName name="sep">#REF!</definedName>
    <definedName name="serat">[143]LAIN2!$Z$5</definedName>
    <definedName name="serib">[143]LAIN2!$Z$6</definedName>
    <definedName name="Service_Mapping">'[38]Service Mapping'!$C$6:$Y$39</definedName>
    <definedName name="sewadetektorkabel_har">'[115]AHS - Non Personel'!$D$31</definedName>
    <definedName name="SewaDisTRWI" localSheetId="11">'[46]SewaPemb(12A2)'!$B$1:$T$36</definedName>
    <definedName name="SewaDisTRWI" localSheetId="9">'[46]SewaPemb(12A2)'!$B$1:$T$36</definedName>
    <definedName name="SewaDisTRWI">'[48]SewaPemb(12A2)'!$B$1:$T$36</definedName>
    <definedName name="SewaDisTRWII" localSheetId="11">'[46]SewaPemb(12A2)'!$B$39:$T$75</definedName>
    <definedName name="SewaDisTRWII" localSheetId="9">'[46]SewaPemb(12A2)'!$B$39:$T$75</definedName>
    <definedName name="SewaDisTRWII">'[48]SewaPemb(12A2)'!$B$39:$T$75</definedName>
    <definedName name="SewaDisTRWIII" localSheetId="11">'[46]SewaPemb(12A2)'!$B$77:$T$113</definedName>
    <definedName name="SewaDisTRWIII" localSheetId="9">'[46]SewaPemb(12A2)'!$B$77:$T$113</definedName>
    <definedName name="SewaDisTRWIII">'[48]SewaPemb(12A2)'!$B$77:$T$113</definedName>
    <definedName name="SewaDisTRWIV" localSheetId="11">'[46]SewaPemb(12A2)'!$B$115:$T$151</definedName>
    <definedName name="SewaDisTRWIV" localSheetId="9">'[46]SewaPemb(12A2)'!$B$115:$T$151</definedName>
    <definedName name="SewaDisTRWIV">'[48]SewaPemb(12A2)'!$B$115:$T$151</definedName>
    <definedName name="sewaGPS">'[115]AHS - Non Personel'!$D$27</definedName>
    <definedName name="SewaKantorBulan">'[115]AHS - Non Personel'!$D$23</definedName>
    <definedName name="SewaKomHari" localSheetId="12">#N/A</definedName>
    <definedName name="SewaKomHari" localSheetId="13">'[36]AHS - Non Personel'!$D$15</definedName>
    <definedName name="SewaKomHari">#N/A</definedName>
    <definedName name="SewaLaptopBln" localSheetId="12">#N/A</definedName>
    <definedName name="SewaLaptopBln" localSheetId="13">'[36]AHS - Non Personel'!$D$12</definedName>
    <definedName name="SewaLaptopBln">#N/A</definedName>
    <definedName name="SewaMejaKursi">'[115]AHS - Non Personel'!$D$32</definedName>
    <definedName name="SewaMobil" localSheetId="12">#N/A</definedName>
    <definedName name="SewaMobil" localSheetId="13">'[36]AHS - Non Personel'!$D$8</definedName>
    <definedName name="SewaMobil">#N/A</definedName>
    <definedName name="sewamobilbak_hari">'[115]AHS - Non Personel'!$D$29</definedName>
    <definedName name="SewaMotorBln" localSheetId="12">#N/A</definedName>
    <definedName name="SewaMotorBln" localSheetId="13">'[36]AHS - Non Personel'!$D$10</definedName>
    <definedName name="SewaMotorBln">#N/A</definedName>
    <definedName name="SewaMotorHari" localSheetId="12">#N/A</definedName>
    <definedName name="SewaMotorHari" localSheetId="13">'[36]AHS - Non Personel'!$D$11</definedName>
    <definedName name="SewaMotorHari">#N/A</definedName>
    <definedName name="SewaRumahBulan">'[115]AHS - Non Personel'!$D$24</definedName>
    <definedName name="SF" localSheetId="6">#REF!</definedName>
    <definedName name="SF" localSheetId="11">#REF!</definedName>
    <definedName name="SF" localSheetId="9">#REF!</definedName>
    <definedName name="SF" localSheetId="7">#REF!</definedName>
    <definedName name="SF" localSheetId="12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1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2" hidden="1">{#N/A,#N/A,FALSE,"M.01"}</definedName>
    <definedName name="sgi" localSheetId="13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2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2" hidden="1">{#N/A,#N/A,FALSE,"M.42"}</definedName>
    <definedName name="Single" localSheetId="13" hidden="1">{#N/A,#N/A,FALSE,"M.42"}</definedName>
    <definedName name="Single" hidden="1">{#N/A,#N/A,FALSE,"M.42"}</definedName>
    <definedName name="SINTANG">#N/A</definedName>
    <definedName name="sisa" localSheetId="11">#REF!</definedName>
    <definedName name="sisa" localSheetId="9">#REF!</definedName>
    <definedName name="sisa">#REF!</definedName>
    <definedName name="sisa1" localSheetId="11">#REF!</definedName>
    <definedName name="sisa1" localSheetId="9">#REF!</definedName>
    <definedName name="sisa1">#REF!</definedName>
    <definedName name="sisa2">#REF!</definedName>
    <definedName name="sls">[144]Sensitivitas!$D$26</definedName>
    <definedName name="SMG" localSheetId="6">#REF!</definedName>
    <definedName name="SMG" localSheetId="7">#REF!</definedName>
    <definedName name="SMG" localSheetId="5">#REF!</definedName>
    <definedName name="SMG" localSheetId="12">#REF!</definedName>
    <definedName name="SMG">#REF!</definedName>
    <definedName name="smu" localSheetId="6">#REF!</definedName>
    <definedName name="smu" localSheetId="7">#REF!</definedName>
    <definedName name="smu" localSheetId="12">#REF!</definedName>
    <definedName name="smu">#REF!</definedName>
    <definedName name="SORT" localSheetId="11" hidden="1">{#N/A,#N/A,FALSE,"M.33"}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11">#REF!</definedName>
    <definedName name="SPD" localSheetId="9">#REF!</definedName>
    <definedName name="SPD" localSheetId="7">#REF!</definedName>
    <definedName name="SPD" localSheetId="12">#REF!</definedName>
    <definedName name="SPD">#REF!</definedName>
    <definedName name="SPK" localSheetId="6">#REF!</definedName>
    <definedName name="SPK" localSheetId="11">#REF!</definedName>
    <definedName name="SPK" localSheetId="9">#REF!</definedName>
    <definedName name="SPK" localSheetId="7">#REF!</definedName>
    <definedName name="SPK" localSheetId="12">#REF!</definedName>
    <definedName name="SPK">#REF!</definedName>
    <definedName name="SREWA" localSheetId="6">#REF!</definedName>
    <definedName name="SREWA" localSheetId="7">#REF!</definedName>
    <definedName name="SREWA" localSheetId="12">#REF!</definedName>
    <definedName name="SREWA">#REF!</definedName>
    <definedName name="ssdadx" localSheetId="11" hidden="1">{#N/A,#N/A,FALSE,"M.01";#N/A,#N/A,FALSE,"M.01"}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11" hidden="1">{#N/A,#N/A,FALSE,"M.32"}</definedName>
    <definedName name="SSDG" localSheetId="9" hidden="1">{#N/A,#N/A,FALSE,"M.32"}</definedName>
    <definedName name="SSDG" hidden="1">{#N/A,#N/A,FALSE,"M.32"}</definedName>
    <definedName name="sses" localSheetId="11" hidden="1">{#N/A,#N/A,FALSE,"M.02"}</definedName>
    <definedName name="sses" localSheetId="9" hidden="1">{#N/A,#N/A,FALSE,"M.02"}</definedName>
    <definedName name="sses" hidden="1">{#N/A,#N/A,FALSE,"M.02"}</definedName>
    <definedName name="sss" localSheetId="11" hidden="1">{#N/A,#N/A,FALSE,"M.41"}</definedName>
    <definedName name="sss" localSheetId="9" hidden="1">{#N/A,#N/A,FALSE,"M.41"}</definedName>
    <definedName name="sss" hidden="1">{#N/A,#N/A,FALSE,"M.41"}</definedName>
    <definedName name="ssSasS" localSheetId="12">[8]prod03!#REF!</definedName>
    <definedName name="ssSasS">[8]prod03!#REF!</definedName>
    <definedName name="sssssssssssss" localSheetId="11" hidden="1">{#N/A,#N/A,FALSE,"M.34"}</definedName>
    <definedName name="sssssssssssss" localSheetId="9" hidden="1">{#N/A,#N/A,FALSE,"M.34"}</definedName>
    <definedName name="sssssssssssss" hidden="1">{#N/A,#N/A,FALSE,"M.34"}</definedName>
    <definedName name="ssssssssssssssssssssss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1">#REF!</definedName>
    <definedName name="Stand" localSheetId="9">#REF!</definedName>
    <definedName name="Stand" localSheetId="7">#REF!</definedName>
    <definedName name="Stand" localSheetId="12">#REF!</definedName>
    <definedName name="Stand">#REF!</definedName>
    <definedName name="Status">VLOOKUP([52]KINERJA_PMT!XEZ1048569,#REF!,2,0)</definedName>
    <definedName name="STATUS_REMOTE" localSheetId="11">[82]PARAMETER!$C$11:$C$1059</definedName>
    <definedName name="STATUS_REMOTE" localSheetId="9">[82]PARAMETER!$C$11:$C$1059</definedName>
    <definedName name="STATUS_REMOTE" localSheetId="12">#N/A</definedName>
    <definedName name="STATUS_REMOTE" localSheetId="13">[83]PARAMETER!$C$11:$C$1059</definedName>
    <definedName name="STATUS_REMOTE">#N/A</definedName>
    <definedName name="std" localSheetId="12">[145]HB2!$A:$L</definedName>
    <definedName name="std" localSheetId="13">[145]HB2!$A$1:$L$65536</definedName>
    <definedName name="std">[145]HB2!$A$1:$L$65536</definedName>
    <definedName name="stdpln">'[146]HB BARU'!$A$1:$J$780</definedName>
    <definedName name="stok" localSheetId="12">[131]DTstok!$A:$B</definedName>
    <definedName name="stok" localSheetId="13">[131]DTstok!$A$1:$B$65536</definedName>
    <definedName name="stok">[131]DTstok!$A$1:$B$65536</definedName>
    <definedName name="STPDari" localSheetId="6">#REF!</definedName>
    <definedName name="STPDari" localSheetId="11">#REF!</definedName>
    <definedName name="STPDari" localSheetId="9">#REF!</definedName>
    <definedName name="STPDari" localSheetId="7">#REF!</definedName>
    <definedName name="STPDari" localSheetId="12">#REF!</definedName>
    <definedName name="STPDari">#REF!</definedName>
    <definedName name="sujono" localSheetId="12">'[147]master rab'!$B:$H</definedName>
    <definedName name="sujono" localSheetId="13">'[147]master rab'!$B$1:$H$65536</definedName>
    <definedName name="sujono">'[147]master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2">[8]prod03!#REF!</definedName>
    <definedName name="SUM" localSheetId="13">[8]prod03!#REF!</definedName>
    <definedName name="SUM">[8]prod03!#REF!</definedName>
    <definedName name="sumber">[148]SuMBER!$N$3:$FO$21</definedName>
    <definedName name="summary" localSheetId="11" hidden="1">{#N/A,#N/A,FALSE,"M.42"}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2">#REF!</definedName>
    <definedName name="surat">#REF!</definedName>
    <definedName name="Surveyor_hari" localSheetId="12">#N/A</definedName>
    <definedName name="Surveyor_hari" localSheetId="13">'[36]AHS - Personel'!$G$21</definedName>
    <definedName name="Surveyor_hari">#N/A</definedName>
    <definedName name="SUSUT" localSheetId="11" hidden="1">{#N/A,#N/A,FALSE,"M.41"}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2" hidden="1">{#N/A,#N/A,FALSE,"M.32"}</definedName>
    <definedName name="SUTM" localSheetId="13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2">#REF!</definedName>
    <definedName name="sutrisno">#REF!</definedName>
    <definedName name="suttapbn1" localSheetId="11">#REF!</definedName>
    <definedName name="suttapbn1" localSheetId="9">#REF!</definedName>
    <definedName name="suttapbn1">#REF!</definedName>
    <definedName name="suttapbn2" localSheetId="11">#REF!</definedName>
    <definedName name="suttapbn2" localSheetId="9">#REF!</definedName>
    <definedName name="suttapbn2">#REF!</definedName>
    <definedName name="suttapbn4" localSheetId="11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2" hidden="1">{#N/A,#N/A,FALSE,"M.01"}</definedName>
    <definedName name="sw" localSheetId="13" hidden="1">{#N/A,#N/A,FALSE,"M.01"}</definedName>
    <definedName name="sw" hidden="1">{#N/A,#N/A,FALSE,"M.01"}</definedName>
    <definedName name="swap" localSheetId="11" hidden="1">{#N/A,#N/A,FALSE,"M.01"}</definedName>
    <definedName name="swap" localSheetId="9" hidden="1">{#N/A,#N/A,FALSE,"M.01"}</definedName>
    <definedName name="swap" hidden="1">{#N/A,#N/A,FALSE,"M.01"}</definedName>
    <definedName name="swed" localSheetId="6">[136]JAN07!#REF!</definedName>
    <definedName name="swed" localSheetId="7">[136]JAN07!#REF!</definedName>
    <definedName name="swed" localSheetId="12">[137]JAN07!#REF!</definedName>
    <definedName name="swed">[137]JAN07!#REF!</definedName>
    <definedName name="SWG" localSheetId="6">#REF!</definedName>
    <definedName name="SWG" localSheetId="11">#REF!</definedName>
    <definedName name="SWG" localSheetId="9">#REF!</definedName>
    <definedName name="SWG" localSheetId="7">#REF!</definedName>
    <definedName name="SWG" localSheetId="5">#REF!</definedName>
    <definedName name="SWG" localSheetId="12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2" hidden="1">{#N/A,#N/A,FALSE,"M.34"}</definedName>
    <definedName name="sx" localSheetId="13" hidden="1">{#N/A,#N/A,FALSE,"M.34"}</definedName>
    <definedName name="sx" hidden="1">{#N/A,#N/A,FALSE,"M.34"}</definedName>
    <definedName name="T" localSheetId="6">#REF!</definedName>
    <definedName name="T" localSheetId="11">#REF!</definedName>
    <definedName name="T" localSheetId="9">#REF!</definedName>
    <definedName name="T" localSheetId="7">#REF!</definedName>
    <definedName name="T" localSheetId="5">#REF!</definedName>
    <definedName name="T" localSheetId="12">#REF!</definedName>
    <definedName name="T">#REF!</definedName>
    <definedName name="TA" localSheetId="11">[116]TRANS!$I$3</definedName>
    <definedName name="TA" localSheetId="9">[116]TRANS!$I$3</definedName>
    <definedName name="TA">[117]TRANS!$I$3</definedName>
    <definedName name="Tabel" localSheetId="12">#N/A</definedName>
    <definedName name="Tabel" localSheetId="13">[58]CashFlow!$A$8:$J$37</definedName>
    <definedName name="Tabel">#N/A</definedName>
    <definedName name="tabel_BUlan" localSheetId="6">#REF!</definedName>
    <definedName name="tabel_BUlan" localSheetId="11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2">#REF!</definedName>
    <definedName name="tabel_BUlan">#REF!</definedName>
    <definedName name="Tabel_Cabang" localSheetId="6">#REF!</definedName>
    <definedName name="Tabel_Cabang" localSheetId="7">#REF!</definedName>
    <definedName name="Tabel_Cabang" localSheetId="12">#REF!</definedName>
    <definedName name="Tabel_Cabang">#REF!</definedName>
    <definedName name="Tabel_Wilayah">[149]Sheet1!$E$2</definedName>
    <definedName name="tabel1" localSheetId="11">#REF!</definedName>
    <definedName name="tabel1" localSheetId="9">#REF!</definedName>
    <definedName name="tabel1">#REF!</definedName>
    <definedName name="tabel2" localSheetId="11">#REF!</definedName>
    <definedName name="tabel2" localSheetId="9">#REF!</definedName>
    <definedName name="tabel2">#REF!</definedName>
    <definedName name="tabel3" localSheetId="11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2">#REF!</definedName>
    <definedName name="Tabel4">#REF!</definedName>
    <definedName name="Table1">'[38]Working Page'!$C$92:$AK$101</definedName>
    <definedName name="Table2">'[38]Working Page'!$C$114:$N$147</definedName>
    <definedName name="tah" localSheetId="11">[116]TRANS!$I$3</definedName>
    <definedName name="tah" localSheetId="9">[116]TRANS!$I$3</definedName>
    <definedName name="tah">[117]TRANS!$I$3</definedName>
    <definedName name="TAHUN" localSheetId="11">[116]TRANS!$I$3</definedName>
    <definedName name="TAHUN" localSheetId="9">[116]TRANS!$I$3</definedName>
    <definedName name="Tahun" localSheetId="12">[150]bantu!$M$5:$X$5</definedName>
    <definedName name="Tahun" localSheetId="13">[150]bantu!$M$5:$X$5</definedName>
    <definedName name="Tahun">[151]bantu!$M$5:$X$5</definedName>
    <definedName name="tahun_anggaran" localSheetId="11">[51]rkap2008!$B$83</definedName>
    <definedName name="tahun_anggaran" localSheetId="9">[51]rkap2008!$B$83</definedName>
    <definedName name="tahun_anggaran">[152]rkap2008!$B$83</definedName>
    <definedName name="Taksonomi" localSheetId="6">#REF!</definedName>
    <definedName name="Taksonomi" localSheetId="11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2">#REF!</definedName>
    <definedName name="Taksonomi">#REF!</definedName>
    <definedName name="TambahAT" localSheetId="6">#REF!</definedName>
    <definedName name="TambahAT" localSheetId="7">#REF!</definedName>
    <definedName name="TambahAT" localSheetId="12">#REF!</definedName>
    <definedName name="TambahAT">#REF!</definedName>
    <definedName name="TAMPILKAN">[114]INPBA!$F$2</definedName>
    <definedName name="TANGAN" localSheetId="11" hidden="1">{#N/A,#N/A,FALSE,"M.34"}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11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2">#REF!</definedName>
    <definedName name="TANGGALKDS">#REF!</definedName>
    <definedName name="TANGGALSLG" localSheetId="6">#REF!</definedName>
    <definedName name="TANGGALSLG" localSheetId="7">#REF!</definedName>
    <definedName name="TANGGALSLG" localSheetId="12">#REF!</definedName>
    <definedName name="TANGGALSLG">#REF!</definedName>
    <definedName name="TANGGALSMG" localSheetId="6">#REF!</definedName>
    <definedName name="TANGGALSMG" localSheetId="7">#REF!</definedName>
    <definedName name="TANGGALSMG" localSheetId="12">#REF!</definedName>
    <definedName name="TANGGALSMG">#REF!</definedName>
    <definedName name="TARGET_USAHA" localSheetId="6">#REF!</definedName>
    <definedName name="TARGET_USAHA" localSheetId="7">#REF!</definedName>
    <definedName name="TARGET_USAHA" localSheetId="12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2">#N/A</definedName>
    <definedName name="TechBulan" localSheetId="13">'[36]AHS - Personel'!$F$15</definedName>
    <definedName name="TechBulan">#N/A</definedName>
    <definedName name="TechHari" localSheetId="12">#N/A</definedName>
    <definedName name="TechHari" localSheetId="13">'[36]AHS - Personel'!$G$15</definedName>
    <definedName name="TechHari">#N/A</definedName>
    <definedName name="TENGAH" localSheetId="11" hidden="1">{#N/A,#N/A,FALSE,"M.31"}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2">#REF!</definedName>
    <definedName name="TERBILANG">#REF!</definedName>
    <definedName name="TERIMA" localSheetId="6">#REF!</definedName>
    <definedName name="TERIMA" localSheetId="11">#REF!</definedName>
    <definedName name="TERIMA" localSheetId="9">#REF!</definedName>
    <definedName name="TERIMA" localSheetId="7">#REF!</definedName>
    <definedName name="TERIMA" localSheetId="12">#REF!</definedName>
    <definedName name="TERIMA">#REF!</definedName>
    <definedName name="TERJELEK" localSheetId="11" hidden="1">{#N/A,#N/A,FALSE,"M.32"}</definedName>
    <definedName name="TERJELEK" localSheetId="9" hidden="1">{#N/A,#N/A,FALSE,"M.32"}</definedName>
    <definedName name="TERJELEK" hidden="1">{#N/A,#N/A,FALSE,"M.32"}</definedName>
    <definedName name="TERJELEK_10" localSheetId="11" hidden="1">{#N/A,#N/A,FALSE,"M.01";#N/A,#N/A,FALSE,"M.01"}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2">#N/A</definedName>
    <definedName name="TesterHari" localSheetId="13">'[36]AHS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'[153]01 A'!$K$19</definedName>
    <definedName name="TextRefCopyRangeCount" hidden="1">1</definedName>
    <definedName name="TH">#REF!</definedName>
    <definedName name="TIARA" localSheetId="6">[35]JAN09!#REF!</definedName>
    <definedName name="TIARA" localSheetId="11">[35]JAN09!#REF!</definedName>
    <definedName name="TIARA" localSheetId="9">[35]JAN09!#REF!</definedName>
    <definedName name="TIARA" localSheetId="7">[35]JAN09!#REF!</definedName>
    <definedName name="TIARA" localSheetId="12">[35]JAN09!#REF!</definedName>
    <definedName name="TIARA">[35]JAN09!#REF!</definedName>
    <definedName name="Tiket" localSheetId="12">#N/A</definedName>
    <definedName name="Tiket" localSheetId="13">'[36]AHS - Non Personel'!$D$7</definedName>
    <definedName name="Tiket">#N/A</definedName>
    <definedName name="TIMUR" localSheetId="11" hidden="1">{#N/A,#N/A,FALSE,"M.31"}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11">#REF!</definedName>
    <definedName name="Tipe" localSheetId="9">#REF!</definedName>
    <definedName name="Tipe" localSheetId="7">#REF!</definedName>
    <definedName name="Tipe" localSheetId="5">#REF!</definedName>
    <definedName name="Tipe" localSheetId="12">#REF!</definedName>
    <definedName name="Tipe">#REF!</definedName>
    <definedName name="TOOLS" localSheetId="6">#REF!</definedName>
    <definedName name="TOOLS" localSheetId="7">#REF!</definedName>
    <definedName name="TOOLS" localSheetId="12">#REF!</definedName>
    <definedName name="TOOLS">#REF!</definedName>
    <definedName name="ToolsMigrasi" localSheetId="6">#N/A</definedName>
    <definedName name="ToolsMigrasi" localSheetId="7">#N/A</definedName>
    <definedName name="ToolsMigrasi" localSheetId="12">#N/A</definedName>
    <definedName name="ToolsMigrasi" localSheetId="13">'[36]Analisa Struktur Data'!#REF!</definedName>
    <definedName name="ToolsMigrasi">#N/A</definedName>
    <definedName name="TOT" localSheetId="11">#REF!</definedName>
    <definedName name="TOT" localSheetId="9">#REF!</definedName>
    <definedName name="TOT">#REF!</definedName>
    <definedName name="translate" localSheetId="11">#REF!</definedName>
    <definedName name="translate" localSheetId="9">#REF!</definedName>
    <definedName name="translate">#REF!</definedName>
    <definedName name="tril">[143]LAIN2!$Z$10</definedName>
    <definedName name="trp" localSheetId="11">[33]x!$B$9:$B$47</definedName>
    <definedName name="trp" localSheetId="9">[33]x!$B$9:$B$47</definedName>
    <definedName name="trp">[32]x!$B$9:$B$47</definedName>
    <definedName name="TRWE" localSheetId="6">#REF!</definedName>
    <definedName name="TRWE" localSheetId="11">#REF!</definedName>
    <definedName name="TRWE" localSheetId="9">#REF!</definedName>
    <definedName name="TRWE" localSheetId="7">#REF!</definedName>
    <definedName name="TRWE" localSheetId="5">#REF!</definedName>
    <definedName name="TRWE" localSheetId="12">#REF!</definedName>
    <definedName name="TRWE">#REF!</definedName>
    <definedName name="tsa" localSheetId="11">#REF!</definedName>
    <definedName name="tsa" localSheetId="9">#REF!</definedName>
    <definedName name="tsa">#REF!</definedName>
    <definedName name="TTD" localSheetId="11" hidden="1">{#N/A,#N/A,FALSE,"M.43"}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11">#REF!</definedName>
    <definedName name="tumbuh" localSheetId="9">#REF!</definedName>
    <definedName name="tumbuh">#REF!</definedName>
    <definedName name="TUNJ">[154]tarif_baru!$B$8:$J$34</definedName>
    <definedName name="TV">[126]Valuation!$I$61</definedName>
    <definedName name="tws">'[18]HARGA SATUAN'!$B$42</definedName>
    <definedName name="u" localSheetId="11" hidden="1">{#N/A,#N/A,FALSE,"M.42"}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11">#REF!</definedName>
    <definedName name="UBADF" localSheetId="9">#REF!</definedName>
    <definedName name="UBADF" localSheetId="7">#REF!</definedName>
    <definedName name="UBADF" localSheetId="5">#REF!</definedName>
    <definedName name="UBADF" localSheetId="12">#REF!</definedName>
    <definedName name="UBADF">#REF!</definedName>
    <definedName name="ufd" localSheetId="12">#REF!</definedName>
    <definedName name="ufd">#REF!</definedName>
    <definedName name="UFRKDS" localSheetId="6">#REF!</definedName>
    <definedName name="UFRKDS" localSheetId="7">#REF!</definedName>
    <definedName name="UFRKDS" localSheetId="12">#REF!</definedName>
    <definedName name="UFRKDS">#REF!</definedName>
    <definedName name="UFRSLG" localSheetId="6">#REF!</definedName>
    <definedName name="UFRSLG" localSheetId="7">#REF!</definedName>
    <definedName name="UFRSLG" localSheetId="12">#REF!</definedName>
    <definedName name="UFRSLG">#REF!</definedName>
    <definedName name="UFRSMG" localSheetId="6">#REF!</definedName>
    <definedName name="UFRSMG" localSheetId="11">[86]Smg!$J$1:$J$968</definedName>
    <definedName name="UFRSMG" localSheetId="9">[86]Smg!$J$1:$J$968</definedName>
    <definedName name="UFRSMG" localSheetId="7">#REF!</definedName>
    <definedName name="UFRSMG" localSheetId="12">#REF!</definedName>
    <definedName name="UFRSMG" localSheetId="13">#REF!</definedName>
    <definedName name="UFRSMG">#REF!</definedName>
    <definedName name="UI" localSheetId="6" hidden="1">{#N/A,#N/A,FALSE,"M.33"}</definedName>
    <definedName name="UI" localSheetId="11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2" hidden="1">{#N/A,#N/A,FALSE,"M.33"}</definedName>
    <definedName name="UI" localSheetId="13" hidden="1">{#N/A,#N/A,FALSE,"M.33"}</definedName>
    <definedName name="UI" hidden="1">{#N/A,#N/A,FALSE,"M.33"}</definedName>
    <definedName name="uii" localSheetId="6" hidden="1">{#N/A,#N/A,FALSE,"M.33"}</definedName>
    <definedName name="uii" localSheetId="11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2" hidden="1">{#N/A,#N/A,FALSE,"M.33"}</definedName>
    <definedName name="uii" localSheetId="13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1">#REF!</definedName>
    <definedName name="ULANG" localSheetId="9">#REF!</definedName>
    <definedName name="ULANG" localSheetId="7">#REF!</definedName>
    <definedName name="ULANG" localSheetId="5">#REF!</definedName>
    <definedName name="ULANG" localSheetId="12">#REF!</definedName>
    <definedName name="ULANG">#REF!</definedName>
    <definedName name="UNIT_OPR" localSheetId="11" hidden="1">{#N/A,#N/A,FALSE,"M.33"}</definedName>
    <definedName name="UNIT_OPR" localSheetId="9" hidden="1">{#N/A,#N/A,FALSE,"M.33"}</definedName>
    <definedName name="UNIT_OPR" hidden="1">{#N/A,#N/A,FALSE,"M.33"}</definedName>
    <definedName name="unit1" localSheetId="11" hidden="1">{#N/A,#N/A,FALSE,"M.01"}</definedName>
    <definedName name="unit1" localSheetId="9" hidden="1">{#N/A,#N/A,FALSE,"M.01"}</definedName>
    <definedName name="unit1" hidden="1">{#N/A,#N/A,FALSE,"M.01"}</definedName>
    <definedName name="UnitAdm" localSheetId="11">[51]List!$A$2:$A$36</definedName>
    <definedName name="UnitAdm" localSheetId="9">[51]List!$A$2:$A$36</definedName>
    <definedName name="UnitAdm">[152]List!$A$2:$A$36</definedName>
    <definedName name="UnitBina" localSheetId="11">[155]Kamus!$L$1</definedName>
    <definedName name="UnitBina" localSheetId="9">[155]Kamus!$L$1</definedName>
    <definedName name="UnitBina">[45]Kamus!$L$1</definedName>
    <definedName name="UNITS" localSheetId="11">'[65]Harga BBM Indonesia'!$B$6:$D$6</definedName>
    <definedName name="UNITS" localSheetId="9">'[65]Harga BBM Indonesia'!$B$6:$D$6</definedName>
    <definedName name="UNITS">'[66]Harga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2">#REF!</definedName>
    <definedName name="UOUO">#REF!</definedName>
    <definedName name="UPAH" localSheetId="11">'[156]Rekap PMG.'!$A$54:$F$61</definedName>
    <definedName name="UPAH" localSheetId="9">'[156]Rekap PMG.'!$A$54:$F$61</definedName>
    <definedName name="UPAH">'[157]Rekap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2">#REF!</definedName>
    <definedName name="URAIAN">#REF!</definedName>
    <definedName name="USD" localSheetId="11">[39]L20Keu!$O$10</definedName>
    <definedName name="USD" localSheetId="9">[39]L20Keu!$O$10</definedName>
    <definedName name="USD">[40]L20Keu!$O$10</definedName>
    <definedName name="usul" localSheetId="6">[158]Usulan!#REF!</definedName>
    <definedName name="usul" localSheetId="7">[158]Usulan!#REF!</definedName>
    <definedName name="usul" localSheetId="5">[158]Usulan!#REF!</definedName>
    <definedName name="usul" localSheetId="12">[158]Usulan!#REF!</definedName>
    <definedName name="usul">[158]Usulan!#REF!</definedName>
    <definedName name="Utik" localSheetId="6">#REF!</definedName>
    <definedName name="Utik" localSheetId="7">#REF!</definedName>
    <definedName name="Utik" localSheetId="5">#REF!</definedName>
    <definedName name="Utik" localSheetId="12">#REF!</definedName>
    <definedName name="Utik">#REF!</definedName>
    <definedName name="UTIK2" localSheetId="6">#REF!</definedName>
    <definedName name="UTIK2" localSheetId="7">#REF!</definedName>
    <definedName name="UTIK2" localSheetId="12">#REF!</definedName>
    <definedName name="UTIK2">#REF!</definedName>
    <definedName name="UTYUE" localSheetId="6">#REF!</definedName>
    <definedName name="UTYUE" localSheetId="11">#REF!</definedName>
    <definedName name="UTYUE" localSheetId="9">#REF!</definedName>
    <definedName name="UTYUE" localSheetId="7">#REF!</definedName>
    <definedName name="UTYUE" localSheetId="12">#REF!</definedName>
    <definedName name="UTYUE">#REF!</definedName>
    <definedName name="uu" localSheetId="6">#REF!</definedName>
    <definedName name="uu" localSheetId="7">#REF!</definedName>
    <definedName name="uu" localSheetId="12">#REF!</definedName>
    <definedName name="uu">#REF!</definedName>
    <definedName name="uuu" localSheetId="11" hidden="1">{#N/A,#N/A,FALSE,"M.31"}</definedName>
    <definedName name="uuu" localSheetId="9" hidden="1">{#N/A,#N/A,FALSE,"M.31"}</definedName>
    <definedName name="uuu" hidden="1">{#N/A,#N/A,FALSE,"M.31"}</definedName>
    <definedName name="v" localSheetId="11" hidden="1">{#N/A,#N/A,FALSE,"M.34"}</definedName>
    <definedName name="v" localSheetId="9" hidden="1">{#N/A,#N/A,FALSE,"M.34"}</definedName>
    <definedName name="v" hidden="1">{#N/A,#N/A,FALSE,"M.34"}</definedName>
    <definedName name="VA" localSheetId="11" hidden="1">{#N/A,#N/A,FALSE,"M.33"}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2" hidden="1">{#N/A,#N/A,FALSE,"M.33"}</definedName>
    <definedName name="vg" localSheetId="13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2">#REF!</definedName>
    <definedName name="vvvvvvvvvv">#REF!</definedName>
    <definedName name="w" localSheetId="6">#REF!</definedName>
    <definedName name="w" localSheetId="11">#REF!</definedName>
    <definedName name="w" localSheetId="9">#REF!</definedName>
    <definedName name="w" localSheetId="7">#REF!</definedName>
    <definedName name="w" localSheetId="12">#REF!</definedName>
    <definedName name="w">#REF!</definedName>
    <definedName name="WAG" localSheetId="11" hidden="1">{#N/A,#N/A,FALSE,"M.33"}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2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2">[37]JAN09!#REF!</definedName>
    <definedName name="WATES">[37]JAN09!#REF!</definedName>
    <definedName name="WDW" localSheetId="11" hidden="1">{#N/A,#N/A,FALSE,"M.01";#N/A,#N/A,FALSE,"M.01"}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2">#REF!</definedName>
    <definedName name="we">#REF!</definedName>
    <definedName name="weqw" localSheetId="6" hidden="1">#REF!</definedName>
    <definedName name="weqw" localSheetId="7" hidden="1">#REF!</definedName>
    <definedName name="weqw" localSheetId="12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2">#REF!</definedName>
    <definedName name="WER">#REF!</definedName>
    <definedName name="WERWER" localSheetId="11" hidden="1">{#N/A,#N/A,FALSE,"M.01";#N/A,#N/A,FALSE,"M.01"}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11" hidden="1">{#N/A,#N/A,FALSE,"M.41"}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2" hidden="1">{#N/A,#N/A,FALSE,"M.01";#N/A,#N/A,FALSE,"M.01"}</definedName>
    <definedName name="WIL" localSheetId="13" hidden="1">{#N/A,#N/A,FALSE,"M.01";#N/A,#N/A,FALSE,"M.01"}</definedName>
    <definedName name="WIL" hidden="1">{#N/A,#N/A,FALSE,"M.01";#N/A,#N/A,FALSE,"M.01"}</definedName>
    <definedName name="WILAYAH" localSheetId="11">[155]Kamus!$A$2:$A$29</definedName>
    <definedName name="WILAYAH" localSheetId="9">[155]Kamus!$A$2:$A$29</definedName>
    <definedName name="WILAYAH">[45]Kamus!$A$2:$A$29</definedName>
    <definedName name="winarso2">#REF!</definedName>
    <definedName name="wonosari" localSheetId="6">#REF!</definedName>
    <definedName name="wonosari" localSheetId="11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2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2" hidden="1">{#N/A,#N/A,FALSE,"M.33"}</definedName>
    <definedName name="wq" localSheetId="13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2">#REF!</definedName>
    <definedName name="wqwdfasfgSEherh">#REF!</definedName>
    <definedName name="wrmn" localSheetId="6" hidden="1">{#N/A,#N/A,FALSE,"M.43"}</definedName>
    <definedName name="wrmn" localSheetId="11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2" hidden="1">{#N/A,#N/A,FALSE,"M.43"}</definedName>
    <definedName name="wrmn" localSheetId="13" hidden="1">{#N/A,#N/A,FALSE,"M.43"}</definedName>
    <definedName name="wrmn" hidden="1">{#N/A,#N/A,FALSE,"M.43"}</definedName>
    <definedName name="wrn" localSheetId="11" hidden="1">{#N/A,#N/A,FALSE,"M.32"}</definedName>
    <definedName name="wrn" localSheetId="9" hidden="1">{#N/A,#N/A,FALSE,"M.32"}</definedName>
    <definedName name="wrn" hidden="1">{#N/A,#N/A,FALSE,"M.32"}</definedName>
    <definedName name="wrn.10" localSheetId="11" hidden="1">{#N/A,#N/A,FALSE,"M.01"}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1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2" hidden="1">{#N/A,#N/A,FALSE,"M.01"}</definedName>
    <definedName name="wrn.M.01" localSheetId="13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2" hidden="1">{#N/A,#N/A,FALSE,"M.01"}</definedName>
    <definedName name="wrn.M.01." localSheetId="13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2" hidden="1">{#N/A,#N/A,FALSE,"M.01";#N/A,#N/A,FALSE,"M.01"}</definedName>
    <definedName name="wrn.M.01D." localSheetId="13" hidden="1">{#N/A,#N/A,FALSE,"M.01";#N/A,#N/A,FALSE,"M.01"}</definedName>
    <definedName name="wrn.M.01D." hidden="1">{#N/A,#N/A,FALSE,"M.01";#N/A,#N/A,FALSE,"M.01"}</definedName>
    <definedName name="wrn.m.01D.1" localSheetId="11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1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1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2" hidden="1">{#N/A,#N/A,FALSE,"M.01"}</definedName>
    <definedName name="wrn.M.02" localSheetId="13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1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2" hidden="1">{#N/A,#N/A,FALSE,"M.02"}</definedName>
    <definedName name="wrn.M.02." localSheetId="13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1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2" hidden="1">{#N/A,#N/A,FALSE,"M.01"}</definedName>
    <definedName name="wrn.M.07." localSheetId="13" hidden="1">{#N/A,#N/A,FALSE,"M.01"}</definedName>
    <definedName name="wrn.M.07." hidden="1">{#N/A,#N/A,FALSE,"M.01"}</definedName>
    <definedName name="wrn.M.08." localSheetId="11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1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2" hidden="1">{#N/A,#N/A,FALSE,"M.31"}</definedName>
    <definedName name="wrn.M.31." localSheetId="13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2" hidden="1">{#N/A,#N/A,FALSE,"M.31"}</definedName>
    <definedName name="wrn.M.32" localSheetId="13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1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2" hidden="1">{#N/A,#N/A,FALSE,"M.32"}</definedName>
    <definedName name="wrn.M.32." localSheetId="13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2" hidden="1">{#N/A,#N/A,FALSE,"M.32"}</definedName>
    <definedName name="wrn.M.32.1" localSheetId="13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1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2" hidden="1">{#N/A,#N/A,FALSE,"M.33"}</definedName>
    <definedName name="wrn.M.33" localSheetId="13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2" hidden="1">{#N/A,#N/A,FALSE,"M.33"}</definedName>
    <definedName name="wrn.M.33." localSheetId="13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1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2" hidden="1">{#N/A,#N/A,FALSE,"M.32"}</definedName>
    <definedName name="wrn.M.333" localSheetId="13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1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2" hidden="1">{#N/A,#N/A,FALSE,"M.34"}</definedName>
    <definedName name="wrn.M.34." localSheetId="13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2" hidden="1">{#N/A,#N/A,FALSE,"M.34"}</definedName>
    <definedName name="wrn.M.34.1" localSheetId="13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2" hidden="1">{#N/A,#N/A,FALSE,"M.34"}</definedName>
    <definedName name="wrn.m.35." localSheetId="13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1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2" hidden="1">{#N/A,#N/A,FALSE,"M.42"}</definedName>
    <definedName name="wrn.M.4." localSheetId="13" hidden="1">{#N/A,#N/A,FALSE,"M.42"}</definedName>
    <definedName name="wrn.M.4." hidden="1">{#N/A,#N/A,FALSE,"M.42"}</definedName>
    <definedName name="wrn.M.41" localSheetId="11" hidden="1">{#N/A,#N/A,FALSE,"M.41"}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1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2" hidden="1">{#N/A,#N/A,FALSE,"M.41"}</definedName>
    <definedName name="wrn.M.41." localSheetId="13" hidden="1">{#N/A,#N/A,FALSE,"M.41"}</definedName>
    <definedName name="wrn.M.41." hidden="1">{#N/A,#N/A,FALSE,"M.41"}</definedName>
    <definedName name="wrn.M.42" localSheetId="11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1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2" hidden="1">{#N/A,#N/A,FALSE,"M.42"}</definedName>
    <definedName name="wrn.M.42." localSheetId="13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1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2" hidden="1">{#N/A,#N/A,FALSE,"M.43"}</definedName>
    <definedName name="wrn.M.43" localSheetId="13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2" hidden="1">{#N/A,#N/A,FALSE,"M.43"}</definedName>
    <definedName name="wrn.M.43." localSheetId="13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2" hidden="1">{#N/A,#N/A,FALSE,"M.43"}</definedName>
    <definedName name="wrn.n.99" localSheetId="13" hidden="1">{#N/A,#N/A,FALSE,"M.43"}</definedName>
    <definedName name="wrn.n.99" hidden="1">{#N/A,#N/A,FALSE,"M.43"}</definedName>
    <definedName name="wrn.rep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1" hidden="1">{#N/A,#N/A,FALSE,"M.01"}</definedName>
    <definedName name="wrna.m.01" localSheetId="9" hidden="1">{#N/A,#N/A,FALSE,"M.01"}</definedName>
    <definedName name="wrna.m.01" hidden="1">{#N/A,#N/A,FALSE,"M.01"}</definedName>
    <definedName name="WW" localSheetId="1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11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2" hidden="1">{#N/A,#N/A,FALSE,"M.34"}</definedName>
    <definedName name="www" localSheetId="13" hidden="1">{#N/A,#N/A,FALSE,"M.34"}</definedName>
    <definedName name="www" hidden="1">{#N/A,#N/A,FALSE,"M.34"}</definedName>
    <definedName name="x" localSheetId="6">[136]JAN07!#REF!</definedName>
    <definedName name="x" localSheetId="11" hidden="1">{#N/A,#N/A,FALSE,"M.42"}</definedName>
    <definedName name="x" localSheetId="9" hidden="1">{#N/A,#N/A,FALSE,"M.42"}</definedName>
    <definedName name="x" localSheetId="7">[136]JAN07!#REF!</definedName>
    <definedName name="x" localSheetId="12">[137]JAN07!#REF!</definedName>
    <definedName name="x">[137]JAN07!#REF!</definedName>
    <definedName name="X_19" localSheetId="6">#REF!</definedName>
    <definedName name="X_19" localSheetId="11">#REF!</definedName>
    <definedName name="X_19" localSheetId="9">#REF!</definedName>
    <definedName name="X_19" localSheetId="7">#REF!</definedName>
    <definedName name="X_19" localSheetId="5">#REF!</definedName>
    <definedName name="X_19" localSheetId="12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1" hidden="1">{#N/A,#N/A,FALSE,"M.41"}</definedName>
    <definedName name="xcascac" localSheetId="9" hidden="1">{#N/A,#N/A,FALSE,"M.41"}</definedName>
    <definedName name="xcascac" hidden="1">{#N/A,#N/A,FALSE,"M.41"}</definedName>
    <definedName name="xcscac" localSheetId="11" hidden="1">{#N/A,#N/A,FALSE,"M.32"}</definedName>
    <definedName name="xcscac" localSheetId="9" hidden="1">{#N/A,#N/A,FALSE,"M.32"}</definedName>
    <definedName name="xcscac" hidden="1">{#N/A,#N/A,FALSE,"M.32"}</definedName>
    <definedName name="xcscsac" localSheetId="11" hidden="1">{#N/A,#N/A,FALSE,"M.34"}</definedName>
    <definedName name="xcscsac" localSheetId="9" hidden="1">{#N/A,#N/A,FALSE,"M.34"}</definedName>
    <definedName name="xcscsac" hidden="1">{#N/A,#N/A,FALSE,"M.34"}</definedName>
    <definedName name="xdasdd" localSheetId="11" hidden="1">{#N/A,#N/A,FALSE,"M.01"}</definedName>
    <definedName name="xdasdd" localSheetId="9" hidden="1">{#N/A,#N/A,FALSE,"M.01"}</definedName>
    <definedName name="xdasdd" hidden="1">{#N/A,#N/A,FALSE,"M.01"}</definedName>
    <definedName name="xs" localSheetId="6">[136]JAN07!#REF!</definedName>
    <definedName name="xs" localSheetId="7">[136]JAN07!#REF!</definedName>
    <definedName name="xs" localSheetId="5">[137]JAN07!#REF!</definedName>
    <definedName name="xs" localSheetId="12">[137]JAN07!#REF!</definedName>
    <definedName name="xs">[137]JAN07!#REF!</definedName>
    <definedName name="xxx" hidden="1">#REF!</definedName>
    <definedName name="XXXX" localSheetId="6">#REF!</definedName>
    <definedName name="XXXX" localSheetId="5">#REF!</definedName>
    <definedName name="XXXX" localSheetId="12">#REF!</definedName>
    <definedName name="XXXX">#REF!</definedName>
    <definedName name="y" localSheetId="6">#REF!</definedName>
    <definedName name="Y" localSheetId="11">'[31]W-NAD'!#REF!</definedName>
    <definedName name="Y" localSheetId="9">'[31]W-NAD'!#REF!</definedName>
    <definedName name="y" localSheetId="12">#REF!</definedName>
    <definedName name="y" localSheetId="13">#REF!</definedName>
    <definedName name="y">#REF!</definedName>
    <definedName name="YERYY" localSheetId="6">#REF!</definedName>
    <definedName name="YERYY" localSheetId="11">#REF!</definedName>
    <definedName name="YERYY" localSheetId="9">#REF!</definedName>
    <definedName name="YERYY" localSheetId="7">#REF!</definedName>
    <definedName name="YERYY" localSheetId="12">#REF!</definedName>
    <definedName name="YERYY">#REF!</definedName>
    <definedName name="YK" localSheetId="12">#REF!</definedName>
    <definedName name="YK">#REF!</definedName>
    <definedName name="yono">'[159]master rab'!$B$1:$H$65536</definedName>
    <definedName name="yy" localSheetId="6">#REF!</definedName>
    <definedName name="yy" localSheetId="11">#REF!</definedName>
    <definedName name="yy" localSheetId="9">#REF!</definedName>
    <definedName name="yy" localSheetId="7">#REF!</definedName>
    <definedName name="yy" localSheetId="12">#REF!</definedName>
    <definedName name="yy">#REF!</definedName>
    <definedName name="Z" localSheetId="6">#REF!</definedName>
    <definedName name="Z" localSheetId="11">#REF!</definedName>
    <definedName name="Z" localSheetId="9">#REF!</definedName>
    <definedName name="Z" localSheetId="7">#REF!</definedName>
    <definedName name="Z" localSheetId="12">#REF!</definedName>
    <definedName name="Z">#REF!</definedName>
    <definedName name="ZAz">#REF!</definedName>
    <definedName name="zone_saisie" localSheetId="11">'[160]Submission Form'!$A$4:$C$5,'[160]Submission Form'!$D$7,'[160]Submission Form'!$D$10:$D$11,'[160]Submission Form'!$D$17:$D$26,'[160]Submission Form'!$D$33</definedName>
    <definedName name="zone_saisie" localSheetId="9">'[160]Submission Form'!$A$4:$C$5,'[160]Submission Form'!$D$7,'[160]Submission Form'!$D$10:$D$11,'[160]Submission Form'!$D$17:$D$26,'[160]Submission Form'!$D$33</definedName>
    <definedName name="zone_saisie">('[161]Submission Form'!$A$4:$C$5,'[161]Submission Form'!$D$7,'[161]Submission Form'!$D$10:$D$11,'[161]Submission Form'!$D$17:$D$26,'[161]Submission Form'!$D$33)</definedName>
    <definedName name="zsdgxgdg" localSheetId="11" hidden="1">{#N/A,#N/A,FALSE,"M.01";#N/A,#N/A,FALSE,"M.01"}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11">#REF!</definedName>
    <definedName name="zz" localSheetId="9">#REF!</definedName>
    <definedName name="zz">'[118]Hal-1'!$M$33:$M$33</definedName>
    <definedName name="zz_19" localSheetId="11">'[119]Hal-1'!$M$33:$M$33</definedName>
    <definedName name="zz_19" localSheetId="9">'[119]Hal-1'!$M$33:$M$33</definedName>
    <definedName name="zz_19">'[120]Hal-1'!$M$33:$M$33</definedName>
    <definedName name="zzz" localSheetId="11" hidden="1">{#N/A,#N/A,FALSE,"M.01"}</definedName>
    <definedName name="zzz" localSheetId="9" hidden="1">{#N/A,#N/A,FALSE,"M.01"}</definedName>
    <definedName name="zzz">[118]aruskas!$A$110:$T$180</definedName>
    <definedName name="zzz_19" localSheetId="11">[119]aruskas!$A$110:$T$180</definedName>
    <definedName name="zzz_19" localSheetId="9">[119]aruskas!$A$110:$T$180</definedName>
    <definedName name="zzz_19">[120]aruskas!$A$110:$T$180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0" i="11" l="1"/>
  <c r="D80" i="11"/>
  <c r="I80" i="11" s="1"/>
  <c r="E79" i="11"/>
  <c r="D79" i="11"/>
  <c r="J79" i="11" s="1"/>
  <c r="E78" i="11"/>
  <c r="D78" i="11"/>
  <c r="J78" i="11" s="1"/>
  <c r="E77" i="11"/>
  <c r="D77" i="11"/>
  <c r="H77" i="11" s="1"/>
  <c r="E76" i="11"/>
  <c r="D76" i="11"/>
  <c r="J76" i="11" s="1"/>
  <c r="E75" i="11"/>
  <c r="D75" i="11"/>
  <c r="J75" i="11" s="1"/>
  <c r="E74" i="11"/>
  <c r="D74" i="11"/>
  <c r="H74" i="11" s="1"/>
  <c r="E73" i="11"/>
  <c r="D73" i="11"/>
  <c r="J73" i="11" s="1"/>
  <c r="E72" i="11"/>
  <c r="D72" i="11"/>
  <c r="J72" i="11" s="1"/>
  <c r="E71" i="11"/>
  <c r="D71" i="11"/>
  <c r="H71" i="11" s="1"/>
  <c r="E70" i="11"/>
  <c r="D70" i="11"/>
  <c r="J70" i="11" s="1"/>
  <c r="E69" i="11"/>
  <c r="D69" i="11"/>
  <c r="J69" i="11" s="1"/>
  <c r="E68" i="11"/>
  <c r="D68" i="11"/>
  <c r="H68" i="11" s="1"/>
  <c r="E67" i="11"/>
  <c r="D67" i="11"/>
  <c r="H67" i="11" s="1"/>
  <c r="E66" i="11"/>
  <c r="D66" i="11"/>
  <c r="J66" i="11" s="1"/>
  <c r="E65" i="11"/>
  <c r="D65" i="11"/>
  <c r="J65" i="11" s="1"/>
  <c r="E64" i="11"/>
  <c r="D64" i="11"/>
  <c r="I64" i="11" s="1"/>
  <c r="E63" i="11"/>
  <c r="D63" i="11"/>
  <c r="I63" i="11" s="1"/>
  <c r="E62" i="11"/>
  <c r="D62" i="11"/>
  <c r="I62" i="11" s="1"/>
  <c r="J81" i="11"/>
  <c r="I81" i="11"/>
  <c r="H81" i="11"/>
  <c r="K81" i="11" s="1"/>
  <c r="G81" i="11"/>
  <c r="H78" i="11"/>
  <c r="G78" i="11"/>
  <c r="G62" i="11"/>
  <c r="J61" i="11"/>
  <c r="I61" i="11"/>
  <c r="H61" i="11"/>
  <c r="G61" i="11"/>
  <c r="J60" i="11"/>
  <c r="I60" i="11"/>
  <c r="H60" i="11"/>
  <c r="G60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H70" i="11" l="1"/>
  <c r="J74" i="11"/>
  <c r="H80" i="11"/>
  <c r="H72" i="11"/>
  <c r="H76" i="11"/>
  <c r="I78" i="11"/>
  <c r="K78" i="11" s="1"/>
  <c r="J68" i="11"/>
  <c r="K60" i="11"/>
  <c r="K61" i="11"/>
  <c r="H66" i="11"/>
  <c r="J77" i="11"/>
  <c r="J67" i="11"/>
  <c r="H69" i="11"/>
  <c r="H75" i="11"/>
  <c r="J63" i="11"/>
  <c r="J71" i="11"/>
  <c r="H65" i="11"/>
  <c r="H73" i="11"/>
  <c r="J62" i="11"/>
  <c r="J64" i="11"/>
  <c r="H62" i="11"/>
  <c r="H79" i="11"/>
  <c r="K62" i="11" l="1"/>
  <c r="D20" i="59" l="1"/>
  <c r="F84" i="11" l="1"/>
  <c r="F33" i="11" l="1"/>
  <c r="F32" i="11"/>
  <c r="F31" i="11"/>
  <c r="F30" i="11"/>
  <c r="F29" i="11"/>
  <c r="G35" i="11"/>
  <c r="E35" i="11"/>
  <c r="D35" i="11"/>
  <c r="J35" i="11" s="1"/>
  <c r="G34" i="11"/>
  <c r="E34" i="11"/>
  <c r="D34" i="11"/>
  <c r="I34" i="11" s="1"/>
  <c r="E33" i="11"/>
  <c r="D33" i="11"/>
  <c r="I33" i="11" s="1"/>
  <c r="E32" i="11"/>
  <c r="D32" i="11"/>
  <c r="E31" i="11"/>
  <c r="D31" i="11"/>
  <c r="H31" i="11" s="1"/>
  <c r="E30" i="11"/>
  <c r="D30" i="11"/>
  <c r="J30" i="11" s="1"/>
  <c r="E29" i="11"/>
  <c r="D29" i="11"/>
  <c r="G28" i="11"/>
  <c r="E28" i="11"/>
  <c r="D28" i="11"/>
  <c r="I28" i="11" s="1"/>
  <c r="G27" i="11"/>
  <c r="E27" i="11"/>
  <c r="D27" i="11"/>
  <c r="H27" i="11" s="1"/>
  <c r="D25" i="59"/>
  <c r="F91" i="11"/>
  <c r="F88" i="11"/>
  <c r="F59" i="11"/>
  <c r="F58" i="11"/>
  <c r="F57" i="11"/>
  <c r="F56" i="11"/>
  <c r="F53" i="11"/>
  <c r="F52" i="11"/>
  <c r="F51" i="11"/>
  <c r="F50" i="11"/>
  <c r="F47" i="11"/>
  <c r="F46" i="11"/>
  <c r="F45" i="11"/>
  <c r="F44" i="11"/>
  <c r="F43" i="11"/>
  <c r="F42" i="11"/>
  <c r="F39" i="11"/>
  <c r="F38" i="11"/>
  <c r="F37" i="11"/>
  <c r="F36" i="11"/>
  <c r="D36" i="11"/>
  <c r="H36" i="11" s="1"/>
  <c r="E36" i="11"/>
  <c r="D37" i="11"/>
  <c r="J37" i="11" s="1"/>
  <c r="E37" i="11"/>
  <c r="D38" i="11"/>
  <c r="H38" i="11" s="1"/>
  <c r="E38" i="11"/>
  <c r="D39" i="11"/>
  <c r="H39" i="11" s="1"/>
  <c r="E39" i="11"/>
  <c r="D40" i="11"/>
  <c r="H40" i="11" s="1"/>
  <c r="E40" i="11"/>
  <c r="G40" i="11"/>
  <c r="D41" i="11"/>
  <c r="J41" i="11" s="1"/>
  <c r="E41" i="11"/>
  <c r="G41" i="11"/>
  <c r="D42" i="11"/>
  <c r="H42" i="11" s="1"/>
  <c r="E42" i="11"/>
  <c r="D43" i="11"/>
  <c r="H43" i="11" s="1"/>
  <c r="E43" i="11"/>
  <c r="D44" i="11"/>
  <c r="J44" i="11" s="1"/>
  <c r="E44" i="11"/>
  <c r="D45" i="11"/>
  <c r="J45" i="11" s="1"/>
  <c r="E45" i="11"/>
  <c r="D46" i="11"/>
  <c r="H46" i="11" s="1"/>
  <c r="E46" i="11"/>
  <c r="D47" i="11"/>
  <c r="H47" i="11" s="1"/>
  <c r="E47" i="11"/>
  <c r="D48" i="11"/>
  <c r="J48" i="11" s="1"/>
  <c r="E48" i="11"/>
  <c r="G48" i="11"/>
  <c r="D49" i="11"/>
  <c r="J49" i="11" s="1"/>
  <c r="E49" i="11"/>
  <c r="G49" i="11"/>
  <c r="D50" i="11"/>
  <c r="H50" i="11" s="1"/>
  <c r="E50" i="11"/>
  <c r="D51" i="11"/>
  <c r="H51" i="11" s="1"/>
  <c r="E51" i="11"/>
  <c r="D52" i="11"/>
  <c r="J52" i="11" s="1"/>
  <c r="E52" i="11"/>
  <c r="D53" i="11"/>
  <c r="E53" i="11"/>
  <c r="D54" i="11"/>
  <c r="H54" i="11" s="1"/>
  <c r="E54" i="11"/>
  <c r="G54" i="11"/>
  <c r="D55" i="11"/>
  <c r="H55" i="11" s="1"/>
  <c r="E55" i="11"/>
  <c r="G55" i="11"/>
  <c r="D56" i="11"/>
  <c r="H56" i="11" s="1"/>
  <c r="E56" i="11"/>
  <c r="D57" i="11"/>
  <c r="J57" i="11" s="1"/>
  <c r="E57" i="11"/>
  <c r="D58" i="11"/>
  <c r="H58" i="11" s="1"/>
  <c r="E58" i="11"/>
  <c r="D59" i="11"/>
  <c r="H59" i="11" s="1"/>
  <c r="E59" i="11"/>
  <c r="D82" i="11"/>
  <c r="J82" i="11" s="1"/>
  <c r="G82" i="11"/>
  <c r="D83" i="11"/>
  <c r="J83" i="11" s="1"/>
  <c r="E83" i="11"/>
  <c r="D84" i="11"/>
  <c r="H84" i="11" s="1"/>
  <c r="E84" i="11"/>
  <c r="D85" i="11"/>
  <c r="H85" i="11" s="1"/>
  <c r="E85" i="11"/>
  <c r="G85" i="11"/>
  <c r="D86" i="11"/>
  <c r="H86" i="11" s="1"/>
  <c r="E86" i="11"/>
  <c r="G86" i="11"/>
  <c r="D87" i="11"/>
  <c r="J87" i="11" s="1"/>
  <c r="E87" i="11"/>
  <c r="G87" i="11"/>
  <c r="D88" i="11"/>
  <c r="E88" i="11"/>
  <c r="D89" i="11"/>
  <c r="E89" i="11"/>
  <c r="D90" i="11"/>
  <c r="E90" i="11"/>
  <c r="D91" i="11"/>
  <c r="E91" i="11"/>
  <c r="F26" i="11"/>
  <c r="F25" i="11"/>
  <c r="F24" i="11"/>
  <c r="F23" i="11"/>
  <c r="F22" i="11"/>
  <c r="E26" i="11"/>
  <c r="D26" i="11"/>
  <c r="E25" i="11"/>
  <c r="D25" i="11"/>
  <c r="J25" i="11" s="1"/>
  <c r="E24" i="11"/>
  <c r="D24" i="11"/>
  <c r="J24" i="11" s="1"/>
  <c r="E23" i="11"/>
  <c r="D23" i="11"/>
  <c r="J23" i="11" s="1"/>
  <c r="E22" i="11"/>
  <c r="D22" i="11"/>
  <c r="J22" i="11" s="1"/>
  <c r="G21" i="11"/>
  <c r="E21" i="11"/>
  <c r="D21" i="11"/>
  <c r="J21" i="11" s="1"/>
  <c r="D17" i="11"/>
  <c r="I17" i="11" s="1"/>
  <c r="E17" i="11"/>
  <c r="D18" i="11"/>
  <c r="H18" i="11" s="1"/>
  <c r="E18" i="11"/>
  <c r="E16" i="11"/>
  <c r="D16" i="11"/>
  <c r="G15" i="11"/>
  <c r="E15" i="11"/>
  <c r="D15" i="11"/>
  <c r="I15" i="11" s="1"/>
  <c r="H34" i="11" l="1"/>
  <c r="J28" i="11"/>
  <c r="H29" i="11"/>
  <c r="J32" i="11"/>
  <c r="H33" i="11"/>
  <c r="J29" i="11"/>
  <c r="H30" i="11"/>
  <c r="J34" i="11"/>
  <c r="H35" i="11"/>
  <c r="I27" i="11"/>
  <c r="J27" i="11"/>
  <c r="J31" i="11"/>
  <c r="I35" i="11"/>
  <c r="H28" i="11"/>
  <c r="H32" i="11"/>
  <c r="F89" i="11"/>
  <c r="F90" i="11"/>
  <c r="J56" i="11"/>
  <c r="J36" i="11"/>
  <c r="I88" i="11"/>
  <c r="I82" i="11"/>
  <c r="J40" i="11"/>
  <c r="J90" i="11"/>
  <c r="I90" i="11"/>
  <c r="I84" i="11"/>
  <c r="H82" i="11"/>
  <c r="I54" i="11"/>
  <c r="I40" i="11"/>
  <c r="I91" i="11"/>
  <c r="J88" i="11"/>
  <c r="I48" i="11"/>
  <c r="J38" i="11"/>
  <c r="I87" i="11"/>
  <c r="I83" i="11"/>
  <c r="J86" i="11"/>
  <c r="J58" i="11"/>
  <c r="I55" i="11"/>
  <c r="J54" i="11"/>
  <c r="H52" i="11"/>
  <c r="J50" i="11"/>
  <c r="H48" i="11"/>
  <c r="I47" i="11"/>
  <c r="J46" i="11"/>
  <c r="H44" i="11"/>
  <c r="J42" i="11"/>
  <c r="I39" i="11"/>
  <c r="I86" i="11"/>
  <c r="I53" i="11"/>
  <c r="I49" i="11"/>
  <c r="I41" i="11"/>
  <c r="H91" i="11"/>
  <c r="J89" i="11"/>
  <c r="H87" i="11"/>
  <c r="J85" i="11"/>
  <c r="H57" i="11"/>
  <c r="J55" i="11"/>
  <c r="H53" i="11"/>
  <c r="J51" i="11"/>
  <c r="H49" i="11"/>
  <c r="H45" i="11"/>
  <c r="J43" i="11"/>
  <c r="H41" i="11"/>
  <c r="H37" i="11"/>
  <c r="I89" i="11"/>
  <c r="I85" i="11"/>
  <c r="I59" i="11"/>
  <c r="H21" i="11"/>
  <c r="H22" i="11"/>
  <c r="H23" i="11"/>
  <c r="H24" i="11"/>
  <c r="H25" i="11"/>
  <c r="H26" i="11"/>
  <c r="I21" i="11"/>
  <c r="I26" i="11"/>
  <c r="J18" i="11"/>
  <c r="H17" i="11"/>
  <c r="J16" i="11"/>
  <c r="H16" i="11"/>
  <c r="J15" i="11"/>
  <c r="H15" i="11"/>
  <c r="K28" i="11" l="1"/>
  <c r="K27" i="11"/>
  <c r="K34" i="11"/>
  <c r="K35" i="11"/>
  <c r="K49" i="11"/>
  <c r="K85" i="11"/>
  <c r="K40" i="11"/>
  <c r="K82" i="11"/>
  <c r="K54" i="11"/>
  <c r="K41" i="11"/>
  <c r="K87" i="11"/>
  <c r="K86" i="11"/>
  <c r="K55" i="11"/>
  <c r="K48" i="11"/>
  <c r="K21" i="11"/>
  <c r="K15" i="11"/>
  <c r="G92" i="11" l="1"/>
  <c r="E92" i="11"/>
  <c r="D92" i="11"/>
  <c r="I92" i="11" s="1"/>
  <c r="J92" i="11" l="1"/>
  <c r="H92" i="11"/>
  <c r="K92" i="11" l="1"/>
  <c r="D20" i="11" l="1"/>
  <c r="E20" i="11"/>
  <c r="G20" i="11"/>
  <c r="G155" i="81" l="1"/>
  <c r="E155" i="81"/>
  <c r="D155" i="81"/>
  <c r="J155" i="81" s="1"/>
  <c r="A155" i="81"/>
  <c r="H155" i="81" l="1"/>
  <c r="I155" i="81"/>
  <c r="K155" i="81" l="1"/>
  <c r="Y31" i="75" l="1"/>
  <c r="G153" i="81" l="1"/>
  <c r="A153" i="81"/>
  <c r="H153" i="81" l="1"/>
  <c r="I153" i="81"/>
  <c r="G86" i="81" l="1"/>
  <c r="G85" i="81"/>
  <c r="G84" i="81"/>
  <c r="A84" i="81"/>
  <c r="G83" i="81"/>
  <c r="J83" i="81"/>
  <c r="A83" i="81"/>
  <c r="G46" i="81"/>
  <c r="H46" i="81"/>
  <c r="G45" i="81"/>
  <c r="A45" i="81"/>
  <c r="G44" i="81"/>
  <c r="J44" i="81"/>
  <c r="A44" i="81"/>
  <c r="G43" i="81"/>
  <c r="J43" i="81"/>
  <c r="G42" i="81"/>
  <c r="J42" i="81"/>
  <c r="A42" i="81"/>
  <c r="G41" i="81"/>
  <c r="J41" i="81"/>
  <c r="A41" i="81"/>
  <c r="G40" i="81"/>
  <c r="J40" i="81"/>
  <c r="A40" i="81"/>
  <c r="G66" i="81"/>
  <c r="J66" i="81"/>
  <c r="A66" i="81"/>
  <c r="G65" i="81"/>
  <c r="A65" i="81"/>
  <c r="G64" i="81"/>
  <c r="J64" i="81"/>
  <c r="G63" i="81"/>
  <c r="J63" i="81"/>
  <c r="A63" i="81"/>
  <c r="G62" i="81"/>
  <c r="J62" i="81"/>
  <c r="A62" i="81"/>
  <c r="G61" i="81"/>
  <c r="J61" i="81"/>
  <c r="A61" i="81"/>
  <c r="G17" i="81"/>
  <c r="A17" i="81"/>
  <c r="G16" i="81"/>
  <c r="A16" i="81"/>
  <c r="B165" i="81"/>
  <c r="G158" i="81"/>
  <c r="E158" i="81"/>
  <c r="D158" i="81"/>
  <c r="I158" i="81" s="1"/>
  <c r="E157" i="81"/>
  <c r="D157" i="81"/>
  <c r="G156" i="81"/>
  <c r="E156" i="81"/>
  <c r="D156" i="81"/>
  <c r="J156" i="81" s="1"/>
  <c r="G154" i="81"/>
  <c r="A154" i="81"/>
  <c r="G152" i="81"/>
  <c r="A152" i="81"/>
  <c r="G151" i="81"/>
  <c r="G150" i="81"/>
  <c r="A150" i="81"/>
  <c r="G149" i="81"/>
  <c r="H149" i="81"/>
  <c r="G148" i="81"/>
  <c r="J148" i="81"/>
  <c r="G147" i="81"/>
  <c r="J147" i="81"/>
  <c r="A147" i="81"/>
  <c r="G146" i="81"/>
  <c r="H146" i="81"/>
  <c r="G145" i="81"/>
  <c r="J145" i="81"/>
  <c r="A145" i="81"/>
  <c r="G144" i="81"/>
  <c r="J144" i="81"/>
  <c r="A144" i="81"/>
  <c r="G143" i="81"/>
  <c r="J143" i="81"/>
  <c r="A143" i="81"/>
  <c r="G142" i="81"/>
  <c r="J142" i="81"/>
  <c r="G141" i="81"/>
  <c r="J141" i="81"/>
  <c r="A141" i="81"/>
  <c r="G140" i="81"/>
  <c r="A140" i="81"/>
  <c r="G139" i="81"/>
  <c r="J139" i="81"/>
  <c r="A139" i="81"/>
  <c r="G138" i="81"/>
  <c r="J138" i="81"/>
  <c r="G137" i="81"/>
  <c r="J137" i="81"/>
  <c r="A137" i="81"/>
  <c r="G136" i="81"/>
  <c r="J136" i="81"/>
  <c r="A136" i="81"/>
  <c r="G135" i="81"/>
  <c r="J135" i="81"/>
  <c r="A135" i="81"/>
  <c r="G134" i="81"/>
  <c r="J134" i="81"/>
  <c r="G133" i="81"/>
  <c r="I133" i="81"/>
  <c r="A133" i="81"/>
  <c r="G132" i="81"/>
  <c r="I132" i="81"/>
  <c r="G131" i="81"/>
  <c r="J131" i="81"/>
  <c r="A131" i="81"/>
  <c r="G130" i="81"/>
  <c r="H130" i="81"/>
  <c r="A130" i="81"/>
  <c r="G129" i="81"/>
  <c r="J129" i="81"/>
  <c r="A129" i="81"/>
  <c r="G128" i="81"/>
  <c r="J128" i="81"/>
  <c r="G127" i="81"/>
  <c r="J127" i="81"/>
  <c r="A127" i="81"/>
  <c r="G126" i="81"/>
  <c r="J126" i="81"/>
  <c r="G125" i="81"/>
  <c r="J125" i="81"/>
  <c r="A125" i="81"/>
  <c r="G124" i="81"/>
  <c r="A124" i="81"/>
  <c r="G123" i="81"/>
  <c r="A123" i="81"/>
  <c r="G122" i="81"/>
  <c r="J122" i="81"/>
  <c r="G121" i="81"/>
  <c r="I121" i="81"/>
  <c r="A121" i="81"/>
  <c r="G120" i="81"/>
  <c r="J120" i="81"/>
  <c r="A120" i="81"/>
  <c r="G119" i="81"/>
  <c r="H119" i="81"/>
  <c r="A119" i="81"/>
  <c r="G118" i="81"/>
  <c r="J118" i="81"/>
  <c r="G117" i="81"/>
  <c r="J117" i="81"/>
  <c r="A117" i="81"/>
  <c r="G116" i="81"/>
  <c r="J116" i="81"/>
  <c r="A116" i="81"/>
  <c r="G115" i="81"/>
  <c r="J115" i="81"/>
  <c r="A115" i="81"/>
  <c r="G114" i="81"/>
  <c r="J114" i="81"/>
  <c r="G113" i="81"/>
  <c r="A113" i="81"/>
  <c r="G112" i="81"/>
  <c r="A112" i="81"/>
  <c r="G111" i="81"/>
  <c r="A111" i="81"/>
  <c r="G110" i="81"/>
  <c r="G109" i="81"/>
  <c r="G108" i="81"/>
  <c r="A108" i="81"/>
  <c r="G107" i="81"/>
  <c r="I107" i="81"/>
  <c r="A107" i="81"/>
  <c r="G106" i="81"/>
  <c r="J106" i="81"/>
  <c r="A106" i="81"/>
  <c r="G105" i="81"/>
  <c r="J105" i="81"/>
  <c r="G104" i="81"/>
  <c r="H104" i="81"/>
  <c r="A104" i="81"/>
  <c r="G103" i="81"/>
  <c r="J103" i="81"/>
  <c r="A103" i="81"/>
  <c r="G102" i="81"/>
  <c r="J102" i="81"/>
  <c r="A102" i="81"/>
  <c r="G101" i="81"/>
  <c r="J101" i="81"/>
  <c r="A101" i="81"/>
  <c r="G100" i="81"/>
  <c r="J100" i="81"/>
  <c r="A100" i="81"/>
  <c r="G99" i="81"/>
  <c r="A99" i="81"/>
  <c r="G98" i="81"/>
  <c r="A98" i="81"/>
  <c r="G97" i="81"/>
  <c r="A97" i="81"/>
  <c r="G96" i="81"/>
  <c r="I96" i="81"/>
  <c r="A96" i="81"/>
  <c r="G95" i="81"/>
  <c r="J95" i="81"/>
  <c r="A95" i="81"/>
  <c r="G94" i="81"/>
  <c r="J94" i="81"/>
  <c r="A94" i="81"/>
  <c r="G93" i="81"/>
  <c r="J93" i="81"/>
  <c r="G92" i="81"/>
  <c r="J92" i="81"/>
  <c r="A92" i="81"/>
  <c r="G91" i="81"/>
  <c r="J91" i="81"/>
  <c r="A91" i="81"/>
  <c r="G90" i="81"/>
  <c r="J153" i="81"/>
  <c r="K153" i="81" s="1"/>
  <c r="J90" i="81"/>
  <c r="A90" i="81"/>
  <c r="G89" i="81"/>
  <c r="A89" i="81"/>
  <c r="G88" i="81"/>
  <c r="G81" i="81"/>
  <c r="G80" i="81"/>
  <c r="J80" i="81"/>
  <c r="A80" i="81"/>
  <c r="G79" i="81"/>
  <c r="H79" i="81"/>
  <c r="A79" i="81"/>
  <c r="G78" i="81"/>
  <c r="A78" i="81"/>
  <c r="G77" i="81"/>
  <c r="H77" i="81"/>
  <c r="A77" i="81"/>
  <c r="G76" i="81"/>
  <c r="G75" i="81"/>
  <c r="A75" i="81"/>
  <c r="G74" i="81"/>
  <c r="I74" i="81"/>
  <c r="A74" i="81"/>
  <c r="G73" i="81"/>
  <c r="J73" i="81"/>
  <c r="A73" i="81"/>
  <c r="G72" i="81"/>
  <c r="J72" i="81"/>
  <c r="A72" i="81"/>
  <c r="G71" i="81"/>
  <c r="I71" i="81"/>
  <c r="A71" i="81"/>
  <c r="G70" i="81"/>
  <c r="J70" i="81"/>
  <c r="G69" i="81"/>
  <c r="J69" i="81"/>
  <c r="A69" i="81"/>
  <c r="G68" i="81"/>
  <c r="J68" i="81"/>
  <c r="A68" i="81"/>
  <c r="G67" i="81"/>
  <c r="J67" i="81"/>
  <c r="A67" i="81"/>
  <c r="G60" i="81"/>
  <c r="G59" i="81"/>
  <c r="H59" i="81"/>
  <c r="A59" i="81"/>
  <c r="G58" i="81"/>
  <c r="A58" i="81"/>
  <c r="G57" i="81"/>
  <c r="J57" i="81"/>
  <c r="A57" i="81"/>
  <c r="G56" i="81"/>
  <c r="J56" i="81"/>
  <c r="A56" i="81"/>
  <c r="G55" i="81"/>
  <c r="J55" i="81"/>
  <c r="A55" i="81"/>
  <c r="G54" i="81"/>
  <c r="H54" i="81"/>
  <c r="G53" i="81"/>
  <c r="I53" i="81"/>
  <c r="A53" i="81"/>
  <c r="G52" i="81"/>
  <c r="J52" i="81"/>
  <c r="A52" i="81"/>
  <c r="G51" i="81"/>
  <c r="J51" i="81"/>
  <c r="A51" i="81"/>
  <c r="G50" i="81"/>
  <c r="J50" i="81"/>
  <c r="G49" i="81"/>
  <c r="A49" i="81"/>
  <c r="G48" i="81"/>
  <c r="A48" i="81"/>
  <c r="G47" i="81"/>
  <c r="A47" i="81"/>
  <c r="G39" i="81"/>
  <c r="J39" i="81"/>
  <c r="A39" i="81"/>
  <c r="G38" i="81"/>
  <c r="I38" i="81"/>
  <c r="A38" i="81"/>
  <c r="G37" i="81"/>
  <c r="J37" i="81"/>
  <c r="A37" i="81"/>
  <c r="G36" i="81"/>
  <c r="J36" i="81"/>
  <c r="A36" i="81"/>
  <c r="G35" i="81"/>
  <c r="J35" i="81"/>
  <c r="G34" i="81"/>
  <c r="J34" i="81"/>
  <c r="A34" i="81"/>
  <c r="G33" i="81"/>
  <c r="H33" i="81"/>
  <c r="G32" i="81"/>
  <c r="A32" i="81"/>
  <c r="G31" i="81"/>
  <c r="A31" i="81"/>
  <c r="G30" i="81"/>
  <c r="J30" i="81"/>
  <c r="A30" i="81"/>
  <c r="G29" i="81"/>
  <c r="J29" i="81"/>
  <c r="G28" i="81"/>
  <c r="J28" i="81"/>
  <c r="A28" i="81"/>
  <c r="G27" i="81"/>
  <c r="J27" i="81"/>
  <c r="A27" i="81"/>
  <c r="G26" i="81"/>
  <c r="J26" i="81"/>
  <c r="A26" i="81"/>
  <c r="G25" i="81"/>
  <c r="J25" i="81"/>
  <c r="G24" i="81"/>
  <c r="J24" i="81"/>
  <c r="A24" i="81"/>
  <c r="G23" i="81"/>
  <c r="A23" i="81"/>
  <c r="G22" i="81"/>
  <c r="A22" i="81"/>
  <c r="G21" i="81"/>
  <c r="I21" i="81"/>
  <c r="G20" i="81"/>
  <c r="I20" i="81"/>
  <c r="A20" i="81"/>
  <c r="G19" i="81"/>
  <c r="I19" i="81"/>
  <c r="G18" i="81"/>
  <c r="I18" i="81"/>
  <c r="A18" i="81"/>
  <c r="G15" i="81"/>
  <c r="I15" i="81"/>
  <c r="A15" i="81"/>
  <c r="J86" i="81" l="1"/>
  <c r="J84" i="81"/>
  <c r="H86" i="81"/>
  <c r="I86" i="81"/>
  <c r="J45" i="81"/>
  <c r="J85" i="81"/>
  <c r="H83" i="81"/>
  <c r="I83" i="81"/>
  <c r="H84" i="81"/>
  <c r="H85" i="81"/>
  <c r="I84" i="81"/>
  <c r="I85" i="81"/>
  <c r="I44" i="81"/>
  <c r="H45" i="81"/>
  <c r="H44" i="81"/>
  <c r="I45" i="81"/>
  <c r="I46" i="81"/>
  <c r="J46" i="81"/>
  <c r="H40" i="81"/>
  <c r="I40" i="81"/>
  <c r="H41" i="81"/>
  <c r="I41" i="81"/>
  <c r="H42" i="81"/>
  <c r="H43" i="81"/>
  <c r="I42" i="81"/>
  <c r="I43" i="81"/>
  <c r="J65" i="81"/>
  <c r="I62" i="81"/>
  <c r="H62" i="81"/>
  <c r="H63" i="81"/>
  <c r="H61" i="81"/>
  <c r="I61" i="81"/>
  <c r="H64" i="81"/>
  <c r="I63" i="81"/>
  <c r="I64" i="81"/>
  <c r="H65" i="81"/>
  <c r="H66" i="81"/>
  <c r="I65" i="81"/>
  <c r="I66" i="81"/>
  <c r="J16" i="81"/>
  <c r="J17" i="81"/>
  <c r="H16" i="81"/>
  <c r="I16" i="81"/>
  <c r="H17" i="81"/>
  <c r="I17" i="81"/>
  <c r="H93" i="81"/>
  <c r="H134" i="81"/>
  <c r="I94" i="81"/>
  <c r="I39" i="81"/>
  <c r="H94" i="81"/>
  <c r="J19" i="81"/>
  <c r="H120" i="81"/>
  <c r="I31" i="81"/>
  <c r="I100" i="81"/>
  <c r="H135" i="81"/>
  <c r="I145" i="81"/>
  <c r="I70" i="81"/>
  <c r="H131" i="81"/>
  <c r="I25" i="81"/>
  <c r="I57" i="81"/>
  <c r="J121" i="81"/>
  <c r="H39" i="81"/>
  <c r="H52" i="81"/>
  <c r="H100" i="81"/>
  <c r="H132" i="81"/>
  <c r="H38" i="81"/>
  <c r="H73" i="81"/>
  <c r="I93" i="81"/>
  <c r="H102" i="81"/>
  <c r="J104" i="81"/>
  <c r="J132" i="81"/>
  <c r="I56" i="81"/>
  <c r="I58" i="81"/>
  <c r="H29" i="81"/>
  <c r="H26" i="81"/>
  <c r="H53" i="81"/>
  <c r="I131" i="81"/>
  <c r="I103" i="81"/>
  <c r="J15" i="81"/>
  <c r="H25" i="81"/>
  <c r="H37" i="81"/>
  <c r="H51" i="81"/>
  <c r="H67" i="81"/>
  <c r="H92" i="81"/>
  <c r="I102" i="81"/>
  <c r="I144" i="81"/>
  <c r="I149" i="81"/>
  <c r="J107" i="81"/>
  <c r="I130" i="81"/>
  <c r="H36" i="81"/>
  <c r="I91" i="81"/>
  <c r="J133" i="81"/>
  <c r="I146" i="81"/>
  <c r="H56" i="81"/>
  <c r="H101" i="81"/>
  <c r="J99" i="81"/>
  <c r="H106" i="81"/>
  <c r="H103" i="81"/>
  <c r="H129" i="81"/>
  <c r="H133" i="81"/>
  <c r="I134" i="81"/>
  <c r="I135" i="81"/>
  <c r="H143" i="81"/>
  <c r="H144" i="81"/>
  <c r="H145" i="81"/>
  <c r="J146" i="81"/>
  <c r="I24" i="81"/>
  <c r="I26" i="81"/>
  <c r="I36" i="81"/>
  <c r="I37" i="81"/>
  <c r="I51" i="81"/>
  <c r="I52" i="81"/>
  <c r="I92" i="81"/>
  <c r="I101" i="81"/>
  <c r="H117" i="81"/>
  <c r="I143" i="81"/>
  <c r="H105" i="81"/>
  <c r="H128" i="81"/>
  <c r="J18" i="81"/>
  <c r="H24" i="81"/>
  <c r="H72" i="81"/>
  <c r="J96" i="81"/>
  <c r="I105" i="81"/>
  <c r="H116" i="81"/>
  <c r="H148" i="81"/>
  <c r="J152" i="81"/>
  <c r="I55" i="81"/>
  <c r="H68" i="81"/>
  <c r="H28" i="81"/>
  <c r="I54" i="81"/>
  <c r="I67" i="81"/>
  <c r="I68" i="81"/>
  <c r="H71" i="81"/>
  <c r="H95" i="81"/>
  <c r="H115" i="81"/>
  <c r="I118" i="81"/>
  <c r="H127" i="81"/>
  <c r="J158" i="81"/>
  <c r="I76" i="81"/>
  <c r="J54" i="81"/>
  <c r="J74" i="81"/>
  <c r="H91" i="81"/>
  <c r="H136" i="81"/>
  <c r="H147" i="81"/>
  <c r="I49" i="81"/>
  <c r="H49" i="81"/>
  <c r="J109" i="81"/>
  <c r="H109" i="81"/>
  <c r="I111" i="81"/>
  <c r="H111" i="81"/>
  <c r="J154" i="81"/>
  <c r="I154" i="81"/>
  <c r="H154" i="81"/>
  <c r="I23" i="81"/>
  <c r="H23" i="81"/>
  <c r="I29" i="81"/>
  <c r="J32" i="81"/>
  <c r="I32" i="81"/>
  <c r="J60" i="81"/>
  <c r="H60" i="81"/>
  <c r="J78" i="81"/>
  <c r="I78" i="81"/>
  <c r="J111" i="81"/>
  <c r="I109" i="81"/>
  <c r="H70" i="81"/>
  <c r="J77" i="81"/>
  <c r="I77" i="81"/>
  <c r="I90" i="81"/>
  <c r="H90" i="81"/>
  <c r="I113" i="81"/>
  <c r="H113" i="81"/>
  <c r="J124" i="81"/>
  <c r="H124" i="81"/>
  <c r="J150" i="81"/>
  <c r="J75" i="81"/>
  <c r="H75" i="81"/>
  <c r="H125" i="81"/>
  <c r="J48" i="81"/>
  <c r="I48" i="81"/>
  <c r="J98" i="81"/>
  <c r="I98" i="81"/>
  <c r="H98" i="81"/>
  <c r="I28" i="81"/>
  <c r="J31" i="81"/>
  <c r="H31" i="81"/>
  <c r="J47" i="81"/>
  <c r="H47" i="81"/>
  <c r="J49" i="81"/>
  <c r="I75" i="81"/>
  <c r="I81" i="81"/>
  <c r="H81" i="81"/>
  <c r="J97" i="81"/>
  <c r="I97" i="81"/>
  <c r="H97" i="81"/>
  <c r="J108" i="81"/>
  <c r="H108" i="81"/>
  <c r="J110" i="81"/>
  <c r="H110" i="81"/>
  <c r="J140" i="81"/>
  <c r="I140" i="81"/>
  <c r="H140" i="81"/>
  <c r="J149" i="81"/>
  <c r="J33" i="81"/>
  <c r="I33" i="81"/>
  <c r="I114" i="81"/>
  <c r="J22" i="81"/>
  <c r="I22" i="81"/>
  <c r="J21" i="81"/>
  <c r="H21" i="81"/>
  <c r="I35" i="81"/>
  <c r="H35" i="81"/>
  <c r="J38" i="81"/>
  <c r="H48" i="81"/>
  <c r="J59" i="81"/>
  <c r="I59" i="81"/>
  <c r="I60" i="81"/>
  <c r="H69" i="81"/>
  <c r="J76" i="81"/>
  <c r="H76" i="81"/>
  <c r="H78" i="81"/>
  <c r="H126" i="81"/>
  <c r="J20" i="81"/>
  <c r="H20" i="81"/>
  <c r="J88" i="81"/>
  <c r="I88" i="81"/>
  <c r="H88" i="81"/>
  <c r="H15" i="81"/>
  <c r="H19" i="81"/>
  <c r="J23" i="81"/>
  <c r="H27" i="81"/>
  <c r="I30" i="81"/>
  <c r="H32" i="81"/>
  <c r="I50" i="81"/>
  <c r="H50" i="81"/>
  <c r="J53" i="81"/>
  <c r="I69" i="81"/>
  <c r="J71" i="81"/>
  <c r="I80" i="81"/>
  <c r="H80" i="81"/>
  <c r="J89" i="81"/>
  <c r="I89" i="81"/>
  <c r="H89" i="81"/>
  <c r="I108" i="81"/>
  <c r="I110" i="81"/>
  <c r="J112" i="81"/>
  <c r="I112" i="81"/>
  <c r="H112" i="81"/>
  <c r="J113" i="81"/>
  <c r="J123" i="81"/>
  <c r="H123" i="81"/>
  <c r="J79" i="81"/>
  <c r="I79" i="81"/>
  <c r="H18" i="81"/>
  <c r="H22" i="81"/>
  <c r="I27" i="81"/>
  <c r="I34" i="81"/>
  <c r="H34" i="81"/>
  <c r="I47" i="81"/>
  <c r="H55" i="81"/>
  <c r="J58" i="81"/>
  <c r="H58" i="81"/>
  <c r="J81" i="81"/>
  <c r="I99" i="81"/>
  <c r="H99" i="81"/>
  <c r="J151" i="81"/>
  <c r="H30" i="81"/>
  <c r="H57" i="81"/>
  <c r="I72" i="81"/>
  <c r="I73" i="81"/>
  <c r="H74" i="81"/>
  <c r="I95" i="81"/>
  <c r="H96" i="81"/>
  <c r="I104" i="81"/>
  <c r="I106" i="81"/>
  <c r="H107" i="81"/>
  <c r="I119" i="81"/>
  <c r="I120" i="81"/>
  <c r="H121" i="81"/>
  <c r="H122" i="81"/>
  <c r="I136" i="81"/>
  <c r="H137" i="81"/>
  <c r="H138" i="81"/>
  <c r="I147" i="81"/>
  <c r="I148" i="81"/>
  <c r="H150" i="81"/>
  <c r="H151" i="81"/>
  <c r="H156" i="81"/>
  <c r="I137" i="81"/>
  <c r="I138" i="81"/>
  <c r="H139" i="81"/>
  <c r="I150" i="81"/>
  <c r="I151" i="81"/>
  <c r="H152" i="81"/>
  <c r="I156" i="81"/>
  <c r="I139" i="81"/>
  <c r="I152" i="81"/>
  <c r="H141" i="81"/>
  <c r="H142" i="81"/>
  <c r="I141" i="81"/>
  <c r="I142" i="81"/>
  <c r="H158" i="81"/>
  <c r="K86" i="81" l="1"/>
  <c r="K83" i="81"/>
  <c r="K85" i="81"/>
  <c r="K45" i="81"/>
  <c r="K84" i="81"/>
  <c r="K46" i="81"/>
  <c r="K43" i="81"/>
  <c r="K42" i="81"/>
  <c r="K40" i="81"/>
  <c r="K44" i="81"/>
  <c r="K41" i="81"/>
  <c r="K63" i="81"/>
  <c r="K62" i="81"/>
  <c r="K61" i="81"/>
  <c r="K65" i="81"/>
  <c r="K64" i="81"/>
  <c r="K66" i="81"/>
  <c r="K105" i="81"/>
  <c r="K95" i="81"/>
  <c r="K148" i="81"/>
  <c r="K106" i="81"/>
  <c r="K93" i="81"/>
  <c r="K103" i="81"/>
  <c r="K120" i="81"/>
  <c r="K34" i="81"/>
  <c r="K94" i="81"/>
  <c r="K70" i="81"/>
  <c r="K39" i="81"/>
  <c r="K136" i="81"/>
  <c r="K17" i="81"/>
  <c r="K121" i="81"/>
  <c r="K145" i="81"/>
  <c r="K16" i="81"/>
  <c r="K26" i="81"/>
  <c r="K38" i="81"/>
  <c r="K158" i="81"/>
  <c r="K73" i="81"/>
  <c r="K25" i="81"/>
  <c r="K51" i="81"/>
  <c r="K30" i="81"/>
  <c r="K19" i="81"/>
  <c r="K29" i="81"/>
  <c r="K37" i="81"/>
  <c r="K149" i="81"/>
  <c r="K67" i="81"/>
  <c r="K134" i="81"/>
  <c r="K100" i="81"/>
  <c r="K143" i="81"/>
  <c r="K132" i="81"/>
  <c r="K52" i="81"/>
  <c r="K144" i="81"/>
  <c r="K92" i="81"/>
  <c r="K147" i="81"/>
  <c r="K57" i="81"/>
  <c r="K54" i="81"/>
  <c r="K135" i="81"/>
  <c r="K102" i="81"/>
  <c r="K139" i="81"/>
  <c r="K138" i="81"/>
  <c r="K79" i="81"/>
  <c r="K53" i="81"/>
  <c r="K133" i="81"/>
  <c r="K33" i="81"/>
  <c r="K18" i="81"/>
  <c r="K88" i="81"/>
  <c r="K107" i="81"/>
  <c r="K59" i="81"/>
  <c r="K146" i="81"/>
  <c r="K131" i="81"/>
  <c r="K140" i="81"/>
  <c r="K104" i="81"/>
  <c r="K36" i="81"/>
  <c r="K48" i="81"/>
  <c r="K56" i="81"/>
  <c r="K142" i="81"/>
  <c r="K91" i="81"/>
  <c r="K24" i="81"/>
  <c r="K101" i="81"/>
  <c r="K28" i="81"/>
  <c r="K98" i="81"/>
  <c r="K23" i="81"/>
  <c r="K32" i="81"/>
  <c r="K141" i="81"/>
  <c r="K96" i="81"/>
  <c r="K151" i="81"/>
  <c r="K74" i="81"/>
  <c r="K71" i="81"/>
  <c r="K78" i="81"/>
  <c r="K154" i="81"/>
  <c r="K150" i="81"/>
  <c r="K99" i="81"/>
  <c r="K55" i="81"/>
  <c r="K72" i="81"/>
  <c r="K35" i="81"/>
  <c r="K68" i="81"/>
  <c r="K137" i="81"/>
  <c r="K89" i="81"/>
  <c r="K50" i="81"/>
  <c r="K15" i="81"/>
  <c r="K97" i="81"/>
  <c r="K60" i="81"/>
  <c r="K111" i="81"/>
  <c r="K49" i="81"/>
  <c r="K156" i="81"/>
  <c r="K58" i="81"/>
  <c r="K112" i="81"/>
  <c r="K76" i="81"/>
  <c r="K47" i="81"/>
  <c r="K75" i="81"/>
  <c r="K80" i="81"/>
  <c r="K22" i="81"/>
  <c r="K69" i="81"/>
  <c r="K108" i="81"/>
  <c r="K81" i="81"/>
  <c r="K90" i="81"/>
  <c r="K152" i="81"/>
  <c r="K21" i="81"/>
  <c r="H118" i="81"/>
  <c r="K118" i="81" s="1"/>
  <c r="I117" i="81"/>
  <c r="K117" i="81" s="1"/>
  <c r="I116" i="81"/>
  <c r="K116" i="81" s="1"/>
  <c r="I115" i="81"/>
  <c r="K115" i="81" s="1"/>
  <c r="H114" i="81"/>
  <c r="K114" i="81" s="1"/>
  <c r="J119" i="81"/>
  <c r="K109" i="81"/>
  <c r="K110" i="81"/>
  <c r="K113" i="81"/>
  <c r="K27" i="81"/>
  <c r="K20" i="81"/>
  <c r="K31" i="81"/>
  <c r="K77" i="81"/>
  <c r="J130" i="81" l="1"/>
  <c r="K130" i="81" s="1"/>
  <c r="I129" i="81"/>
  <c r="K129" i="81" s="1"/>
  <c r="I128" i="81"/>
  <c r="K128" i="81" s="1"/>
  <c r="I127" i="81"/>
  <c r="K127" i="81" s="1"/>
  <c r="I126" i="81"/>
  <c r="K126" i="81" s="1"/>
  <c r="I125" i="81"/>
  <c r="K125" i="81" s="1"/>
  <c r="I124" i="81"/>
  <c r="K124" i="81" s="1"/>
  <c r="I123" i="81"/>
  <c r="K123" i="81" s="1"/>
  <c r="I122" i="81"/>
  <c r="K122" i="81" s="1"/>
  <c r="K119" i="81"/>
  <c r="H160" i="81"/>
  <c r="H161" i="81" l="1"/>
  <c r="H162" i="81" s="1"/>
  <c r="I160" i="81"/>
  <c r="I161" i="81" l="1"/>
  <c r="I162" i="81" s="1"/>
  <c r="H20" i="11" l="1"/>
  <c r="I20" i="11"/>
  <c r="J20" i="11"/>
  <c r="K20" i="11" l="1"/>
  <c r="I1458" i="10" l="1"/>
  <c r="I1457" i="10"/>
  <c r="O1458" i="10"/>
  <c r="P1458" i="10" s="1"/>
  <c r="M1458" i="10"/>
  <c r="K1458" i="10"/>
  <c r="J1458" i="10"/>
  <c r="L1458" i="10" s="1"/>
  <c r="O1457" i="10"/>
  <c r="P1457" i="10" s="1"/>
  <c r="M1457" i="10"/>
  <c r="K1457" i="10"/>
  <c r="J1457" i="10"/>
  <c r="L1457" i="10" s="1"/>
  <c r="N1457" i="10" l="1"/>
  <c r="N1458" i="10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N1052" i="10" l="1"/>
  <c r="N1048" i="10"/>
  <c r="N1045" i="10"/>
  <c r="N1047" i="10"/>
  <c r="N1046" i="10"/>
  <c r="O233" i="10" l="1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I1503" i="10" l="1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D5" i="60" l="1"/>
  <c r="K5" i="60" s="1"/>
  <c r="F3" i="54" l="1"/>
  <c r="D8" i="59" l="1"/>
  <c r="C7" i="54" l="1"/>
  <c r="H7" i="54" s="1"/>
  <c r="D9" i="59"/>
  <c r="K7" i="54" s="1"/>
  <c r="C8" i="54"/>
  <c r="H8" i="54" l="1"/>
  <c r="I8" i="54"/>
  <c r="D8" i="54"/>
  <c r="I7" i="54"/>
  <c r="D94" i="11" l="1"/>
  <c r="I88" i="10"/>
  <c r="I92" i="10"/>
  <c r="I100" i="10"/>
  <c r="I104" i="10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93" i="11"/>
  <c r="E93" i="11"/>
  <c r="D93" i="11"/>
  <c r="J93" i="11" s="1"/>
  <c r="E94" i="11"/>
  <c r="D95" i="11"/>
  <c r="H95" i="11" s="1"/>
  <c r="E95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L91" i="10" s="1"/>
  <c r="N91" i="10" s="1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L85" i="10" s="1"/>
  <c r="N85" i="10" s="1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L93" i="10" s="1"/>
  <c r="N93" i="10" s="1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L111" i="10" s="1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L135" i="10" s="1"/>
  <c r="N135" i="10" s="1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M144" i="10" s="1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L171" i="10" s="1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M188" i="10" s="1"/>
  <c r="O188" i="10"/>
  <c r="J190" i="10"/>
  <c r="K190" i="10"/>
  <c r="O190" i="10"/>
  <c r="P190" i="10" s="1"/>
  <c r="J191" i="10"/>
  <c r="L191" i="10" s="1"/>
  <c r="K191" i="10"/>
  <c r="O191" i="10"/>
  <c r="J192" i="10"/>
  <c r="L192" i="10" s="1"/>
  <c r="K192" i="10"/>
  <c r="O192" i="10"/>
  <c r="J193" i="10"/>
  <c r="K193" i="10"/>
  <c r="M193" i="10" s="1"/>
  <c r="O193" i="10"/>
  <c r="J194" i="10"/>
  <c r="K194" i="10"/>
  <c r="O194" i="10"/>
  <c r="P194" i="10" s="1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N199" i="10" s="1"/>
  <c r="O199" i="10"/>
  <c r="J200" i="10"/>
  <c r="L200" i="10" s="1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J204" i="10"/>
  <c r="L204" i="10" s="1"/>
  <c r="K204" i="10"/>
  <c r="O204" i="10"/>
  <c r="P204" i="10" s="1"/>
  <c r="J205" i="10"/>
  <c r="K205" i="10"/>
  <c r="O205" i="10"/>
  <c r="J206" i="10"/>
  <c r="L206" i="10" s="1"/>
  <c r="K206" i="10"/>
  <c r="O206" i="10"/>
  <c r="J207" i="10"/>
  <c r="K207" i="10"/>
  <c r="O207" i="10"/>
  <c r="J208" i="10"/>
  <c r="L208" i="10" s="1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M232" i="10" s="1"/>
  <c r="O232" i="10"/>
  <c r="P232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M249" i="10" s="1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M265" i="10" s="1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L274" i="10" s="1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M277" i="10" s="1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N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M368" i="10" s="1"/>
  <c r="N368" i="10" s="1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M565" i="10" s="1"/>
  <c r="N565" i="10" s="1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M608" i="10" s="1"/>
  <c r="N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N656" i="10" s="1"/>
  <c r="O656" i="10"/>
  <c r="P656" i="10" s="1"/>
  <c r="J657" i="10"/>
  <c r="L657" i="10" s="1"/>
  <c r="N657" i="10" s="1"/>
  <c r="K657" i="10"/>
  <c r="M657" i="10" s="1"/>
  <c r="O657" i="10"/>
  <c r="P657" i="10" s="1"/>
  <c r="J658" i="10"/>
  <c r="L658" i="10" s="1"/>
  <c r="K658" i="10"/>
  <c r="M658" i="10" s="1"/>
  <c r="N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N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N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N676" i="10" s="1"/>
  <c r="O676" i="10"/>
  <c r="P676" i="10" s="1"/>
  <c r="J677" i="10"/>
  <c r="L677" i="10" s="1"/>
  <c r="N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N680" i="10" s="1"/>
  <c r="O680" i="10"/>
  <c r="P680" i="10" s="1"/>
  <c r="J681" i="10"/>
  <c r="L681" i="10" s="1"/>
  <c r="N681" i="10" s="1"/>
  <c r="K681" i="10"/>
  <c r="M681" i="10" s="1"/>
  <c r="O681" i="10"/>
  <c r="P681" i="10" s="1"/>
  <c r="J682" i="10"/>
  <c r="L682" i="10" s="1"/>
  <c r="K682" i="10"/>
  <c r="M682" i="10" s="1"/>
  <c r="N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N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N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N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N697" i="10" s="1"/>
  <c r="K697" i="10"/>
  <c r="M697" i="10" s="1"/>
  <c r="O697" i="10"/>
  <c r="P697" i="10" s="1"/>
  <c r="J698" i="10"/>
  <c r="L698" i="10" s="1"/>
  <c r="K698" i="10"/>
  <c r="M698" i="10" s="1"/>
  <c r="N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N705" i="10" s="1"/>
  <c r="K705" i="10"/>
  <c r="M705" i="10" s="1"/>
  <c r="O705" i="10"/>
  <c r="P705" i="10" s="1"/>
  <c r="J706" i="10"/>
  <c r="L706" i="10" s="1"/>
  <c r="K706" i="10"/>
  <c r="M706" i="10" s="1"/>
  <c r="N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N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N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N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N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N729" i="10" s="1"/>
  <c r="K729" i="10"/>
  <c r="M729" i="10" s="1"/>
  <c r="O729" i="10"/>
  <c r="P729" i="10" s="1"/>
  <c r="J730" i="10"/>
  <c r="L730" i="10" s="1"/>
  <c r="K730" i="10"/>
  <c r="M730" i="10" s="1"/>
  <c r="N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N733" i="10" s="1"/>
  <c r="K733" i="10"/>
  <c r="M733" i="10" s="1"/>
  <c r="O733" i="10"/>
  <c r="P733" i="10" s="1"/>
  <c r="J734" i="10"/>
  <c r="L734" i="10" s="1"/>
  <c r="K734" i="10"/>
  <c r="M734" i="10" s="1"/>
  <c r="N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N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N740" i="10" s="1"/>
  <c r="O740" i="10"/>
  <c r="P740" i="10" s="1"/>
  <c r="J741" i="10"/>
  <c r="L741" i="10" s="1"/>
  <c r="N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N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N753" i="10" s="1"/>
  <c r="K753" i="10"/>
  <c r="M753" i="10" s="1"/>
  <c r="O753" i="10"/>
  <c r="P753" i="10" s="1"/>
  <c r="J754" i="10"/>
  <c r="L754" i="10" s="1"/>
  <c r="K754" i="10"/>
  <c r="M754" i="10" s="1"/>
  <c r="N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N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N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N769" i="10" s="1"/>
  <c r="K769" i="10"/>
  <c r="M769" i="10" s="1"/>
  <c r="O769" i="10"/>
  <c r="P769" i="10" s="1"/>
  <c r="J770" i="10"/>
  <c r="L770" i="10" s="1"/>
  <c r="K770" i="10"/>
  <c r="M770" i="10" s="1"/>
  <c r="N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N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N776" i="10" s="1"/>
  <c r="O776" i="10"/>
  <c r="P776" i="10" s="1"/>
  <c r="J777" i="10"/>
  <c r="L777" i="10" s="1"/>
  <c r="N777" i="10" s="1"/>
  <c r="K777" i="10"/>
  <c r="M777" i="10" s="1"/>
  <c r="O777" i="10"/>
  <c r="P777" i="10" s="1"/>
  <c r="J778" i="10"/>
  <c r="L778" i="10" s="1"/>
  <c r="K778" i="10"/>
  <c r="M778" i="10" s="1"/>
  <c r="N778" i="10" s="1"/>
  <c r="O778" i="10"/>
  <c r="P778" i="10" s="1"/>
  <c r="J779" i="10"/>
  <c r="L779" i="10" s="1"/>
  <c r="N779" i="10" s="1"/>
  <c r="K779" i="10"/>
  <c r="M779" i="10" s="1"/>
  <c r="O779" i="10"/>
  <c r="P779" i="10" s="1"/>
  <c r="J780" i="10"/>
  <c r="L780" i="10" s="1"/>
  <c r="K780" i="10"/>
  <c r="M780" i="10" s="1"/>
  <c r="N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N785" i="10" s="1"/>
  <c r="K785" i="10"/>
  <c r="M785" i="10" s="1"/>
  <c r="O785" i="10"/>
  <c r="P785" i="10" s="1"/>
  <c r="J786" i="10"/>
  <c r="L786" i="10" s="1"/>
  <c r="K786" i="10"/>
  <c r="M786" i="10" s="1"/>
  <c r="N786" i="10" s="1"/>
  <c r="O786" i="10"/>
  <c r="P786" i="10" s="1"/>
  <c r="J787" i="10"/>
  <c r="L787" i="10" s="1"/>
  <c r="N787" i="10" s="1"/>
  <c r="K787" i="10"/>
  <c r="M787" i="10" s="1"/>
  <c r="O787" i="10"/>
  <c r="P787" i="10" s="1"/>
  <c r="J788" i="10"/>
  <c r="L788" i="10" s="1"/>
  <c r="K788" i="10"/>
  <c r="M788" i="10" s="1"/>
  <c r="N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N794" i="10" s="1"/>
  <c r="O794" i="10"/>
  <c r="P794" i="10" s="1"/>
  <c r="J795" i="10"/>
  <c r="L795" i="10" s="1"/>
  <c r="N795" i="10" s="1"/>
  <c r="K795" i="10"/>
  <c r="M795" i="10" s="1"/>
  <c r="O795" i="10"/>
  <c r="P795" i="10" s="1"/>
  <c r="J796" i="10"/>
  <c r="L796" i="10" s="1"/>
  <c r="K796" i="10"/>
  <c r="M796" i="10" s="1"/>
  <c r="N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N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N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N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N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N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N825" i="10" s="1"/>
  <c r="K825" i="10"/>
  <c r="M825" i="10" s="1"/>
  <c r="O825" i="10"/>
  <c r="P825" i="10" s="1"/>
  <c r="J826" i="10"/>
  <c r="L826" i="10" s="1"/>
  <c r="K826" i="10"/>
  <c r="M826" i="10" s="1"/>
  <c r="N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N829" i="10" s="1"/>
  <c r="K829" i="10"/>
  <c r="M829" i="10" s="1"/>
  <c r="O829" i="10"/>
  <c r="P829" i="10" s="1"/>
  <c r="J830" i="10"/>
  <c r="L830" i="10" s="1"/>
  <c r="K830" i="10"/>
  <c r="M830" i="10" s="1"/>
  <c r="N830" i="10" s="1"/>
  <c r="O830" i="10"/>
  <c r="P830" i="10" s="1"/>
  <c r="J831" i="10"/>
  <c r="L831" i="10" s="1"/>
  <c r="N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N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K842" i="10"/>
  <c r="M842" i="10" s="1"/>
  <c r="N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N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N849" i="10" s="1"/>
  <c r="K849" i="10"/>
  <c r="M849" i="10" s="1"/>
  <c r="O849" i="10"/>
  <c r="P849" i="10" s="1"/>
  <c r="J850" i="10"/>
  <c r="L850" i="10" s="1"/>
  <c r="K850" i="10"/>
  <c r="M850" i="10" s="1"/>
  <c r="N850" i="10" s="1"/>
  <c r="O850" i="10"/>
  <c r="P850" i="10" s="1"/>
  <c r="J851" i="10"/>
  <c r="L851" i="10" s="1"/>
  <c r="N851" i="10" s="1"/>
  <c r="K851" i="10"/>
  <c r="M851" i="10" s="1"/>
  <c r="O851" i="10"/>
  <c r="P851" i="10" s="1"/>
  <c r="J852" i="10"/>
  <c r="L852" i="10" s="1"/>
  <c r="K852" i="10"/>
  <c r="M852" i="10" s="1"/>
  <c r="N852" i="10" s="1"/>
  <c r="O852" i="10"/>
  <c r="P852" i="10" s="1"/>
  <c r="J853" i="10"/>
  <c r="L853" i="10" s="1"/>
  <c r="N853" i="10" s="1"/>
  <c r="K853" i="10"/>
  <c r="M853" i="10" s="1"/>
  <c r="O853" i="10"/>
  <c r="P853" i="10" s="1"/>
  <c r="J854" i="10"/>
  <c r="L854" i="10" s="1"/>
  <c r="K854" i="10"/>
  <c r="M854" i="10" s="1"/>
  <c r="N854" i="10" s="1"/>
  <c r="O854" i="10"/>
  <c r="P854" i="10" s="1"/>
  <c r="J855" i="10"/>
  <c r="L855" i="10" s="1"/>
  <c r="N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N858" i="10" s="1"/>
  <c r="O858" i="10"/>
  <c r="P858" i="10" s="1"/>
  <c r="J859" i="10"/>
  <c r="L859" i="10" s="1"/>
  <c r="N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N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N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N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N873" i="10" s="1"/>
  <c r="K873" i="10"/>
  <c r="M873" i="10" s="1"/>
  <c r="O873" i="10"/>
  <c r="P873" i="10" s="1"/>
  <c r="J874" i="10"/>
  <c r="L874" i="10" s="1"/>
  <c r="K874" i="10"/>
  <c r="M874" i="10" s="1"/>
  <c r="N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N879" i="10" s="1"/>
  <c r="K879" i="10"/>
  <c r="M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N882" i="10" s="1"/>
  <c r="O882" i="10"/>
  <c r="P882" i="10" s="1"/>
  <c r="J883" i="10"/>
  <c r="L883" i="10" s="1"/>
  <c r="N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N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N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N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N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N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N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K914" i="10"/>
  <c r="M914" i="10" s="1"/>
  <c r="N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 s="1"/>
  <c r="K916" i="10"/>
  <c r="M916" i="10" s="1"/>
  <c r="N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N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N926" i="10" s="1"/>
  <c r="O926" i="10"/>
  <c r="P926" i="10" s="1"/>
  <c r="J927" i="10"/>
  <c r="L927" i="10" s="1"/>
  <c r="N927" i="10" s="1"/>
  <c r="K927" i="10"/>
  <c r="M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N932" i="10" s="1"/>
  <c r="O932" i="10"/>
  <c r="P932" i="10" s="1"/>
  <c r="J933" i="10"/>
  <c r="L933" i="10" s="1"/>
  <c r="N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N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N937" i="10" s="1"/>
  <c r="K937" i="10"/>
  <c r="M937" i="10" s="1"/>
  <c r="O937" i="10"/>
  <c r="P937" i="10" s="1"/>
  <c r="J938" i="10"/>
  <c r="L938" i="10" s="1"/>
  <c r="K938" i="10"/>
  <c r="M938" i="10" s="1"/>
  <c r="N938" i="10" s="1"/>
  <c r="O938" i="10"/>
  <c r="P938" i="10" s="1"/>
  <c r="J939" i="10"/>
  <c r="L939" i="10" s="1"/>
  <c r="N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N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N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N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N955" i="10" s="1"/>
  <c r="K955" i="10"/>
  <c r="M955" i="10" s="1"/>
  <c r="O955" i="10"/>
  <c r="P955" i="10" s="1"/>
  <c r="J956" i="10"/>
  <c r="L956" i="10" s="1"/>
  <c r="K956" i="10"/>
  <c r="M956" i="10" s="1"/>
  <c r="N956" i="10" s="1"/>
  <c r="O956" i="10"/>
  <c r="P956" i="10" s="1"/>
  <c r="J957" i="10"/>
  <c r="L957" i="10" s="1"/>
  <c r="N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N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N969" i="10" s="1"/>
  <c r="K969" i="10"/>
  <c r="M969" i="10" s="1"/>
  <c r="O969" i="10"/>
  <c r="P969" i="10" s="1"/>
  <c r="J970" i="10"/>
  <c r="L970" i="10" s="1"/>
  <c r="K970" i="10"/>
  <c r="M970" i="10" s="1"/>
  <c r="N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K972" i="10"/>
  <c r="M972" i="10" s="1"/>
  <c r="N972" i="10" s="1"/>
  <c r="O972" i="10"/>
  <c r="P972" i="10" s="1"/>
  <c r="J973" i="10"/>
  <c r="L973" i="10" s="1"/>
  <c r="N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N975" i="10" s="1"/>
  <c r="K975" i="10"/>
  <c r="M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N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N981" i="10" s="1"/>
  <c r="K981" i="10"/>
  <c r="M981" i="10" s="1"/>
  <c r="O981" i="10"/>
  <c r="P981" i="10" s="1"/>
  <c r="J982" i="10"/>
  <c r="L982" i="10" s="1"/>
  <c r="K982" i="10"/>
  <c r="M982" i="10" s="1"/>
  <c r="N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N986" i="10" s="1"/>
  <c r="O986" i="10"/>
  <c r="P986" i="10" s="1"/>
  <c r="J987" i="10"/>
  <c r="L987" i="10" s="1"/>
  <c r="N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N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N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N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N1007" i="10" s="1"/>
  <c r="K1007" i="10"/>
  <c r="M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N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N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N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N1030" i="10" s="1"/>
  <c r="O1030" i="10"/>
  <c r="P1030" i="10" s="1"/>
  <c r="J1031" i="10"/>
  <c r="L1031" i="10" s="1"/>
  <c r="N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N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N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N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N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K1065" i="10"/>
  <c r="M1065" i="10" s="1"/>
  <c r="N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N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N1074" i="10" s="1"/>
  <c r="K1074" i="10"/>
  <c r="M1074" i="10" s="1"/>
  <c r="O1074" i="10"/>
  <c r="P1074" i="10" s="1"/>
  <c r="J1075" i="10"/>
  <c r="L1075" i="10" s="1"/>
  <c r="K1075" i="10"/>
  <c r="M1075" i="10" s="1"/>
  <c r="N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N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N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N1094" i="10" s="1"/>
  <c r="K1094" i="10"/>
  <c r="M1094" i="10" s="1"/>
  <c r="O1094" i="10"/>
  <c r="P1094" i="10" s="1"/>
  <c r="J1095" i="10"/>
  <c r="L1095" i="10" s="1"/>
  <c r="K1095" i="10"/>
  <c r="M1095" i="10" s="1"/>
  <c r="N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N1099" i="10" s="1"/>
  <c r="O1099" i="10"/>
  <c r="P1099" i="10" s="1"/>
  <c r="J1100" i="10"/>
  <c r="L1100" i="10" s="1"/>
  <c r="N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N1105" i="10" s="1"/>
  <c r="O1105" i="10"/>
  <c r="P1105" i="10" s="1"/>
  <c r="J1106" i="10"/>
  <c r="L1106" i="10" s="1"/>
  <c r="N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N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N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N1123" i="10" s="1"/>
  <c r="O1123" i="10"/>
  <c r="P1123" i="10" s="1"/>
  <c r="J1124" i="10"/>
  <c r="L1124" i="10" s="1"/>
  <c r="N1124" i="10" s="1"/>
  <c r="K1124" i="10"/>
  <c r="M1124" i="10" s="1"/>
  <c r="O1124" i="10"/>
  <c r="P1124" i="10" s="1"/>
  <c r="J1125" i="10"/>
  <c r="L1125" i="10" s="1"/>
  <c r="K1125" i="10"/>
  <c r="M1125" i="10" s="1"/>
  <c r="N1125" i="10" s="1"/>
  <c r="O1125" i="10"/>
  <c r="P1125" i="10" s="1"/>
  <c r="J1126" i="10"/>
  <c r="L1126" i="10" s="1"/>
  <c r="N1126" i="10" s="1"/>
  <c r="K1126" i="10"/>
  <c r="M1126" i="10" s="1"/>
  <c r="O1126" i="10"/>
  <c r="P1126" i="10" s="1"/>
  <c r="J1127" i="10"/>
  <c r="L1127" i="10" s="1"/>
  <c r="K1127" i="10"/>
  <c r="M1127" i="10" s="1"/>
  <c r="N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N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N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N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N1152" i="10" s="1"/>
  <c r="K1152" i="10"/>
  <c r="M1152" i="10" s="1"/>
  <c r="O1152" i="10"/>
  <c r="P1152" i="10" s="1"/>
  <c r="J1153" i="10"/>
  <c r="L1153" i="10" s="1"/>
  <c r="K1153" i="10"/>
  <c r="M1153" i="10" s="1"/>
  <c r="N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N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N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N1174" i="10" s="1"/>
  <c r="K1174" i="10"/>
  <c r="M1174" i="10" s="1"/>
  <c r="O1174" i="10"/>
  <c r="P1174" i="10" s="1"/>
  <c r="J1175" i="10"/>
  <c r="L1175" i="10" s="1"/>
  <c r="K1175" i="10"/>
  <c r="M1175" i="10" s="1"/>
  <c r="N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N1178" i="10" s="1"/>
  <c r="K1178" i="10"/>
  <c r="M1178" i="10" s="1"/>
  <c r="O1178" i="10"/>
  <c r="P1178" i="10" s="1"/>
  <c r="J1179" i="10"/>
  <c r="L1179" i="10" s="1"/>
  <c r="K1179" i="10"/>
  <c r="M1179" i="10" s="1"/>
  <c r="N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N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N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N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N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N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N1225" i="10" s="1"/>
  <c r="O1225" i="10"/>
  <c r="P1225" i="10" s="1"/>
  <c r="J1226" i="10"/>
  <c r="L1226" i="10" s="1"/>
  <c r="N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N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N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N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N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N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N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N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N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M1469" i="10" s="1"/>
  <c r="N1469" i="10" s="1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884" i="10"/>
  <c r="N867" i="10"/>
  <c r="N710" i="10"/>
  <c r="N899" i="10"/>
  <c r="N875" i="10"/>
  <c r="N834" i="10"/>
  <c r="N983" i="10"/>
  <c r="N966" i="10"/>
  <c r="N964" i="10"/>
  <c r="N708" i="10"/>
  <c r="N1139" i="10"/>
  <c r="N968" i="10"/>
  <c r="N865" i="10"/>
  <c r="N848" i="10"/>
  <c r="N674" i="10"/>
  <c r="N878" i="10"/>
  <c r="N951" i="10"/>
  <c r="N1060" i="10"/>
  <c r="N947" i="10"/>
  <c r="N823" i="10"/>
  <c r="N890" i="10"/>
  <c r="N722" i="10"/>
  <c r="N699" i="10"/>
  <c r="P184" i="10"/>
  <c r="O7" i="10"/>
  <c r="P7" i="10" s="1"/>
  <c r="P188" i="10"/>
  <c r="G9" i="39"/>
  <c r="G6" i="39"/>
  <c r="C2" i="41"/>
  <c r="J7" i="10"/>
  <c r="L112" i="10"/>
  <c r="K7" i="10"/>
  <c r="M7" i="10" s="1"/>
  <c r="L172" i="10"/>
  <c r="L203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I594" i="10"/>
  <c r="I593" i="10"/>
  <c r="I636" i="10"/>
  <c r="I632" i="10"/>
  <c r="I628" i="10"/>
  <c r="I624" i="10"/>
  <c r="I620" i="10"/>
  <c r="I616" i="10"/>
  <c r="I612" i="10"/>
  <c r="I608" i="10"/>
  <c r="I604" i="10"/>
  <c r="I600" i="10"/>
  <c r="I597" i="10"/>
  <c r="I639" i="10"/>
  <c r="I635" i="10"/>
  <c r="I631" i="10"/>
  <c r="I627" i="10"/>
  <c r="I623" i="10"/>
  <c r="I619" i="10"/>
  <c r="I615" i="10"/>
  <c r="I611" i="10"/>
  <c r="I607" i="10"/>
  <c r="I603" i="10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G95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G42" i="11" s="1"/>
  <c r="I42" i="11" s="1"/>
  <c r="K42" i="11" s="1"/>
  <c r="I406" i="10"/>
  <c r="I423" i="10"/>
  <c r="G22" i="11" s="1"/>
  <c r="I22" i="11" s="1"/>
  <c r="K22" i="11" s="1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G65" i="11" s="1"/>
  <c r="I65" i="11" s="1"/>
  <c r="K65" i="11" s="1"/>
  <c r="I409" i="10"/>
  <c r="I432" i="10"/>
  <c r="I453" i="10"/>
  <c r="I474" i="10"/>
  <c r="I496" i="10"/>
  <c r="G71" i="11" s="1"/>
  <c r="I71" i="11" s="1"/>
  <c r="K71" i="11" s="1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G17" i="11" s="1"/>
  <c r="J17" i="11" s="1"/>
  <c r="K17" i="11" s="1"/>
  <c r="I249" i="10"/>
  <c r="I267" i="10"/>
  <c r="I291" i="10"/>
  <c r="I315" i="10"/>
  <c r="I336" i="10"/>
  <c r="I358" i="10"/>
  <c r="I384" i="10"/>
  <c r="I407" i="10"/>
  <c r="I440" i="10"/>
  <c r="I472" i="10"/>
  <c r="I20" i="10"/>
  <c r="G89" i="11" s="1"/>
  <c r="H89" i="11" s="1"/>
  <c r="K89" i="11" s="1"/>
  <c r="I77" i="10"/>
  <c r="I98" i="10"/>
  <c r="I123" i="10"/>
  <c r="I145" i="10"/>
  <c r="G63" i="11" s="1"/>
  <c r="H63" i="11" s="1"/>
  <c r="K63" i="11" s="1"/>
  <c r="I163" i="10"/>
  <c r="I179" i="10"/>
  <c r="I205" i="10"/>
  <c r="G16" i="11" s="1"/>
  <c r="I16" i="11" s="1"/>
  <c r="K16" i="11" s="1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G29" i="11" s="1"/>
  <c r="I29" i="11" s="1"/>
  <c r="K29" i="11" s="1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I37" i="10"/>
  <c r="I117" i="10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G79" i="11" s="1"/>
  <c r="I79" i="11" s="1"/>
  <c r="K79" i="11" s="1"/>
  <c r="I431" i="10"/>
  <c r="I451" i="10"/>
  <c r="I475" i="10"/>
  <c r="I495" i="10"/>
  <c r="G70" i="11" s="1"/>
  <c r="I70" i="11" s="1"/>
  <c r="K70" i="11" s="1"/>
  <c r="I515" i="10"/>
  <c r="I539" i="10"/>
  <c r="I560" i="10"/>
  <c r="G45" i="11" s="1"/>
  <c r="I45" i="11" s="1"/>
  <c r="K45" i="11" s="1"/>
  <c r="I580" i="10"/>
  <c r="I644" i="10"/>
  <c r="I664" i="10"/>
  <c r="I683" i="10"/>
  <c r="I707" i="10"/>
  <c r="I727" i="10"/>
  <c r="I747" i="10"/>
  <c r="I781" i="10"/>
  <c r="I801" i="10"/>
  <c r="I825" i="10"/>
  <c r="G59" i="11" s="1"/>
  <c r="J59" i="11" s="1"/>
  <c r="K59" i="11" s="1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G76" i="11" s="1"/>
  <c r="I76" i="11" s="1"/>
  <c r="K76" i="11" s="1"/>
  <c r="I512" i="10"/>
  <c r="I545" i="10"/>
  <c r="I571" i="10"/>
  <c r="I670" i="10"/>
  <c r="I696" i="10"/>
  <c r="I722" i="10"/>
  <c r="I754" i="10"/>
  <c r="I791" i="10"/>
  <c r="I822" i="10"/>
  <c r="I854" i="10"/>
  <c r="G39" i="11" s="1"/>
  <c r="J39" i="11" s="1"/>
  <c r="K39" i="11" s="1"/>
  <c r="I881" i="10"/>
  <c r="I896" i="10"/>
  <c r="I928" i="10"/>
  <c r="I970" i="10"/>
  <c r="I1004" i="10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I60" i="10"/>
  <c r="I143" i="10"/>
  <c r="I167" i="10"/>
  <c r="I193" i="10"/>
  <c r="I204" i="10"/>
  <c r="I226" i="10"/>
  <c r="I253" i="10"/>
  <c r="I278" i="10"/>
  <c r="I310" i="10"/>
  <c r="I342" i="10"/>
  <c r="I368" i="10"/>
  <c r="I401" i="10"/>
  <c r="I445" i="10"/>
  <c r="I12" i="10"/>
  <c r="I36" i="10"/>
  <c r="I103" i="10"/>
  <c r="I134" i="10"/>
  <c r="I158" i="10"/>
  <c r="I185" i="10"/>
  <c r="I246" i="10"/>
  <c r="I269" i="10"/>
  <c r="I299" i="10"/>
  <c r="I332" i="10"/>
  <c r="I359" i="10"/>
  <c r="I386" i="10"/>
  <c r="I420" i="10"/>
  <c r="G68" i="11" s="1"/>
  <c r="I68" i="11" s="1"/>
  <c r="K68" i="11" s="1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G77" i="11" s="1"/>
  <c r="I77" i="11" s="1"/>
  <c r="K77" i="11" s="1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I33" i="10"/>
  <c r="I109" i="10"/>
  <c r="I136" i="10"/>
  <c r="I153" i="10"/>
  <c r="I172" i="10"/>
  <c r="I191" i="10"/>
  <c r="I212" i="10"/>
  <c r="G18" i="11" s="1"/>
  <c r="I18" i="11" s="1"/>
  <c r="K18" i="11" s="1"/>
  <c r="I232" i="10"/>
  <c r="I251" i="10"/>
  <c r="I268" i="10"/>
  <c r="I295" i="10"/>
  <c r="I317" i="10"/>
  <c r="I337" i="10"/>
  <c r="I361" i="10"/>
  <c r="I381" i="10"/>
  <c r="I402" i="10"/>
  <c r="I427" i="10"/>
  <c r="I447" i="10"/>
  <c r="G43" i="11" s="1"/>
  <c r="I43" i="11" s="1"/>
  <c r="K43" i="11" s="1"/>
  <c r="I467" i="10"/>
  <c r="I491" i="10"/>
  <c r="G69" i="11" s="1"/>
  <c r="I69" i="11" s="1"/>
  <c r="K69" i="11" s="1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90" i="11" s="1"/>
  <c r="H90" i="11" s="1"/>
  <c r="K90" i="11" s="1"/>
  <c r="I263" i="10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G26" i="11" s="1"/>
  <c r="J26" i="11" s="1"/>
  <c r="K26" i="11" s="1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G73" i="11" s="1"/>
  <c r="I73" i="11" s="1"/>
  <c r="K73" i="11" s="1"/>
  <c r="I536" i="10"/>
  <c r="I641" i="10"/>
  <c r="I693" i="10"/>
  <c r="I746" i="10"/>
  <c r="I824" i="10"/>
  <c r="G53" i="11" s="1"/>
  <c r="J53" i="11" s="1"/>
  <c r="K53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G64" i="11" s="1"/>
  <c r="H64" i="11" s="1"/>
  <c r="K64" i="11" s="1"/>
  <c r="I285" i="10"/>
  <c r="I333" i="10"/>
  <c r="I377" i="10"/>
  <c r="I419" i="10"/>
  <c r="G67" i="11" s="1"/>
  <c r="I67" i="11" s="1"/>
  <c r="K67" i="11" s="1"/>
  <c r="I463" i="10"/>
  <c r="I507" i="10"/>
  <c r="I548" i="10"/>
  <c r="I675" i="10"/>
  <c r="I715" i="10"/>
  <c r="I759" i="10"/>
  <c r="I812" i="10"/>
  <c r="I857" i="10"/>
  <c r="I890" i="10"/>
  <c r="I934" i="10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G66" i="11" s="1"/>
  <c r="I66" i="11" s="1"/>
  <c r="K66" i="11" s="1"/>
  <c r="I461" i="10"/>
  <c r="I87" i="10"/>
  <c r="I150" i="10"/>
  <c r="I194" i="10"/>
  <c r="I231" i="10"/>
  <c r="I286" i="10"/>
  <c r="I343" i="10"/>
  <c r="I403" i="10"/>
  <c r="I462" i="10"/>
  <c r="G38" i="11" s="1"/>
  <c r="I38" i="11" s="1"/>
  <c r="K38" i="11" s="1"/>
  <c r="I516" i="10"/>
  <c r="I575" i="10"/>
  <c r="I673" i="10"/>
  <c r="I726" i="10"/>
  <c r="I795" i="10"/>
  <c r="I858" i="10"/>
  <c r="G80" i="11" s="1"/>
  <c r="J80" i="11" s="1"/>
  <c r="K80" i="11" s="1"/>
  <c r="I900" i="10"/>
  <c r="I1008" i="10"/>
  <c r="I1069" i="10"/>
  <c r="G91" i="11" s="1"/>
  <c r="J91" i="11" s="1"/>
  <c r="K91" i="11" s="1"/>
  <c r="I1114" i="10"/>
  <c r="I1162" i="10"/>
  <c r="I1226" i="10"/>
  <c r="I1333" i="10"/>
  <c r="I450" i="10"/>
  <c r="I239" i="10"/>
  <c r="I470" i="10"/>
  <c r="I579" i="10"/>
  <c r="I736" i="10"/>
  <c r="I867" i="10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I933" i="10"/>
  <c r="G84" i="11" s="1"/>
  <c r="J84" i="11" s="1"/>
  <c r="K84" i="11" s="1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I510" i="10"/>
  <c r="I570" i="10"/>
  <c r="I663" i="10"/>
  <c r="I721" i="10"/>
  <c r="I790" i="10"/>
  <c r="I847" i="10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G47" i="11" s="1"/>
  <c r="J47" i="11" s="1"/>
  <c r="K47" i="11" s="1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I476" i="10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G72" i="11" s="1"/>
  <c r="I72" i="11" s="1"/>
  <c r="K72" i="11" s="1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I574" i="10"/>
  <c r="I677" i="10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G74" i="11" s="1"/>
  <c r="I74" i="11" s="1"/>
  <c r="K74" i="11" s="1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I469" i="10"/>
  <c r="I528" i="10"/>
  <c r="G30" i="11" s="1"/>
  <c r="I30" i="11" s="1"/>
  <c r="K30" i="11" s="1"/>
  <c r="I588" i="10"/>
  <c r="I680" i="10"/>
  <c r="G33" i="11" s="1"/>
  <c r="J33" i="11" s="1"/>
  <c r="K33" i="11" s="1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G37" i="11" s="1"/>
  <c r="I37" i="11" s="1"/>
  <c r="K37" i="11" s="1"/>
  <c r="I26" i="10"/>
  <c r="I115" i="10"/>
  <c r="I173" i="10"/>
  <c r="I316" i="10"/>
  <c r="I375" i="10"/>
  <c r="I430" i="10"/>
  <c r="I489" i="10"/>
  <c r="G23" i="11" s="1"/>
  <c r="I23" i="11" s="1"/>
  <c r="K23" i="11" s="1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G36" i="11" s="1"/>
  <c r="I36" i="11" s="1"/>
  <c r="K36" i="11" s="1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I524" i="10"/>
  <c r="I590" i="10"/>
  <c r="I681" i="10"/>
  <c r="I734" i="10"/>
  <c r="I823" i="10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G46" i="11" s="1"/>
  <c r="I46" i="11" s="1"/>
  <c r="K46" i="11" s="1"/>
  <c r="I648" i="10"/>
  <c r="I691" i="10"/>
  <c r="I731" i="10"/>
  <c r="I785" i="10"/>
  <c r="I833" i="10"/>
  <c r="I873" i="10"/>
  <c r="I906" i="10"/>
  <c r="I951" i="10"/>
  <c r="I981" i="10"/>
  <c r="I1071" i="10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G157" i="81" s="1"/>
  <c r="J157" i="81" s="1"/>
  <c r="I86" i="10"/>
  <c r="I149" i="10"/>
  <c r="I235" i="10"/>
  <c r="G83" i="11" s="1"/>
  <c r="H83" i="11" s="1"/>
  <c r="K83" i="11" s="1"/>
  <c r="I284" i="10"/>
  <c r="I347" i="10"/>
  <c r="I413" i="10"/>
  <c r="I110" i="10"/>
  <c r="I168" i="10"/>
  <c r="I199" i="10"/>
  <c r="I250" i="10"/>
  <c r="I312" i="10"/>
  <c r="I364" i="10"/>
  <c r="I425" i="10"/>
  <c r="I484" i="10"/>
  <c r="G75" i="11" s="1"/>
  <c r="I75" i="11" s="1"/>
  <c r="K75" i="11" s="1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G44" i="11" s="1"/>
  <c r="I44" i="11" s="1"/>
  <c r="K44" i="11" s="1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102" i="11"/>
  <c r="I1235" i="10"/>
  <c r="I1234" i="10"/>
  <c r="I9" i="10"/>
  <c r="G88" i="11" s="1"/>
  <c r="H88" i="11" s="1"/>
  <c r="K88" i="11" s="1"/>
  <c r="P192" i="10"/>
  <c r="P191" i="10"/>
  <c r="P193" i="10"/>
  <c r="P195" i="10"/>
  <c r="L108" i="10"/>
  <c r="L205" i="10"/>
  <c r="L126" i="10"/>
  <c r="L201" i="10"/>
  <c r="L17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G6" i="29"/>
  <c r="G7" i="39"/>
  <c r="G9" i="29"/>
  <c r="N1113" i="10"/>
  <c r="N1026" i="10"/>
  <c r="L172" i="29"/>
  <c r="B171" i="29" s="1"/>
  <c r="L42" i="39"/>
  <c r="B41" i="39" s="1"/>
  <c r="L207" i="10"/>
  <c r="N1146" i="10"/>
  <c r="G8" i="39"/>
  <c r="I107" i="10"/>
  <c r="I1423" i="10"/>
  <c r="I1426" i="10"/>
  <c r="I1429" i="10"/>
  <c r="M120" i="10"/>
  <c r="M141" i="10"/>
  <c r="M234" i="10"/>
  <c r="M145" i="10"/>
  <c r="M231" i="10"/>
  <c r="M1432" i="10"/>
  <c r="M1420" i="10"/>
  <c r="M1442" i="10"/>
  <c r="M146" i="10"/>
  <c r="M227" i="10"/>
  <c r="M140" i="10"/>
  <c r="M248" i="10"/>
  <c r="M276" i="10"/>
  <c r="M198" i="10"/>
  <c r="M235" i="10"/>
  <c r="M119" i="10"/>
  <c r="M118" i="10"/>
  <c r="M1428" i="10"/>
  <c r="M229" i="10"/>
  <c r="P80" i="10"/>
  <c r="N1066" i="10"/>
  <c r="P13" i="10"/>
  <c r="G8" i="29"/>
  <c r="N1013" i="10"/>
  <c r="N1307" i="10"/>
  <c r="N949" i="10"/>
  <c r="N877" i="10"/>
  <c r="N781" i="10"/>
  <c r="N757" i="10"/>
  <c r="N737" i="10"/>
  <c r="N912" i="10"/>
  <c r="N860" i="10"/>
  <c r="N839" i="10"/>
  <c r="N940" i="10"/>
  <c r="N693" i="10"/>
  <c r="N673" i="10"/>
  <c r="P203" i="10"/>
  <c r="N1154" i="10"/>
  <c r="L86" i="10"/>
  <c r="L29" i="10"/>
  <c r="N29" i="10" s="1"/>
  <c r="N1159" i="10"/>
  <c r="N1056" i="10"/>
  <c r="N1333" i="10"/>
  <c r="N1101" i="10"/>
  <c r="N881" i="10"/>
  <c r="N828" i="10"/>
  <c r="N822" i="10"/>
  <c r="N925" i="10"/>
  <c r="N800" i="10"/>
  <c r="N784" i="10"/>
  <c r="N1112" i="10"/>
  <c r="N1107" i="10"/>
  <c r="N692" i="10"/>
  <c r="N672" i="10"/>
  <c r="N1021" i="10"/>
  <c r="N1019" i="10"/>
  <c r="N1000" i="10"/>
  <c r="N985" i="10"/>
  <c r="N930" i="10"/>
  <c r="N862" i="10"/>
  <c r="N835" i="10"/>
  <c r="N806" i="10"/>
  <c r="N790" i="10"/>
  <c r="N774" i="10"/>
  <c r="N758" i="10"/>
  <c r="N742" i="10"/>
  <c r="N756" i="10"/>
  <c r="N724" i="10"/>
  <c r="N702" i="10"/>
  <c r="N670" i="10"/>
  <c r="N644" i="10"/>
  <c r="N1311" i="10"/>
  <c r="N1156" i="10"/>
  <c r="N1151" i="10"/>
  <c r="N1222" i="10"/>
  <c r="N1181" i="10"/>
  <c r="L209" i="10"/>
  <c r="L247" i="10"/>
  <c r="L261" i="10"/>
  <c r="L245" i="10"/>
  <c r="L90" i="10"/>
  <c r="N90" i="10" s="1"/>
  <c r="L273" i="10"/>
  <c r="L181" i="10"/>
  <c r="N1422" i="10"/>
  <c r="N1136" i="10"/>
  <c r="N1143" i="10"/>
  <c r="N1308" i="10"/>
  <c r="N1231" i="10"/>
  <c r="N1078" i="10"/>
  <c r="N1130" i="10"/>
  <c r="P10" i="10"/>
  <c r="P199" i="10"/>
  <c r="P202" i="10"/>
  <c r="M98" i="10"/>
  <c r="M616" i="10"/>
  <c r="N616" i="10" s="1"/>
  <c r="M183" i="10"/>
  <c r="M99" i="10"/>
  <c r="M649" i="10"/>
  <c r="M194" i="10"/>
  <c r="M106" i="10"/>
  <c r="N106" i="10" s="1"/>
  <c r="M102" i="10"/>
  <c r="M1446" i="10"/>
  <c r="M323" i="10"/>
  <c r="N323" i="10" s="1"/>
  <c r="M105" i="10"/>
  <c r="M100" i="10"/>
  <c r="M617" i="10"/>
  <c r="M103" i="10"/>
  <c r="M369" i="10"/>
  <c r="M607" i="10"/>
  <c r="M108" i="10"/>
  <c r="M104" i="10"/>
  <c r="M97" i="10"/>
  <c r="M147" i="10"/>
  <c r="M264" i="10"/>
  <c r="M250" i="10"/>
  <c r="M1468" i="10"/>
  <c r="M101" i="10"/>
  <c r="M107" i="10"/>
  <c r="M278" i="10"/>
  <c r="M566" i="10"/>
  <c r="N566" i="10" s="1"/>
  <c r="M1450" i="10"/>
  <c r="M236" i="10"/>
  <c r="K157" i="81" l="1"/>
  <c r="K160" i="81" s="1"/>
  <c r="K161" i="81" s="1"/>
  <c r="K162" i="81" s="1"/>
  <c r="J160" i="81"/>
  <c r="J161" i="81" s="1"/>
  <c r="J162" i="81" s="1"/>
  <c r="G31" i="11"/>
  <c r="I31" i="11" s="1"/>
  <c r="K31" i="11" s="1"/>
  <c r="G24" i="11"/>
  <c r="I24" i="11" s="1"/>
  <c r="K24" i="11" s="1"/>
  <c r="N107" i="10"/>
  <c r="N1446" i="10"/>
  <c r="L141" i="10"/>
  <c r="N141" i="10" s="1"/>
  <c r="L120" i="10"/>
  <c r="N120" i="10" s="1"/>
  <c r="L31" i="10"/>
  <c r="N31" i="10" s="1"/>
  <c r="G56" i="11"/>
  <c r="I56" i="11" s="1"/>
  <c r="K56" i="11" s="1"/>
  <c r="G50" i="11"/>
  <c r="I50" i="11" s="1"/>
  <c r="K50" i="11" s="1"/>
  <c r="G58" i="11"/>
  <c r="I58" i="11" s="1"/>
  <c r="K58" i="11" s="1"/>
  <c r="G52" i="11"/>
  <c r="I52" i="11" s="1"/>
  <c r="K52" i="11" s="1"/>
  <c r="L80" i="10"/>
  <c r="N80" i="10" s="1"/>
  <c r="N86" i="10"/>
  <c r="G32" i="11"/>
  <c r="I32" i="11" s="1"/>
  <c r="K32" i="11" s="1"/>
  <c r="G25" i="11"/>
  <c r="I25" i="11" s="1"/>
  <c r="K25" i="11" s="1"/>
  <c r="G51" i="11"/>
  <c r="I51" i="11" s="1"/>
  <c r="K51" i="11" s="1"/>
  <c r="G57" i="11"/>
  <c r="I57" i="11" s="1"/>
  <c r="K57" i="11" s="1"/>
  <c r="N715" i="10"/>
  <c r="N707" i="10"/>
  <c r="N703" i="10"/>
  <c r="N691" i="10"/>
  <c r="N687" i="10"/>
  <c r="N679" i="10"/>
  <c r="N671" i="10"/>
  <c r="N667" i="10"/>
  <c r="N659" i="10"/>
  <c r="N655" i="10"/>
  <c r="N643" i="10"/>
  <c r="L242" i="10"/>
  <c r="L229" i="10"/>
  <c r="N229" i="10" s="1"/>
  <c r="L220" i="10"/>
  <c r="N220" i="10" s="1"/>
  <c r="L137" i="10"/>
  <c r="N137" i="10" s="1"/>
  <c r="L232" i="10"/>
  <c r="N232" i="10" s="1"/>
  <c r="L117" i="10"/>
  <c r="N117" i="10" s="1"/>
  <c r="L128" i="10"/>
  <c r="L228" i="10"/>
  <c r="N228" i="10" s="1"/>
  <c r="L70" i="10"/>
  <c r="N70" i="10" s="1"/>
  <c r="N649" i="10"/>
  <c r="L9" i="10"/>
  <c r="N1468" i="10"/>
  <c r="N105" i="10"/>
  <c r="L146" i="10"/>
  <c r="K14" i="29"/>
  <c r="L240" i="10"/>
  <c r="N198" i="10"/>
  <c r="L129" i="10"/>
  <c r="L123" i="10"/>
  <c r="N123" i="10" s="1"/>
  <c r="N278" i="10"/>
  <c r="N607" i="10"/>
  <c r="N369" i="10"/>
  <c r="L226" i="10"/>
  <c r="N226" i="10" s="1"/>
  <c r="L251" i="10"/>
  <c r="A9" i="54"/>
  <c r="L186" i="10"/>
  <c r="N186" i="10" s="1"/>
  <c r="N1437" i="10"/>
  <c r="N1341" i="10"/>
  <c r="N1145" i="10"/>
  <c r="N1128" i="10"/>
  <c r="N1096" i="10"/>
  <c r="N1068" i="10"/>
  <c r="N1061" i="10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94" i="11"/>
  <c r="J94" i="11" s="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C227" i="29" s="1"/>
  <c r="D227" i="29" s="1"/>
  <c r="F227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C228" i="29"/>
  <c r="D228" i="29" s="1"/>
  <c r="E228" i="29" s="1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B31" i="54"/>
  <c r="B32" i="54"/>
  <c r="C9" i="54"/>
  <c r="D9" i="54" s="1"/>
  <c r="H93" i="11"/>
  <c r="I93" i="11"/>
  <c r="J36" i="39"/>
  <c r="I36" i="39"/>
  <c r="H36" i="39"/>
  <c r="J95" i="11"/>
  <c r="I95" i="11"/>
  <c r="B163" i="81" l="1"/>
  <c r="A10" i="54"/>
  <c r="O9" i="54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C275" i="29"/>
  <c r="D275" i="29" s="1"/>
  <c r="E275" i="29" s="1"/>
  <c r="C324" i="29"/>
  <c r="D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27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82" i="10" s="1"/>
  <c r="N582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I9" i="54"/>
  <c r="H9" i="54"/>
  <c r="C10" i="54"/>
  <c r="D10" i="54" s="1"/>
  <c r="K93" i="11"/>
  <c r="K36" i="39"/>
  <c r="K95" i="11"/>
  <c r="F228" i="29"/>
  <c r="L8" i="54" l="1"/>
  <c r="M8" i="54" s="1"/>
  <c r="E296" i="29"/>
  <c r="F240" i="29"/>
  <c r="F298" i="29"/>
  <c r="A11" i="54"/>
  <c r="O10" i="54"/>
  <c r="F316" i="29"/>
  <c r="E264" i="29"/>
  <c r="F293" i="29"/>
  <c r="F275" i="29"/>
  <c r="F250" i="29"/>
  <c r="E311" i="29"/>
  <c r="F232" i="29"/>
  <c r="F270" i="29"/>
  <c r="F235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E288" i="29"/>
  <c r="E268" i="29"/>
  <c r="E247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7" i="11"/>
  <c r="H98" i="11" s="1"/>
  <c r="I97" i="11"/>
  <c r="I98" i="11" s="1"/>
  <c r="F346" i="29"/>
  <c r="F334" i="29"/>
  <c r="F330" i="29"/>
  <c r="F325" i="29"/>
  <c r="F714" i="41"/>
  <c r="F345" i="29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E360" i="29"/>
  <c r="E326" i="29"/>
  <c r="F326" i="29" s="1"/>
  <c r="E353" i="29"/>
  <c r="F353" i="29"/>
  <c r="E350" i="29"/>
  <c r="E341" i="29"/>
  <c r="E327" i="29"/>
  <c r="E338" i="29"/>
  <c r="E335" i="29"/>
  <c r="E355" i="29"/>
  <c r="F355" i="29"/>
  <c r="E340" i="29"/>
  <c r="E329" i="29"/>
  <c r="E62" i="39"/>
  <c r="E352" i="29"/>
  <c r="E9" i="54"/>
  <c r="L9" i="54" s="1"/>
  <c r="M9" i="54" s="1"/>
  <c r="I10" i="54"/>
  <c r="H10" i="54"/>
  <c r="C11" i="54"/>
  <c r="D11" i="54" s="1"/>
  <c r="F323" i="29" l="1"/>
  <c r="F267" i="29"/>
  <c r="F284" i="29"/>
  <c r="F356" i="29"/>
  <c r="F328" i="29"/>
  <c r="F315" i="29"/>
  <c r="F324" i="29"/>
  <c r="F327" i="29"/>
  <c r="F314" i="29"/>
  <c r="F296" i="29"/>
  <c r="F360" i="29"/>
  <c r="F230" i="29"/>
  <c r="F343" i="29"/>
  <c r="F361" i="29"/>
  <c r="O11" i="54"/>
  <c r="A12" i="54"/>
  <c r="F65" i="39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99" i="11"/>
  <c r="I99" i="11"/>
  <c r="F364" i="29"/>
  <c r="F69" i="39"/>
  <c r="F72" i="39"/>
  <c r="F367" i="29"/>
  <c r="K94" i="11"/>
  <c r="K97" i="11" s="1"/>
  <c r="K98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C12" i="54"/>
  <c r="D12" i="54" l="1"/>
  <c r="E12" i="54" s="1"/>
  <c r="O12" i="54"/>
  <c r="A13" i="54"/>
  <c r="C16" i="29"/>
  <c r="D16" i="29" s="1"/>
  <c r="I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97" i="11"/>
  <c r="J98" i="11" s="1"/>
  <c r="K99" i="11"/>
  <c r="B100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J16" i="29" l="1"/>
  <c r="A14" i="54"/>
  <c r="O13" i="54"/>
  <c r="G16" i="29"/>
  <c r="H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D11" i="59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C14" i="54"/>
  <c r="D13" i="54"/>
  <c r="F813" i="41" l="1"/>
  <c r="F774" i="41"/>
  <c r="F757" i="41"/>
  <c r="F846" i="41"/>
  <c r="F818" i="41"/>
  <c r="F805" i="41"/>
  <c r="F814" i="41"/>
  <c r="F804" i="41"/>
  <c r="F817" i="41"/>
  <c r="F850" i="41"/>
  <c r="F786" i="41"/>
  <c r="F720" i="41"/>
  <c r="K16" i="29"/>
  <c r="F7" i="54"/>
  <c r="G8" i="54"/>
  <c r="J8" i="54" s="1"/>
  <c r="N8" i="54" s="1"/>
  <c r="F833" i="41"/>
  <c r="F851" i="41"/>
  <c r="K35" i="39"/>
  <c r="O14" i="54"/>
  <c r="A15" i="54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G7" i="54" l="1"/>
  <c r="J7" i="54" s="1"/>
  <c r="O15" i="54"/>
  <c r="A16" i="54"/>
  <c r="K17" i="39"/>
  <c r="K28" i="39"/>
  <c r="K24" i="39"/>
  <c r="F12" i="41"/>
  <c r="G24" i="54"/>
  <c r="G29" i="54"/>
  <c r="G9" i="54"/>
  <c r="J9" i="54" s="1"/>
  <c r="N9" i="54" s="1"/>
  <c r="P9" i="54" s="1"/>
  <c r="G10" i="54"/>
  <c r="G11" i="54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7" i="54" l="1"/>
  <c r="P7" i="54" s="1"/>
  <c r="Q7" i="54" s="1"/>
  <c r="S7" i="54" s="1"/>
  <c r="J11" i="54"/>
  <c r="N11" i="54" s="1"/>
  <c r="P11" i="54" s="1"/>
  <c r="J10" i="54"/>
  <c r="N10" i="54" s="1"/>
  <c r="P10" i="54" s="1"/>
  <c r="P8" i="54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Q8" i="54" l="1"/>
  <c r="I13" i="41"/>
  <c r="A18" i="54"/>
  <c r="O17" i="54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19" i="54" l="1"/>
  <c r="O18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A23" i="54" l="1"/>
  <c r="O22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3" i="54" l="1"/>
  <c r="A24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A32" i="54" l="1"/>
  <c r="O32" i="54" s="1"/>
  <c r="O31" i="54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CA140A9F-2B7E-47DF-8E09-7B5E72D2D325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<sst xmlns="http://schemas.openxmlformats.org/spreadsheetml/2006/main" count="4943" uniqueCount="1673">
  <si>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</si>
  <si>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</si>
  <si>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</si>
  <si>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</si>
  <si>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</si>
  <si>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</si>
  <si>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</si>
  <si>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</si>
  <si>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</si>
  <si>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</si>
  <si>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</si>
  <si>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</si>
  <si>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</si>
  <si>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</si>
  <si>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</si>
  <si>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</si>
  <si>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</si>
  <si>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</si>
  <si>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</si>
  <si>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</si>
  <si>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</si>
  <si>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</si>
  <si>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</si>
  <si>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</si>
  <si>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</si>
  <si>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</si>
  <si>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</si>
  <si>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</si>
  <si>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</si>
  <si>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</si>
  <si>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</si>
  <si>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</si>
  <si>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</si>
  <si>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</si>
  <si>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</si>
  <si>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</si>
  <si>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</si>
  <si>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</si>
  <si>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</si>
  <si>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</si>
  <si>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</si>
  <si>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</si>
  <si>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</si>
  <si>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</si>
  <si>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</si>
  <si>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</si>
  <si>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</si>
  <si>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</si>
  <si>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</si>
  <si>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</si>
  <si>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</si>
  <si>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</si>
  <si>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</si>
  <si>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</si>
  <si>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</si>
  <si>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</si>
  <si>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</si>
  <si>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</si>
  <si>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</si>
  <si>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</si>
  <si>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</si>
  <si>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</si>
  <si>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</si>
  <si>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</si>
  <si>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</si>
  <si>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</si>
  <si>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</si>
  <si>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</si>
  <si>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</si>
  <si>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</si>
  <si>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</si>
  <si>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</si>
  <si>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</si>
  <si>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</si>
  <si>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</si>
  <si>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</si>
  <si>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</si>
  <si>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</si>
  <si>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</si>
  <si>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</si>
  <si>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</si>
  <si>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</si>
  <si>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</si>
  <si>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</si>
  <si>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</si>
  <si>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</si>
  <si>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</si>
  <si>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</si>
  <si>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</si>
  <si>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</si>
  <si>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</si>
  <si>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</si>
  <si>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</si>
  <si>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</si>
  <si>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</si>
  <si>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</si>
  <si>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</si>
  <si>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</si>
  <si>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</si>
  <si>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</si>
  <si>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</si>
  <si>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</si>
  <si>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</si>
  <si>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</si>
  <si>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</si>
  <si>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</si>
  <si>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</si>
  <si>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</si>
  <si>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</si>
  <si>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</si>
  <si>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</si>
  <si>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</si>
  <si>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</si>
  <si>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</si>
  <si>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</si>
  <si>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</si>
  <si>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</si>
  <si>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</si>
  <si>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</si>
  <si>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</si>
  <si>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</si>
  <si>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</si>
  <si>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</si>
  <si>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</si>
  <si>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</si>
  <si>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</si>
  <si>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</si>
  <si>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</si>
  <si>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</si>
  <si>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</si>
  <si>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</si>
  <si>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</si>
  <si>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</si>
  <si>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</si>
  <si>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</si>
  <si>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</si>
  <si>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</si>
  <si>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</si>
  <si>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</si>
  <si>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</si>
  <si>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</si>
  <si>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</si>
  <si>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</si>
  <si>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</si>
  <si>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</si>
  <si>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</si>
  <si>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</si>
  <si>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</si>
  <si>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</si>
  <si>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</si>
  <si>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</si>
  <si>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</si>
  <si>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</si>
  <si>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</si>
  <si>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</si>
  <si>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</si>
  <si>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</si>
  <si>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</si>
  <si>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</si>
  <si>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</si>
  <si>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</si>
  <si>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</si>
  <si>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</si>
  <si>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</si>
  <si>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</si>
  <si>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</si>
  <si>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</si>
  <si>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</si>
  <si>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</si>
  <si>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</si>
  <si>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</si>
  <si>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</si>
  <si>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</si>
  <si>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</si>
  <si>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</si>
  <si>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</si>
  <si>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</si>
  <si>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</si>
  <si>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</si>
  <si>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</si>
  <si>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</si>
  <si>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</si>
  <si>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</si>
  <si>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</si>
  <si>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</si>
  <si>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</si>
  <si>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</si>
  <si>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</si>
  <si>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</si>
  <si>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</si>
  <si>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</si>
  <si>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</si>
  <si>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</si>
  <si>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</si>
  <si>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</si>
  <si>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</si>
  <si>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</si>
  <si>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</si>
  <si>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</si>
  <si>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</si>
  <si>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</si>
  <si>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</si>
  <si>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</si>
  <si>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</si>
  <si>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</si>
  <si>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</si>
  <si>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</si>
  <si>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</si>
  <si>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</si>
  <si>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</si>
  <si>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</si>
  <si>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</si>
  <si>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</si>
  <si>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</si>
  <si>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</si>
  <si>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</si>
  <si>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</si>
  <si>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</si>
  <si>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</si>
  <si>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</si>
  <si>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</si>
  <si>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</si>
  <si>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</si>
  <si>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</si>
  <si>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</si>
  <si>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</si>
  <si>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</si>
  <si>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</si>
  <si>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</si>
  <si>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</si>
  <si>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</si>
  <si>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</si>
  <si>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</si>
  <si>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</si>
  <si>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</si>
  <si>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</si>
  <si>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</si>
  <si>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</si>
  <si>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</si>
  <si>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</si>
  <si>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</si>
  <si>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</si>
  <si>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</si>
  <si>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</si>
  <si>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</si>
  <si>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</si>
  <si>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</si>
  <si>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</si>
  <si>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</si>
  <si>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</si>
  <si>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</si>
  <si>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</si>
  <si>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</si>
  <si>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</si>
  <si>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</si>
  <si>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</si>
  <si>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</si>
  <si>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</si>
  <si>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</si>
  <si>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</si>
  <si>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</si>
  <si>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</si>
  <si>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</si>
  <si>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</si>
  <si>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</si>
  <si>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</si>
  <si>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</si>
  <si>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</si>
  <si>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</si>
  <si>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</si>
  <si>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</si>
  <si>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</si>
  <si>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</si>
  <si>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</si>
  <si>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</si>
  <si>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</si>
  <si>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</si>
  <si>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</si>
  <si>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</si>
  <si>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</si>
  <si>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</si>
  <si>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</si>
  <si>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</si>
  <si>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</si>
  <si>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</si>
  <si>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</si>
  <si>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</si>
  <si>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</si>
  <si>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</si>
  <si>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</si>
  <si>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</si>
  <si>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</si>
  <si>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</si>
  <si>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</si>
  <si>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</si>
  <si>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</si>
  <si>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</si>
  <si>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</si>
  <si>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</si>
  <si>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</si>
  <si>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</si>
  <si>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</si>
  <si>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</si>
  <si>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</si>
  <si>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</si>
  <si>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</si>
  <si>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</si>
  <si>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</si>
  <si>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</si>
  <si>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</si>
  <si>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</si>
  <si>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</si>
  <si>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</si>
  <si>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</si>
  <si>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</si>
  <si>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</si>
  <si>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</si>
  <si>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</si>
  <si>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</si>
  <si>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</si>
  <si>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</si>
  <si>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</si>
  <si>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</si>
  <si>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</si>
  <si>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</si>
  <si>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</si>
  <si>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</si>
  <si>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</si>
  <si>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</si>
  <si>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</si>
  <si>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</si>
  <si>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</si>
  <si>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</si>
  <si>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</si>
  <si>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</si>
  <si>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</si>
  <si>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</si>
  <si>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</si>
  <si>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</si>
  <si>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</si>
  <si>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</si>
  <si>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</si>
  <si>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</si>
  <si>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</si>
  <si>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</si>
  <si>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</si>
  <si>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</si>
  <si>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</si>
  <si>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</si>
  <si>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</si>
  <si>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</si>
  <si>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</si>
  <si>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</si>
  <si>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</si>
  <si>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</si>
  <si>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</si>
  <si>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</si>
  <si>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</si>
  <si>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</si>
  <si>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</si>
  <si>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</si>
  <si>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</si>
  <si>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</si>
  <si>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</si>
  <si>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</si>
  <si>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</si>
  <si>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</si>
  <si>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</si>
  <si>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</si>
  <si>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</si>
  <si>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</si>
  <si>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</si>
  <si>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</si>
  <si>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</si>
  <si>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</si>
  <si>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</si>
  <si>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</si>
  <si>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</si>
  <si>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</si>
  <si>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</si>
  <si>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</si>
  <si>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</si>
  <si>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</si>
  <si>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</si>
  <si>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</si>
  <si>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</si>
  <si>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</si>
  <si>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</si>
  <si>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</si>
  <si>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</si>
  <si>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</si>
  <si>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</si>
  <si>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</si>
  <si>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</si>
  <si>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</si>
  <si>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</si>
  <si>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</si>
  <si>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</si>
  <si>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</si>
  <si>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</si>
  <si>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</si>
  <si>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</si>
  <si>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</si>
  <si>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</si>
  <si>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</si>
  <si>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</si>
  <si>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</si>
  <si>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</si>
  <si>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</si>
  <si>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</si>
  <si>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</si>
  <si>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</si>
  <si>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</si>
  <si>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</si>
  <si>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</si>
  <si>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</si>
  <si>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</si>
  <si>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</si>
  <si>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</si>
  <si>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</si>
  <si>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</si>
  <si>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</si>
  <si>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</si>
  <si>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</si>
  <si>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</si>
  <si>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</si>
  <si>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</si>
  <si>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</si>
  <si>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</si>
  <si>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</si>
  <si>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</si>
  <si>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</si>
  <si>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</si>
  <si>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</si>
  <si>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</si>
  <si>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</si>
  <si>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</si>
  <si>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</si>
  <si>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</si>
  <si>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</si>
  <si>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</si>
  <si>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</si>
  <si>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</si>
  <si>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</si>
  <si>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</si>
  <si>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</si>
  <si>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</si>
  <si>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</si>
  <si>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</si>
  <si>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</si>
  <si>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</si>
  <si>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</si>
  <si>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</si>
  <si>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</si>
  <si>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</si>
  <si>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</si>
  <si>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</si>
  <si>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</si>
  <si>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</si>
  <si>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</si>
  <si>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</si>
  <si>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</si>
  <si>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</si>
  <si>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</si>
  <si>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</si>
  <si>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</si>
  <si>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</si>
  <si>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</si>
  <si>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</si>
  <si>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</si>
  <si>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</si>
  <si>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</si>
  <si>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</si>
  <si>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</si>
  <si>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</si>
  <si>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</si>
  <si>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</si>
  <si>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</si>
  <si>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</si>
  <si>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</si>
  <si>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</si>
  <si>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</si>
  <si>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</si>
  <si>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</si>
  <si>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</si>
  <si>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</si>
  <si>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</si>
  <si>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</si>
  <si>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</si>
  <si>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</si>
  <si>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</si>
  <si>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</si>
  <si>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</si>
  <si>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</si>
  <si>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</si>
  <si>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</si>
  <si>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</si>
  <si>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</si>
  <si>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</si>
  <si>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</si>
  <si>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</si>
  <si>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</si>
  <si>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</si>
  <si>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</si>
  <si>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</si>
  <si>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</si>
  <si>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</si>
  <si>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</si>
  <si>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</si>
  <si>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</si>
  <si>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</si>
  <si>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</si>
  <si>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</si>
  <si>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</si>
  <si>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</si>
  <si>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</si>
  <si>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</si>
  <si>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</si>
  <si>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</si>
  <si>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</si>
  <si>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</si>
  <si>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</si>
  <si>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</si>
  <si>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</si>
  <si>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</si>
  <si>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</si>
  <si>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</si>
  <si>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</si>
  <si>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</si>
  <si>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</si>
  <si>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</si>
  <si>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</si>
  <si>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</si>
  <si>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</si>
  <si>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</si>
  <si>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</si>
  <si>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</si>
  <si>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</si>
  <si>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</si>
  <si>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</si>
  <si>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</si>
  <si>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</si>
  <si>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</si>
  <si>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</si>
  <si>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</si>
  <si>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</si>
  <si>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</si>
  <si>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</si>
  <si>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</si>
  <si>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</si>
  <si>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</si>
  <si>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</si>
  <si>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</si>
  <si>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</si>
  <si>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</si>
  <si>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</si>
  <si>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</si>
  <si>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</si>
  <si>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</si>
  <si>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</si>
  <si>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</si>
  <si>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</si>
  <si>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</si>
  <si>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</si>
  <si>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</si>
  <si>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</si>
  <si>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</si>
  <si>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</si>
  <si>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</si>
  <si>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</si>
  <si>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</si>
  <si>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</si>
  <si>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</si>
  <si>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</si>
  <si>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</si>
  <si>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</si>
  <si>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</si>
  <si>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</si>
  <si>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</si>
  <si>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</si>
  <si>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</si>
  <si>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</si>
  <si>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</si>
  <si>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</si>
  <si>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</si>
  <si>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</si>
  <si>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</si>
  <si>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</si>
  <si>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</si>
  <si>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</si>
  <si>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</si>
  <si>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</si>
  <si>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</si>
  <si>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</si>
  <si>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</si>
  <si>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</si>
  <si>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</si>
  <si>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</si>
  <si>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</si>
  <si>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</si>
  <si>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</si>
  <si>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</si>
  <si>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</si>
  <si>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</si>
  <si>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</si>
  <si>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</si>
  <si>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</si>
  <si>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</si>
  <si>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</si>
  <si>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</si>
  <si>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</si>
  <si>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</si>
  <si>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</si>
  <si>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</si>
  <si>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</si>
  <si>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</si>
  <si>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</si>
  <si>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</si>
  <si>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</si>
  <si>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</si>
  <si>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</si>
  <si>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</si>
  <si>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</si>
  <si>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</si>
  <si>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</si>
  <si>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</si>
  <si>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</si>
  <si>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</si>
  <si>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</si>
  <si>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</si>
  <si>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</si>
  <si>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</si>
  <si>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</si>
  <si>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</si>
  <si>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</si>
  <si>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</si>
  <si>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</si>
  <si>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</si>
  <si>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</si>
  <si>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</si>
  <si>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</si>
  <si>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</si>
  <si>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</si>
  <si>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</si>
  <si>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</si>
  <si>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</si>
  <si>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</si>
  <si>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</si>
  <si>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</si>
  <si>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</si>
  <si>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</si>
  <si>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</si>
  <si>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</si>
  <si>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</si>
  <si>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</si>
  <si>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</si>
  <si>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</si>
  <si>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</si>
  <si>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</si>
  <si>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</si>
  <si>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</si>
  <si>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</si>
  <si>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</si>
  <si>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</si>
  <si>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</si>
  <si>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</si>
  <si>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</si>
  <si>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</si>
  <si>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</si>
  <si>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</si>
  <si>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</si>
  <si>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</si>
  <si>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</si>
  <si>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</si>
  <si>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</si>
  <si>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</si>
  <si>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</si>
  <si>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</si>
  <si>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</si>
  <si>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</si>
  <si>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</si>
  <si>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</si>
  <si>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</si>
  <si>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</si>
  <si>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</si>
  <si>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</si>
  <si>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</si>
  <si>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</si>
  <si>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</si>
  <si>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</si>
  <si>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</si>
  <si>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</si>
  <si>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</si>
  <si>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</si>
  <si>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</si>
  <si>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</si>
  <si>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</si>
  <si>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</si>
  <si>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</si>
  <si>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</si>
  <si>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</si>
  <si>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</si>
  <si>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</si>
  <si>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</si>
  <si>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</si>
  <si>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</si>
  <si>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</si>
  <si>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</si>
  <si>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</si>
  <si>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</si>
  <si>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</si>
  <si>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</si>
  <si>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</si>
  <si>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</si>
  <si>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</si>
  <si>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</si>
  <si>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</si>
  <si>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</si>
  <si>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</si>
  <si>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</si>
  <si>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</si>
  <si>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</si>
  <si>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</si>
  <si>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</si>
  <si>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</si>
  <si>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</si>
  <si>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</si>
  <si>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</si>
  <si>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</si>
  <si>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</si>
  <si>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</si>
  <si>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</si>
  <si>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</si>
  <si>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</si>
  <si>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</si>
  <si>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</si>
  <si>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</si>
  <si>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</si>
  <si>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</si>
  <si>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</si>
  <si>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</si>
  <si>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</si>
  <si>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</si>
  <si>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</si>
  <si>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</si>
  <si>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</si>
  <si>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</si>
  <si>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</si>
  <si>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</si>
  <si>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</si>
  <si>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</si>
  <si>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</si>
  <si>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</si>
  <si>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</si>
  <si>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</si>
  <si>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</si>
  <si>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</si>
  <si>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</si>
  <si>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</si>
  <si>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</si>
  <si>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</si>
  <si>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</si>
  <si>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</si>
  <si>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</si>
  <si>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</si>
  <si>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</si>
  <si>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</si>
  <si>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</si>
  <si>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</si>
  <si>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</si>
  <si>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</si>
  <si>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</si>
  <si>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</si>
  <si>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</si>
  <si>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</si>
  <si>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</si>
  <si>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</si>
  <si>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</si>
  <si>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</si>
  <si>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</si>
  <si>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</si>
  <si>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</si>
  <si>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</si>
  <si>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</si>
  <si>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</si>
  <si>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</si>
  <si>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</si>
  <si>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</si>
  <si>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</si>
  <si>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</si>
  <si>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</si>
  <si>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</si>
  <si>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</si>
  <si>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</si>
  <si>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</si>
  <si>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</si>
  <si>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</si>
  <si>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</si>
  <si>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</si>
  <si>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</si>
  <si>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</si>
  <si>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</si>
  <si>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</si>
  <si>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</si>
  <si>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</si>
  <si>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</si>
  <si>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</si>
  <si>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</si>
  <si>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</si>
  <si>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</si>
  <si>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</si>
  <si>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</si>
  <si>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</si>
  <si>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</si>
  <si>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</si>
  <si>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</si>
  <si>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</si>
  <si>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</si>
  <si>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</si>
  <si>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</si>
  <si>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</si>
  <si>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</si>
  <si>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</si>
  <si>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</si>
  <si>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</si>
  <si>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</si>
  <si>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</si>
  <si>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</si>
  <si>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</si>
  <si>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</si>
  <si>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</si>
  <si>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</si>
  <si>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</si>
  <si>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</si>
  <si>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</si>
  <si>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</si>
  <si>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</si>
  <si>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</si>
  <si>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</si>
  <si>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</si>
  <si>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</si>
  <si>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</si>
  <si>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</si>
  <si>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</si>
  <si>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</si>
  <si>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</si>
  <si>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</si>
  <si>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</si>
  <si>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</si>
  <si>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</si>
  <si>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</si>
  <si>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</si>
  <si>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</si>
  <si>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</si>
  <si>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</si>
  <si>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</si>
  <si>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</si>
  <si>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</si>
  <si>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</si>
  <si>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</si>
  <si>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</si>
  <si>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</si>
  <si>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</si>
  <si>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</si>
  <si>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</si>
  <si>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</si>
  <si>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</si>
  <si>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</si>
  <si>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</si>
  <si>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</si>
  <si>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</si>
  <si>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</si>
  <si>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</si>
  <si>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</si>
  <si>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</si>
  <si>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</si>
  <si>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</si>
  <si>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</si>
  <si>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</si>
  <si>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</si>
  <si>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</si>
  <si>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</si>
  <si>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</si>
  <si>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</si>
  <si>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</si>
  <si>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</si>
  <si>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</si>
  <si>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</si>
  <si>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</si>
  <si>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</si>
  <si>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</si>
  <si>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</si>
  <si>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</si>
  <si>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</si>
  <si>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</si>
  <si>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</si>
  <si>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</si>
  <si>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</si>
  <si>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</si>
  <si>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</si>
  <si>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</si>
  <si>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</si>
  <si>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</si>
  <si>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</si>
  <si>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</si>
  <si>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</si>
  <si>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</si>
  <si>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</si>
  <si>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</si>
  <si>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</si>
  <si>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</si>
  <si>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</si>
  <si>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</si>
  <si>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</si>
  <si>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</si>
  <si>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</si>
  <si>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</si>
  <si>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</si>
  <si>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</si>
  <si>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</si>
  <si>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</si>
  <si>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</si>
  <si>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</si>
  <si>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</si>
  <si>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</si>
  <si>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</si>
  <si>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</si>
  <si>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</si>
  <si>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</si>
  <si>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</si>
  <si>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</si>
  <si>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</si>
  <si>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</si>
  <si>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</si>
  <si>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</si>
  <si>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</si>
  <si>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</si>
  <si>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</si>
  <si>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</si>
  <si>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</si>
  <si>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</si>
  <si>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</si>
  <si>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</si>
  <si>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</si>
  <si>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</si>
  <si>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</si>
  <si>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</si>
  <si>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</si>
  <si>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</si>
  <si>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</si>
  <si>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</si>
  <si>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</si>
  <si>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</si>
  <si>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</si>
  <si>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</si>
  <si>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</si>
  <si>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</si>
  <si>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</si>
  <si>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</si>
  <si>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</si>
  <si>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</si>
  <si>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</si>
  <si>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</si>
  <si>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</si>
  <si>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</si>
  <si>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</si>
  <si>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</si>
  <si>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</si>
  <si>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</si>
  <si>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</si>
  <si>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</si>
  <si>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</si>
  <si>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</si>
  <si>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</si>
  <si>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</si>
  <si>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</si>
  <si>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</si>
  <si>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</si>
  <si>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</si>
  <si>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</si>
  <si>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</si>
  <si>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</si>
  <si>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</si>
  <si>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</si>
  <si>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</si>
  <si>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</si>
  <si>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</si>
  <si>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</si>
  <si>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</si>
  <si>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</si>
  <si>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</si>
  <si>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</si>
  <si>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</si>
  <si>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</si>
  <si>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</si>
  <si>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</si>
  <si>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</si>
  <si>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</si>
  <si>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</si>
  <si>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</si>
  <si>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</si>
  <si>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</si>
  <si>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</si>
  <si>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</si>
  <si>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</si>
  <si>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</si>
  <si>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</si>
  <si>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</si>
  <si>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</si>
  <si>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</si>
  <si>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</si>
  <si>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</si>
  <si>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</si>
  <si>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</si>
  <si>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</si>
  <si>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</si>
  <si>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</si>
  <si>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</si>
  <si>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</si>
  <si>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</si>
  <si>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</si>
  <si>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</si>
  <si>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</si>
  <si>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</si>
  <si>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</si>
  <si>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</si>
  <si>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</si>
  <si>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</si>
  <si>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</si>
  <si>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</si>
  <si>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</si>
  <si>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</si>
  <si>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</si>
  <si>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</si>
  <si>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</si>
  <si>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</si>
  <si>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</si>
  <si>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</si>
  <si>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</si>
  <si>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</si>
  <si>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</si>
  <si>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</si>
  <si>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</si>
  <si>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</si>
  <si>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</si>
  <si>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</si>
  <si>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</si>
  <si>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</si>
  <si>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</si>
  <si>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</si>
  <si>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</si>
  <si>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</si>
  <si>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</si>
  <si>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</si>
  <si>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</si>
  <si>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</si>
  <si>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</si>
  <si>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</si>
  <si>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</si>
  <si>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</si>
  <si>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</si>
  <si>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</si>
  <si>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</si>
  <si>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</si>
  <si>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</si>
  <si>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</si>
  <si>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</si>
  <si>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</si>
  <si>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</si>
  <si>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</si>
  <si>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</si>
  <si>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</si>
  <si>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</si>
  <si>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</si>
  <si>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</si>
  <si>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</si>
  <si>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</si>
  <si>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</si>
  <si>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</si>
  <si>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</si>
  <si>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</si>
  <si>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</si>
  <si>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</si>
  <si>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</si>
  <si>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</si>
  <si>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</si>
  <si>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</si>
  <si>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</si>
  <si>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</si>
  <si>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</si>
  <si>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</si>
  <si>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</si>
  <si>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</si>
  <si>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</si>
  <si>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</si>
  <si>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</si>
  <si>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</si>
  <si>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</si>
  <si>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</si>
  <si>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</si>
  <si>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</si>
  <si>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</si>
  <si>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</si>
  <si>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</si>
  <si>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</si>
  <si>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</si>
  <si>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</si>
  <si>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</si>
  <si>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</si>
  <si>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</si>
  <si>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</si>
  <si>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</si>
  <si>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</si>
  <si>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</si>
  <si>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</si>
  <si>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</si>
  <si>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</si>
  <si>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</si>
  <si>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</si>
  <si>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</si>
  <si>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</si>
  <si>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</si>
  <si>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</si>
  <si>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</si>
  <si>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</si>
  <si>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</si>
  <si>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</si>
  <si>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</si>
  <si>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</si>
  <si>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</si>
  <si>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</si>
  <si>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</si>
  <si>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</si>
  <si>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</si>
  <si>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</si>
  <si>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</si>
  <si>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</si>
  <si>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</si>
  <si>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</si>
  <si>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</si>
  <si>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</si>
  <si>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</si>
  <si>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</si>
  <si>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</si>
  <si>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</si>
  <si>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</si>
  <si>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</si>
  <si>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</si>
  <si>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</si>
  <si>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</si>
  <si>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</si>
  <si>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</si>
  <si>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</si>
  <si>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</si>
  <si>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</si>
  <si>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</si>
  <si>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</si>
  <si>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</si>
  <si>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</si>
  <si>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</si>
  <si>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</si>
  <si>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</si>
  <si>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</si>
  <si>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</si>
  <si>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</si>
  <si>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</si>
  <si>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</si>
  <si>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</si>
  <si>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</si>
  <si>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</si>
  <si>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</si>
  <si>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</si>
  <si>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</si>
  <si>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</si>
  <si>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</si>
  <si>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</si>
  <si>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</si>
  <si>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</si>
  <si>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</si>
  <si>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</si>
  <si>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</si>
  <si>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</si>
  <si>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</si>
  <si>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</si>
  <si>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</si>
  <si>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</si>
  <si>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</si>
  <si>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</si>
  <si>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</si>
  <si>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</si>
  <si>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</si>
  <si>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</si>
  <si>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</si>
  <si>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</si>
  <si>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</si>
  <si>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</si>
  <si>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</si>
  <si>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</si>
  <si>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</si>
  <si>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</si>
  <si>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</si>
  <si>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</si>
  <si>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</si>
  <si>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</si>
  <si>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</si>
  <si>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</si>
  <si>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</si>
  <si>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</si>
  <si>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</si>
  <si>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</si>
  <si>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</si>
  <si>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</si>
  <si>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</si>
  <si>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</si>
  <si>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</si>
  <si>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</si>
  <si>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</si>
  <si>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</si>
  <si>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</si>
  <si>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</si>
  <si>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</si>
  <si>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</si>
  <si>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</si>
  <si>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</si>
  <si>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</si>
  <si>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</si>
  <si>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</si>
  <si>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</si>
  <si>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</si>
  <si>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</si>
  <si>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</si>
  <si>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</si>
  <si>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</si>
  <si>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</si>
  <si>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</si>
  <si>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</si>
  <si>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</si>
  <si>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</si>
  <si>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</si>
  <si>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</si>
  <si>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</si>
  <si>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</si>
  <si>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</si>
  <si>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</si>
  <si>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</si>
  <si>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</si>
  <si>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</si>
  <si>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</si>
  <si>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</si>
  <si>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</si>
  <si>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</si>
  <si>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</si>
  <si>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</si>
  <si>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</si>
  <si>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</si>
  <si>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</si>
  <si>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</si>
  <si>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</si>
  <si>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</si>
  <si>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</si>
  <si>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</si>
  <si>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</si>
  <si>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</si>
  <si>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</si>
  <si>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</si>
  <si>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</si>
  <si>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</si>
  <si>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</si>
  <si>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</si>
  <si>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</si>
  <si>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</si>
  <si>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</si>
  <si>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</si>
  <si>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</si>
  <si>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</si>
  <si>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</si>
  <si>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</si>
  <si>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</si>
  <si>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</si>
  <si>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</si>
  <si>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</si>
  <si>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</si>
  <si>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</si>
  <si>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</si>
  <si>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</si>
  <si>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</si>
  <si>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</si>
  <si>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</si>
  <si>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</si>
  <si>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</si>
  <si>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</si>
  <si>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</si>
  <si>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</si>
  <si>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</si>
  <si>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</si>
  <si>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</si>
  <si>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</si>
  <si>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</si>
  <si>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</si>
  <si>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</si>
  <si>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</si>
  <si>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</si>
  <si>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</si>
  <si>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</si>
  <si>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</si>
  <si>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</si>
  <si>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</si>
  <si>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</si>
  <si>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</si>
  <si>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</si>
  <si>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</si>
  <si>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</si>
  <si>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</si>
  <si>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</si>
  <si>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</si>
  <si>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</si>
  <si>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</si>
  <si>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</si>
  <si>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</si>
  <si>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</si>
  <si>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</si>
  <si>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</si>
  <si>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</si>
  <si>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</si>
  <si>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</si>
  <si>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</si>
  <si>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</si>
  <si>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</si>
  <si>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</si>
  <si>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</si>
  <si>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</si>
  <si>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</si>
  <si>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</si>
  <si>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</si>
  <si>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</si>
  <si>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</si>
  <si>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</si>
  <si>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</si>
  <si>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</si>
  <si>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</si>
  <si>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</si>
  <si>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</si>
  <si>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</si>
  <si>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</si>
  <si>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</si>
  <si>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</si>
  <si>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</si>
  <si>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</si>
  <si>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</si>
  <si>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</si>
  <si>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</si>
  <si>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</si>
  <si>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</si>
  <si>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</si>
  <si>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</si>
  <si>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</si>
  <si>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</si>
  <si>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</si>
  <si>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</si>
  <si>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</si>
  <si>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</si>
  <si>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</si>
  <si>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</si>
  <si>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</si>
  <si>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</si>
  <si>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</si>
  <si>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</si>
  <si>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</si>
  <si>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</si>
  <si>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</si>
  <si>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</si>
  <si>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</si>
  <si>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</si>
  <si>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</si>
  <si>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</si>
  <si>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</si>
  <si>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</si>
  <si>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</si>
  <si>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</si>
  <si>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</si>
  <si>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</si>
  <si>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</si>
  <si>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</si>
  <si>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</si>
  <si>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</si>
  <si>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</si>
  <si>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</si>
  <si>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</si>
  <si>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</si>
  <si>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</si>
  <si>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</si>
  <si>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</si>
  <si>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</si>
  <si>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</si>
  <si>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</si>
  <si>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</si>
  <si>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</si>
  <si>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</si>
  <si>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</si>
  <si>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</si>
  <si>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</si>
  <si>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</si>
  <si>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</si>
  <si>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</si>
  <si>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</si>
  <si>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</si>
  <si>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</si>
  <si>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</si>
  <si>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</si>
  <si>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</si>
  <si>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</si>
  <si>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</si>
  <si>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</si>
  <si>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</si>
  <si>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</si>
  <si>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</si>
  <si>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</si>
  <si>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</si>
  <si>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</si>
  <si>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</si>
  <si>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</si>
  <si>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</si>
  <si>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</si>
  <si>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</si>
  <si>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</si>
  <si>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</si>
  <si>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</si>
  <si>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</si>
  <si>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</si>
  <si>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</si>
  <si>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</si>
  <si>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</si>
  <si>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</si>
  <si>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</si>
  <si>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</si>
  <si>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</si>
  <si>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</si>
  <si>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</si>
  <si>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</si>
  <si>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</si>
  <si>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</si>
  <si>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</si>
  <si>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</si>
  <si>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</si>
  <si>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</si>
  <si>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</si>
  <si>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</si>
  <si>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</si>
  <si>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</si>
  <si>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</si>
  <si>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</si>
  <si>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</si>
  <si>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</si>
  <si>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</si>
  <si>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</si>
  <si>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</si>
  <si>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</si>
  <si>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</si>
  <si>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</si>
  <si>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</si>
  <si>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</si>
  <si>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</si>
  <si>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</si>
  <si>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</si>
  <si>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</si>
  <si>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</si>
  <si>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</si>
  <si>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</si>
  <si>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</si>
  <si>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</si>
  <si>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</si>
  <si>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</si>
  <si>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</si>
  <si>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</si>
  <si>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</si>
  <si>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</si>
  <si>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</si>
  <si>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</si>
  <si>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</si>
  <si>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</si>
  <si>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</si>
  <si>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</si>
  <si>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</si>
  <si>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</si>
  <si>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</si>
  <si>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</si>
  <si>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</si>
  <si>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</si>
  <si>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</si>
  <si>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</si>
  <si>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</si>
  <si>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</si>
  <si>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</si>
  <si>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</si>
  <si>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</si>
  <si>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</si>
  <si>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</si>
  <si>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</si>
  <si>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</si>
  <si>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</si>
  <si>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</si>
  <si>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</si>
  <si>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</si>
  <si>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</si>
  <si>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</si>
  <si>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</si>
  <si>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</si>
  <si>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</si>
  <si>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</si>
  <si>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</si>
  <si>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</si>
  <si>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</si>
  <si>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</si>
  <si>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</si>
  <si>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</si>
  <si>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</si>
  <si>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</si>
  <si>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</si>
  <si>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</si>
  <si>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</si>
  <si>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</si>
  <si>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</si>
  <si>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</si>
  <si>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</si>
  <si>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</si>
  <si>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</si>
  <si>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</si>
  <si>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</si>
  <si>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</si>
  <si>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</si>
  <si>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</si>
  <si>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</si>
  <si>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</si>
  <si>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</si>
  <si>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</si>
  <si>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</si>
  <si>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</si>
  <si>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</si>
  <si>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</si>
  <si>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</si>
  <si>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</si>
  <si>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</si>
  <si>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</si>
  <si>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</si>
  <si>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</si>
  <si>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</si>
  <si>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</si>
  <si>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</si>
  <si>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</si>
  <si>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</si>
  <si>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</si>
  <si>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</si>
  <si>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</si>
  <si>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</si>
  <si>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</si>
  <si>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</si>
  <si>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</si>
  <si>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</si>
  <si>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</si>
  <si>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</si>
  <si>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</si>
  <si>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</si>
  <si>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</si>
  <si>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</si>
  <si>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</si>
  <si>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</si>
  <si>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</si>
  <si>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</si>
  <si>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</si>
  <si>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</si>
  <si>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</si>
  <si>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</si>
  <si>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</si>
  <si>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</si>
  <si>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</si>
  <si>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</si>
  <si>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</si>
  <si>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</si>
  <si>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</si>
  <si>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</si>
  <si>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</si>
  <si>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</si>
  <si>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</si>
  <si>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</si>
  <si>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</si>
  <si>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</si>
  <si>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</si>
  <si>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</si>
  <si>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</si>
  <si>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</si>
  <si>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</si>
  <si>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</si>
  <si>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</si>
  <si>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</si>
  <si>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</si>
  <si>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</si>
  <si>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</si>
  <si>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</si>
  <si>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</si>
  <si>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</si>
  <si>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</si>
  <si>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</si>
  <si>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</si>
  <si>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</si>
  <si>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</si>
  <si>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</si>
  <si>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</si>
  <si>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</si>
  <si>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</si>
  <si>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</si>
  <si>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</si>
  <si>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</si>
  <si>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</si>
  <si>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</si>
  <si>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</si>
  <si>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</si>
  <si>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</si>
  <si>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</si>
  <si>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</si>
  <si>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</si>
  <si>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PT. PLN (PERSERO) UP3 DEMAK</t>
  </si>
  <si>
    <t>II</t>
  </si>
  <si>
    <t>C12-200 dAN</t>
  </si>
  <si>
    <t>CC7</t>
  </si>
  <si>
    <t>CM5-5</t>
  </si>
  <si>
    <r>
      <t>A3C 70 mm</t>
    </r>
    <r>
      <rPr>
        <vertAlign val="superscript"/>
        <sz val="9"/>
        <color rgb="FFFF0000"/>
        <rFont val="Calibri"/>
        <family val="2"/>
        <scheme val="minor"/>
      </rPr>
      <t>2</t>
    </r>
  </si>
  <si>
    <t>CE1-3</t>
  </si>
  <si>
    <t>F1-3</t>
  </si>
  <si>
    <t>CM2-12</t>
  </si>
  <si>
    <t>CM2-12A</t>
  </si>
  <si>
    <t>TL Ren Sis</t>
  </si>
  <si>
    <t>Asman Perencanaan</t>
  </si>
  <si>
    <t>Manager</t>
  </si>
  <si>
    <t>KOORDINAT LOKASI</t>
  </si>
  <si>
    <t>-7.0173769,110.9196773</t>
  </si>
  <si>
    <t>CJ6-T</t>
  </si>
  <si>
    <t>PEKERJAAN PB CV. JAYA SETIA PLASTIK</t>
  </si>
  <si>
    <t>GROBOGAN - PURWODADI</t>
  </si>
  <si>
    <t>Staf</t>
  </si>
  <si>
    <t>C14-350 dAN</t>
  </si>
  <si>
    <t>APP TM</t>
  </si>
  <si>
    <t>RENCANA ANGGARAN BIAYA (RAB) - ESTETIKA</t>
  </si>
  <si>
    <t>Demak, 10 November 2023</t>
  </si>
  <si>
    <t>RENCANA ANGGARAN BIAYA (RAB) - STANDART</t>
  </si>
  <si>
    <t>PEKERJAAN PB CV. JAYA SETIA PLASTIK                                        (ESTETIKA)</t>
  </si>
  <si>
    <t>APP TR 3 PHS</t>
  </si>
  <si>
    <t>SINGLE LINE DIAGRAM LOKASI PEKERJAAN PB PLN UP3 GROBOGAN</t>
  </si>
  <si>
    <t>SAR 2024</t>
  </si>
  <si>
    <t>BTG</t>
  </si>
  <si>
    <t>MTR</t>
  </si>
  <si>
    <t>PEMASANGAN TIANG</t>
  </si>
  <si>
    <t>PEMASANGAN KONSTRUKSI</t>
  </si>
  <si>
    <t>Penghantar Kabel JTR</t>
  </si>
  <si>
    <t>PEMASANGAN SR APP</t>
  </si>
  <si>
    <t>IV</t>
  </si>
  <si>
    <t>Daya 1.300 VA</t>
  </si>
  <si>
    <t>R1T</t>
  </si>
  <si>
    <t>C9-200</t>
  </si>
  <si>
    <t>MJ6-T</t>
  </si>
  <si>
    <t>F1-2</t>
  </si>
  <si>
    <t>CE1-2</t>
  </si>
  <si>
    <t xml:space="preserve">-7.028269, 110.518126 </t>
  </si>
  <si>
    <t>Demak, 26 Januari 2023</t>
  </si>
  <si>
    <t>PEKERJAAN PB An. PERUM WAHID MRANGGEN TAHAP 3B</t>
  </si>
  <si>
    <t>PETA LOKASI PEKERJAAN PB An. PERUM WAHID MRANGGEN TAHAP 3B</t>
  </si>
  <si>
    <t>MRANGGEN - KAB. DEMAK</t>
  </si>
  <si>
    <t>III</t>
  </si>
  <si>
    <t>PEMASANGAN TRAFO</t>
  </si>
  <si>
    <t>LVCB 2 Jurusan Untuk 1 Tiang (M8-A1)</t>
  </si>
  <si>
    <t>Sepatu Kabel CU/CU-70 mm²</t>
  </si>
  <si>
    <t>CJ5-T</t>
  </si>
  <si>
    <t>LVTC 3X70</t>
  </si>
  <si>
    <t>PERUM WAHID MRANGGEN TAHAP 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</si>
</sst>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_-* #,##0.00_-;\-* #,##0.00_-;_-* &quot;-&quot;_-;_-@_-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10"/>
      <name val="Calibri"/>
      <family val="2"/>
      <scheme val="minor"/>
    </font>
    <font>
      <u/>
      <sz val="9"/>
      <name val="Calibri"/>
      <family val="2"/>
      <scheme val="minor"/>
    </font>
    <font>
      <vertAlign val="superscript"/>
      <sz val="9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86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41" fontId="154" fillId="0" borderId="0" applyFont="0" applyFill="0" applyBorder="0" applyAlignment="0" applyProtection="0"/>
    <xf numFmtId="0" fontId="21" fillId="0" borderId="0"/>
    <xf numFmtId="0" fontId="5" fillId="0" borderId="0"/>
    <xf numFmtId="41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4" fillId="0" borderId="0"/>
    <xf numFmtId="0" fontId="110" fillId="0" borderId="0"/>
    <xf numFmtId="0" fontId="21" fillId="0" borderId="0"/>
    <xf numFmtId="0" fontId="110" fillId="0" borderId="0"/>
    <xf numFmtId="0" fontId="110" fillId="0" borderId="0"/>
  </cellStyleXfs>
  <cellXfs count="726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167" fontId="127" fillId="36" borderId="0" xfId="2672" applyFont="1" applyFill="1" applyBorder="1" applyAlignment="1" applyProtection="1">
      <alignment horizontal="right" vertical="center"/>
    </xf>
    <xf numFmtId="167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9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22" fillId="0" borderId="3" xfId="1026" applyFont="1" applyBorder="1" applyProtection="1"/>
    <xf numFmtId="167" fontId="0" fillId="0" borderId="3" xfId="1026" applyFont="1" applyBorder="1" applyProtection="1"/>
    <xf numFmtId="167" fontId="114" fillId="0" borderId="3" xfId="1538" applyNumberFormat="1" applyFont="1" applyBorder="1"/>
    <xf numFmtId="0" fontId="61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167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8" fillId="0" borderId="21" xfId="1615" applyFont="1" applyBorder="1" applyAlignment="1">
      <alignment horizontal="center" vertical="center"/>
    </xf>
    <xf numFmtId="0" fontId="137" fillId="0" borderId="20" xfId="1653" applyFont="1" applyBorder="1" applyAlignment="1">
      <alignment horizontal="center" vertical="center"/>
    </xf>
    <xf numFmtId="0" fontId="137" fillId="0" borderId="21" xfId="1653" applyFont="1" applyBorder="1" applyAlignment="1">
      <alignment vertical="center" wrapText="1"/>
    </xf>
    <xf numFmtId="0" fontId="133" fillId="0" borderId="20" xfId="1653" applyFont="1" applyBorder="1" applyAlignment="1">
      <alignment horizontal="center" vertical="center"/>
    </xf>
    <xf numFmtId="0" fontId="133" fillId="0" borderId="21" xfId="1652" applyFont="1" applyBorder="1" applyAlignment="1">
      <alignment horizontal="center" vertical="center"/>
    </xf>
    <xf numFmtId="0" fontId="133" fillId="33" borderId="21" xfId="1653" applyFont="1" applyFill="1" applyBorder="1" applyAlignment="1">
      <alignment vertical="center" wrapText="1"/>
    </xf>
    <xf numFmtId="0" fontId="133" fillId="0" borderId="21" xfId="1652" applyFont="1" applyBorder="1" applyAlignment="1">
      <alignment horizontal="left"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7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0" fillId="0" borderId="0" xfId="1614" applyFont="1" applyAlignment="1">
      <alignment horizontal="center" vertic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165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167" fontId="123" fillId="40" borderId="61" xfId="2672" applyFont="1" applyFill="1" applyBorder="1" applyAlignment="1" applyProtection="1">
      <alignment horizontal="right" vertical="center" wrapText="1"/>
      <protection locked="0"/>
    </xf>
    <xf numFmtId="167" fontId="123" fillId="40" borderId="63" xfId="2672" applyFont="1" applyFill="1" applyBorder="1" applyAlignment="1" applyProtection="1">
      <alignment horizontal="right" vertical="center"/>
      <protection locked="0"/>
    </xf>
    <xf numFmtId="169" fontId="123" fillId="40" borderId="63" xfId="2672" applyNumberFormat="1" applyFont="1" applyFill="1" applyBorder="1" applyAlignment="1" applyProtection="1">
      <alignment horizontal="right" vertical="center"/>
      <protection locked="0"/>
    </xf>
    <xf numFmtId="169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41" fontId="134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27" fillId="47" borderId="0" xfId="2672" applyNumberFormat="1" applyFont="1" applyFill="1" applyBorder="1" applyAlignment="1" applyProtection="1">
      <alignment horizontal="right" vertical="center"/>
    </xf>
    <xf numFmtId="0" fontId="44" fillId="48" borderId="21" xfId="1451" applyFont="1" applyFill="1" applyBorder="1" applyAlignment="1">
      <alignment horizontal="left" vertical="center" wrapText="1"/>
    </xf>
    <xf numFmtId="3" fontId="44" fillId="48" borderId="21" xfId="1451" applyNumberFormat="1" applyFont="1" applyFill="1" applyBorder="1" applyAlignment="1">
      <alignment horizontal="center" vertical="center" wrapText="1"/>
    </xf>
    <xf numFmtId="0" fontId="7" fillId="48" borderId="21" xfId="1652" applyFont="1" applyFill="1" applyBorder="1" applyAlignment="1">
      <alignment vertical="center" wrapText="1"/>
    </xf>
    <xf numFmtId="0" fontId="5" fillId="48" borderId="21" xfId="1652" applyFont="1" applyFill="1" applyBorder="1" applyAlignment="1">
      <alignment vertical="center" wrapText="1"/>
    </xf>
    <xf numFmtId="0" fontId="44" fillId="48" borderId="21" xfId="1451" applyFont="1" applyFill="1" applyBorder="1" applyAlignment="1">
      <alignment horizontal="center" vertical="center"/>
    </xf>
    <xf numFmtId="0" fontId="53" fillId="48" borderId="21" xfId="1450" applyFont="1" applyFill="1" applyBorder="1" applyAlignment="1">
      <alignment horizontal="center" wrapText="1"/>
    </xf>
    <xf numFmtId="0" fontId="44" fillId="48" borderId="21" xfId="1450" applyFont="1" applyFill="1" applyBorder="1" applyAlignment="1">
      <alignment horizontal="center" vertical="center" wrapText="1"/>
    </xf>
    <xf numFmtId="3" fontId="44" fillId="48" borderId="21" xfId="1450" applyNumberFormat="1" applyFont="1" applyFill="1" applyBorder="1" applyAlignment="1">
      <alignment horizontal="center" vertical="center" wrapText="1"/>
    </xf>
    <xf numFmtId="169" fontId="44" fillId="48" borderId="21" xfId="728" applyFont="1" applyFill="1" applyBorder="1" applyAlignment="1">
      <alignment horizontal="center" vertical="center" wrapText="1"/>
    </xf>
    <xf numFmtId="0" fontId="53" fillId="0" borderId="0" xfId="1451" applyFont="1"/>
    <xf numFmtId="0" fontId="53" fillId="0" borderId="26" xfId="1451" applyFont="1" applyBorder="1"/>
    <xf numFmtId="0" fontId="53" fillId="0" borderId="36" xfId="1451" applyFont="1" applyBorder="1"/>
    <xf numFmtId="0" fontId="53" fillId="0" borderId="43" xfId="1451" applyFont="1" applyBorder="1"/>
    <xf numFmtId="0" fontId="53" fillId="0" borderId="28" xfId="1451" applyFont="1" applyBorder="1"/>
    <xf numFmtId="0" fontId="53" fillId="0" borderId="37" xfId="1451" applyFont="1" applyBorder="1"/>
    <xf numFmtId="0" fontId="143" fillId="0" borderId="0" xfId="1451" applyFont="1" applyAlignment="1">
      <alignment vertical="center"/>
    </xf>
    <xf numFmtId="0" fontId="156" fillId="0" borderId="0" xfId="1451" applyFont="1" applyAlignment="1">
      <alignment vertical="center"/>
    </xf>
    <xf numFmtId="0" fontId="54" fillId="0" borderId="0" xfId="1451" applyFont="1" applyAlignment="1">
      <alignment horizontal="center" vertical="center"/>
    </xf>
    <xf numFmtId="0" fontId="157" fillId="0" borderId="0" xfId="1451" applyFont="1"/>
    <xf numFmtId="0" fontId="55" fillId="0" borderId="0" xfId="1451" applyFont="1"/>
    <xf numFmtId="0" fontId="158" fillId="0" borderId="0" xfId="1451" applyFont="1" applyAlignment="1">
      <alignment vertical="center"/>
    </xf>
    <xf numFmtId="0" fontId="158" fillId="0" borderId="37" xfId="1451" applyFont="1" applyBorder="1" applyAlignment="1">
      <alignment vertical="center"/>
    </xf>
    <xf numFmtId="0" fontId="159" fillId="0" borderId="0" xfId="1451" applyFont="1" applyAlignment="1">
      <alignment vertical="center"/>
    </xf>
    <xf numFmtId="0" fontId="159" fillId="0" borderId="37" xfId="1451" applyFont="1" applyBorder="1" applyAlignment="1">
      <alignment vertical="center"/>
    </xf>
    <xf numFmtId="0" fontId="158" fillId="0" borderId="0" xfId="1451" applyFont="1" applyAlignment="1">
      <alignment horizontal="center" vertical="center"/>
    </xf>
    <xf numFmtId="0" fontId="53" fillId="0" borderId="34" xfId="1451" applyFont="1" applyBorder="1"/>
    <xf numFmtId="0" fontId="158" fillId="0" borderId="31" xfId="1451" applyFont="1" applyBorder="1" applyAlignment="1">
      <alignment vertical="center"/>
    </xf>
    <xf numFmtId="0" fontId="53" fillId="0" borderId="31" xfId="1451" applyFont="1" applyBorder="1"/>
    <xf numFmtId="0" fontId="53" fillId="0" borderId="0" xfId="1451" applyFont="1" applyAlignment="1">
      <alignment horizontal="center" vertical="center"/>
    </xf>
    <xf numFmtId="0" fontId="53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41" fontId="4" fillId="0" borderId="21" xfId="1653" applyNumberFormat="1" applyFont="1" applyBorder="1" applyAlignment="1">
      <alignment horizontal="center" vertical="center"/>
    </xf>
    <xf numFmtId="208" fontId="4" fillId="0" borderId="21" xfId="1653" applyNumberFormat="1" applyFont="1" applyBorder="1" applyAlignment="1">
      <alignment horizontal="center" vertical="center"/>
    </xf>
    <xf numFmtId="0" fontId="160" fillId="0" borderId="26" xfId="2677" applyFont="1" applyBorder="1" applyAlignment="1">
      <alignment horizontal="center"/>
    </xf>
    <xf numFmtId="0" fontId="160" fillId="0" borderId="36" xfId="2677" applyFont="1" applyBorder="1" applyAlignment="1">
      <alignment horizontal="center"/>
    </xf>
    <xf numFmtId="0" fontId="160" fillId="0" borderId="0" xfId="2677" applyFont="1" applyAlignment="1">
      <alignment horizontal="center"/>
    </xf>
    <xf numFmtId="0" fontId="160" fillId="0" borderId="28" xfId="2677" applyFont="1" applyBorder="1" applyAlignment="1">
      <alignment horizontal="center"/>
    </xf>
    <xf numFmtId="0" fontId="162" fillId="0" borderId="18" xfId="2677" applyFont="1" applyBorder="1" applyAlignment="1">
      <alignment horizontal="left"/>
    </xf>
    <xf numFmtId="0" fontId="160" fillId="0" borderId="37" xfId="2677" applyFont="1" applyBorder="1" applyAlignment="1">
      <alignment horizontal="center"/>
    </xf>
    <xf numFmtId="0" fontId="163" fillId="0" borderId="28" xfId="2677" applyFont="1" applyBorder="1" applyAlignment="1">
      <alignment horizontal="center"/>
    </xf>
    <xf numFmtId="0" fontId="163" fillId="0" borderId="0" xfId="2677" applyFont="1" applyAlignment="1">
      <alignment horizontal="center"/>
    </xf>
    <xf numFmtId="0" fontId="160" fillId="0" borderId="91" xfId="2677" applyFont="1" applyBorder="1" applyAlignment="1">
      <alignment horizontal="center" vertical="center"/>
    </xf>
    <xf numFmtId="0" fontId="160" fillId="0" borderId="92" xfId="2677" applyFont="1" applyBorder="1" applyAlignment="1">
      <alignment horizontal="center" vertical="center"/>
    </xf>
    <xf numFmtId="0" fontId="160" fillId="0" borderId="0" xfId="2677" applyFont="1" applyAlignment="1">
      <alignment horizontal="center" vertical="center"/>
    </xf>
    <xf numFmtId="0" fontId="166" fillId="0" borderId="0" xfId="2677" applyFont="1" applyAlignment="1">
      <alignment horizontal="center"/>
    </xf>
    <xf numFmtId="0" fontId="167" fillId="0" borderId="91" xfId="2677" applyFont="1" applyBorder="1" applyAlignment="1">
      <alignment horizontal="center" vertical="center"/>
    </xf>
    <xf numFmtId="0" fontId="160" fillId="0" borderId="95" xfId="2677" applyFont="1" applyBorder="1" applyAlignment="1">
      <alignment horizontal="center"/>
    </xf>
    <xf numFmtId="0" fontId="165" fillId="0" borderId="28" xfId="2677" applyFont="1" applyBorder="1" applyAlignment="1">
      <alignment horizontal="center"/>
    </xf>
    <xf numFmtId="0" fontId="165" fillId="0" borderId="0" xfId="2677" applyFont="1" applyAlignment="1">
      <alignment horizontal="center"/>
    </xf>
    <xf numFmtId="0" fontId="160" fillId="0" borderId="92" xfId="2677" applyFont="1" applyBorder="1" applyAlignment="1">
      <alignment horizontal="center"/>
    </xf>
    <xf numFmtId="20" fontId="160" fillId="0" borderId="92" xfId="2677" applyNumberFormat="1" applyFont="1" applyBorder="1" applyAlignment="1">
      <alignment horizontal="center"/>
    </xf>
    <xf numFmtId="0" fontId="160" fillId="0" borderId="95" xfId="2677" applyFont="1" applyBorder="1" applyAlignment="1">
      <alignment horizontal="center" vertical="center" wrapText="1"/>
    </xf>
    <xf numFmtId="0" fontId="165" fillId="0" borderId="34" xfId="2677" applyFont="1" applyBorder="1" applyAlignment="1">
      <alignment horizontal="center"/>
    </xf>
    <xf numFmtId="0" fontId="165" fillId="0" borderId="19" xfId="2677" applyFont="1" applyBorder="1" applyAlignment="1">
      <alignment horizontal="center"/>
    </xf>
    <xf numFmtId="0" fontId="160" fillId="0" borderId="19" xfId="2677" applyFont="1" applyBorder="1" applyAlignment="1">
      <alignment horizontal="center"/>
    </xf>
    <xf numFmtId="0" fontId="160" fillId="0" borderId="96" xfId="2677" applyFont="1" applyBorder="1" applyAlignment="1">
      <alignment horizontal="center"/>
    </xf>
    <xf numFmtId="0" fontId="160" fillId="0" borderId="91" xfId="2677" applyFont="1" applyBorder="1" applyAlignment="1">
      <alignment horizontal="center"/>
    </xf>
    <xf numFmtId="0" fontId="160" fillId="0" borderId="98" xfId="2677" applyFont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3" applyFont="1" applyBorder="1" applyAlignment="1">
      <alignment horizontal="center" vertical="center"/>
    </xf>
    <xf numFmtId="0" fontId="53" fillId="0" borderId="103" xfId="1451" applyFont="1" applyBorder="1"/>
    <xf numFmtId="0" fontId="158" fillId="0" borderId="103" xfId="1451" applyFont="1" applyBorder="1" applyAlignment="1">
      <alignment vertical="center"/>
    </xf>
    <xf numFmtId="0" fontId="158" fillId="0" borderId="103" xfId="1451" applyFont="1" applyBorder="1" applyAlignment="1">
      <alignment horizontal="center" vertical="center"/>
    </xf>
    <xf numFmtId="0" fontId="53" fillId="49" borderId="0" xfId="1451" applyFont="1" applyFill="1"/>
    <xf numFmtId="0" fontId="53" fillId="33" borderId="26" xfId="1451" applyFont="1" applyFill="1" applyBorder="1"/>
    <xf numFmtId="0" fontId="53" fillId="33" borderId="36" xfId="1451" applyFont="1" applyFill="1" applyBorder="1"/>
    <xf numFmtId="0" fontId="53" fillId="33" borderId="43" xfId="1451" applyFont="1" applyFill="1" applyBorder="1"/>
    <xf numFmtId="0" fontId="53" fillId="33" borderId="28" xfId="1451" applyFont="1" applyFill="1" applyBorder="1"/>
    <xf numFmtId="0" fontId="143" fillId="33" borderId="0" xfId="1451" applyFont="1" applyFill="1" applyAlignment="1">
      <alignment vertical="center"/>
    </xf>
    <xf numFmtId="0" fontId="53" fillId="33" borderId="37" xfId="1451" applyFont="1" applyFill="1" applyBorder="1"/>
    <xf numFmtId="0" fontId="53" fillId="33" borderId="0" xfId="1451" applyFont="1" applyFill="1"/>
    <xf numFmtId="0" fontId="156" fillId="33" borderId="0" xfId="1451" applyFont="1" applyFill="1" applyAlignment="1">
      <alignment vertical="center"/>
    </xf>
    <xf numFmtId="0" fontId="54" fillId="33" borderId="0" xfId="1451" applyFont="1" applyFill="1" applyAlignment="1">
      <alignment horizontal="center" vertical="center"/>
    </xf>
    <xf numFmtId="0" fontId="55" fillId="33" borderId="0" xfId="1451" applyFont="1" applyFill="1"/>
    <xf numFmtId="0" fontId="55" fillId="33" borderId="0" xfId="1451" applyFont="1" applyFill="1" applyAlignment="1">
      <alignment horizontal="center"/>
    </xf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53" fillId="33" borderId="34" xfId="1451" applyFont="1" applyFill="1" applyBorder="1"/>
    <xf numFmtId="0" fontId="53" fillId="33" borderId="103" xfId="1451" applyFont="1" applyFill="1" applyBorder="1"/>
    <xf numFmtId="0" fontId="158" fillId="33" borderId="103" xfId="1451" applyFont="1" applyFill="1" applyBorder="1" applyAlignment="1">
      <alignment vertical="center"/>
    </xf>
    <xf numFmtId="0" fontId="158" fillId="33" borderId="103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58" fillId="49" borderId="0" xfId="1451" applyFont="1" applyFill="1" applyAlignment="1">
      <alignment vertical="center"/>
    </xf>
    <xf numFmtId="0" fontId="158" fillId="49" borderId="0" xfId="1451" applyFont="1" applyFill="1" applyAlignment="1">
      <alignment horizontal="center" vertical="center"/>
    </xf>
    <xf numFmtId="0" fontId="165" fillId="0" borderId="94" xfId="2677" applyFont="1" applyBorder="1" applyAlignment="1">
      <alignment horizontal="center" vertical="center"/>
    </xf>
    <xf numFmtId="0" fontId="165" fillId="0" borderId="89" xfId="2677" applyFont="1" applyBorder="1" applyAlignment="1">
      <alignment horizontal="center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33" fillId="0" borderId="21" xfId="1653" applyFont="1" applyBorder="1" applyAlignment="1">
      <alignment vertical="center" wrapText="1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2" fillId="0" borderId="0" xfId="1614" applyFont="1" applyAlignment="1">
      <alignment horizontal="center"/>
    </xf>
    <xf numFmtId="0" fontId="160" fillId="0" borderId="0" xfId="2677" applyFont="1" applyAlignment="1">
      <alignment horizontal="left"/>
    </xf>
    <xf numFmtId="0" fontId="165" fillId="0" borderId="105" xfId="2677" applyFont="1" applyBorder="1" applyAlignment="1">
      <alignment horizontal="center" vertical="center"/>
    </xf>
    <xf numFmtId="0" fontId="165" fillId="0" borderId="106" xfId="2677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9" fontId="111" fillId="0" borderId="0" xfId="2675" applyFont="1"/>
    <xf numFmtId="0" fontId="165" fillId="0" borderId="101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0" fillId="48" borderId="21" xfId="1614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65" fillId="0" borderId="107" xfId="2677" applyFont="1" applyBorder="1" applyAlignment="1">
      <alignment horizontal="left" vertical="center"/>
    </xf>
    <xf numFmtId="0" fontId="165" fillId="0" borderId="108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center" vertical="center"/>
    </xf>
    <xf numFmtId="0" fontId="160" fillId="0" borderId="0" xfId="2677" quotePrefix="1" applyFont="1" applyAlignment="1">
      <alignment horizontal="left"/>
    </xf>
    <xf numFmtId="0" fontId="165" fillId="0" borderId="112" xfId="2677" applyFont="1" applyBorder="1" applyAlignment="1">
      <alignment horizontal="center" vertical="center"/>
    </xf>
    <xf numFmtId="0" fontId="165" fillId="0" borderId="113" xfId="2677" applyFont="1" applyBorder="1" applyAlignment="1">
      <alignment horizontal="center" vertical="center"/>
    </xf>
    <xf numFmtId="0" fontId="165" fillId="0" borderId="114" xfId="2677" applyFont="1" applyBorder="1" applyAlignment="1">
      <alignment horizontal="left" vertical="center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43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43" fontId="129" fillId="0" borderId="48" xfId="2673" applyNumberFormat="1" applyFont="1" applyBorder="1" applyAlignment="1">
      <alignment horizontal="center" vertical="center" wrapText="1"/>
    </xf>
    <xf numFmtId="0" fontId="129" fillId="0" borderId="49" xfId="2673" applyFont="1" applyBorder="1" applyAlignment="1">
      <alignment horizontal="center" vertical="center" wrapText="1"/>
    </xf>
    <xf numFmtId="43" fontId="129" fillId="44" borderId="48" xfId="2673" applyNumberFormat="1" applyFont="1" applyFill="1" applyBorder="1" applyAlignment="1">
      <alignment horizontal="center" vertical="center" wrapText="1"/>
    </xf>
    <xf numFmtId="0" fontId="129" fillId="44" borderId="49" xfId="2673" applyFont="1" applyFill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147" fillId="0" borderId="45" xfId="2673" applyFont="1" applyBorder="1" applyAlignment="1">
      <alignment horizontal="center" vertical="center" wrapText="1"/>
    </xf>
    <xf numFmtId="0" fontId="147" fillId="0" borderId="50" xfId="2673" applyFont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43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1" fontId="129" fillId="44" borderId="3" xfId="2673" applyNumberFormat="1" applyFont="1" applyFill="1" applyBorder="1" applyAlignment="1">
      <alignment horizontal="center" vertical="center" wrapText="1"/>
    </xf>
    <xf numFmtId="1" fontId="129" fillId="44" borderId="39" xfId="2673" applyNumberFormat="1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0" fontId="135" fillId="0" borderId="0" xfId="1614" applyFont="1" applyAlignment="1">
      <alignment horizontal="left" vertical="top" wrapText="1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37" fillId="35" borderId="49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65" fillId="0" borderId="114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60" fillId="0" borderId="91" xfId="2677" applyFont="1" applyBorder="1" applyAlignment="1">
      <alignment horizontal="center"/>
    </xf>
    <xf numFmtId="0" fontId="160" fillId="0" borderId="92" xfId="2677" applyFont="1" applyBorder="1" applyAlignment="1">
      <alignment horizontal="center"/>
    </xf>
    <xf numFmtId="0" fontId="160" fillId="0" borderId="18" xfId="2677" quotePrefix="1" applyFont="1" applyBorder="1" applyAlignment="1">
      <alignment horizontal="left" vertical="top" wrapText="1"/>
    </xf>
    <xf numFmtId="0" fontId="160" fillId="0" borderId="0" xfId="2677" quotePrefix="1" applyFont="1" applyAlignment="1">
      <alignment horizontal="left" vertical="top" wrapText="1"/>
    </xf>
    <xf numFmtId="0" fontId="160" fillId="0" borderId="37" xfId="2677" quotePrefix="1" applyFont="1" applyBorder="1" applyAlignment="1">
      <alignment horizontal="left" vertical="top" wrapText="1"/>
    </xf>
    <xf numFmtId="0" fontId="160" fillId="0" borderId="41" xfId="2677" quotePrefix="1" applyFont="1" applyBorder="1" applyAlignment="1">
      <alignment horizontal="left" vertical="top" wrapText="1"/>
    </xf>
    <xf numFmtId="0" fontId="160" fillId="0" borderId="42" xfId="2677" quotePrefix="1" applyFont="1" applyBorder="1" applyAlignment="1">
      <alignment horizontal="left" vertical="top" wrapText="1"/>
    </xf>
    <xf numFmtId="0" fontId="160" fillId="0" borderId="82" xfId="2677" quotePrefix="1" applyFont="1" applyBorder="1" applyAlignment="1">
      <alignment horizontal="left" vertical="top" wrapText="1"/>
    </xf>
    <xf numFmtId="0" fontId="165" fillId="0" borderId="112" xfId="2677" applyFont="1" applyBorder="1" applyAlignment="1">
      <alignment horizontal="left" vertical="center"/>
    </xf>
    <xf numFmtId="0" fontId="160" fillId="0" borderId="86" xfId="2677" applyFont="1" applyBorder="1" applyAlignment="1">
      <alignment horizontal="left" vertical="center"/>
    </xf>
    <xf numFmtId="0" fontId="160" fillId="0" borderId="90" xfId="2677" applyFont="1" applyBorder="1" applyAlignment="1">
      <alignment horizontal="left" vertical="center"/>
    </xf>
    <xf numFmtId="0" fontId="161" fillId="0" borderId="81" xfId="2677" applyFont="1" applyBorder="1" applyAlignment="1">
      <alignment horizontal="center" vertical="center"/>
    </xf>
    <xf numFmtId="0" fontId="161" fillId="0" borderId="36" xfId="2677" applyFont="1" applyBorder="1" applyAlignment="1">
      <alignment horizontal="center" vertical="center"/>
    </xf>
    <xf numFmtId="0" fontId="161" fillId="0" borderId="43" xfId="2677" applyFont="1" applyBorder="1" applyAlignment="1">
      <alignment horizontal="center" vertical="center"/>
    </xf>
    <xf numFmtId="0" fontId="161" fillId="0" borderId="41" xfId="2677" applyFont="1" applyBorder="1" applyAlignment="1">
      <alignment horizontal="center" vertical="center"/>
    </xf>
    <xf numFmtId="0" fontId="161" fillId="0" borderId="42" xfId="2677" applyFont="1" applyBorder="1" applyAlignment="1">
      <alignment horizontal="center" vertical="center"/>
    </xf>
    <xf numFmtId="0" fontId="161" fillId="0" borderId="82" xfId="2677" applyFont="1" applyBorder="1" applyAlignment="1">
      <alignment horizontal="center" vertical="center"/>
    </xf>
    <xf numFmtId="0" fontId="160" fillId="0" borderId="0" xfId="2677" applyFont="1" applyAlignment="1">
      <alignment horizontal="center"/>
    </xf>
    <xf numFmtId="0" fontId="160" fillId="0" borderId="83" xfId="2677" applyFont="1" applyBorder="1" applyAlignment="1">
      <alignment horizontal="center"/>
    </xf>
    <xf numFmtId="0" fontId="160" fillId="0" borderId="84" xfId="2677" applyFont="1" applyBorder="1" applyAlignment="1">
      <alignment horizontal="center"/>
    </xf>
    <xf numFmtId="0" fontId="162" fillId="0" borderId="18" xfId="2677" applyFont="1" applyBorder="1" applyAlignment="1">
      <alignment horizontal="left"/>
    </xf>
    <xf numFmtId="0" fontId="162" fillId="0" borderId="0" xfId="2677" applyFont="1" applyAlignment="1">
      <alignment horizontal="left"/>
    </xf>
    <xf numFmtId="0" fontId="162" fillId="0" borderId="37" xfId="2677" applyFont="1" applyBorder="1" applyAlignment="1">
      <alignment horizontal="left"/>
    </xf>
    <xf numFmtId="0" fontId="164" fillId="0" borderId="109" xfId="2677" applyFont="1" applyBorder="1" applyAlignment="1">
      <alignment horizontal="center" vertical="center"/>
    </xf>
    <xf numFmtId="0" fontId="164" fillId="0" borderId="110" xfId="2677" applyFont="1" applyBorder="1" applyAlignment="1">
      <alignment horizontal="center" vertical="center"/>
    </xf>
    <xf numFmtId="0" fontId="164" fillId="0" borderId="111" xfId="2677" applyFont="1" applyBorder="1" applyAlignment="1">
      <alignment horizontal="center" vertical="center"/>
    </xf>
    <xf numFmtId="0" fontId="162" fillId="0" borderId="85" xfId="2677" applyFont="1" applyBorder="1" applyAlignment="1">
      <alignment horizontal="center" vertical="center"/>
    </xf>
    <xf numFmtId="0" fontId="162" fillId="0" borderId="86" xfId="2677" applyFont="1" applyBorder="1" applyAlignment="1">
      <alignment horizontal="center" vertical="center"/>
    </xf>
    <xf numFmtId="0" fontId="162" fillId="0" borderId="87" xfId="2677" applyFont="1" applyBorder="1" applyAlignment="1">
      <alignment horizontal="center" vertical="center"/>
    </xf>
    <xf numFmtId="0" fontId="160" fillId="0" borderId="86" xfId="2677" applyFont="1" applyBorder="1" applyAlignment="1">
      <alignment horizontal="center"/>
    </xf>
    <xf numFmtId="0" fontId="160" fillId="0" borderId="90" xfId="2677" applyFont="1" applyBorder="1" applyAlignment="1">
      <alignment horizontal="center"/>
    </xf>
    <xf numFmtId="15" fontId="160" fillId="0" borderId="91" xfId="2677" applyNumberFormat="1" applyFont="1" applyBorder="1" applyAlignment="1">
      <alignment horizontal="center"/>
    </xf>
    <xf numFmtId="0" fontId="160" fillId="0" borderId="83" xfId="2677" applyFont="1" applyBorder="1" applyAlignment="1">
      <alignment horizontal="center" vertical="center"/>
    </xf>
    <xf numFmtId="0" fontId="160" fillId="0" borderId="84" xfId="2677" applyFont="1" applyBorder="1" applyAlignment="1">
      <alignment horizontal="center" vertical="center"/>
    </xf>
    <xf numFmtId="0" fontId="160" fillId="0" borderId="51" xfId="2677" applyFont="1" applyBorder="1" applyAlignment="1">
      <alignment horizontal="center"/>
    </xf>
    <xf numFmtId="0" fontId="160" fillId="0" borderId="97" xfId="2677" applyFont="1" applyBorder="1" applyAlignment="1">
      <alignment horizontal="center"/>
    </xf>
    <xf numFmtId="0" fontId="160" fillId="0" borderId="52" xfId="2677" applyFont="1" applyBorder="1" applyAlignment="1">
      <alignment horizontal="center"/>
    </xf>
    <xf numFmtId="0" fontId="160" fillId="0" borderId="53" xfId="2677" applyFont="1" applyBorder="1" applyAlignment="1">
      <alignment horizontal="center"/>
    </xf>
    <xf numFmtId="0" fontId="160" fillId="0" borderId="0" xfId="2677" applyFont="1" applyAlignment="1">
      <alignment horizontal="center" vertical="center" wrapText="1"/>
    </xf>
    <xf numFmtId="0" fontId="160" fillId="0" borderId="37" xfId="2677" applyFont="1" applyBorder="1" applyAlignment="1">
      <alignment horizontal="center" vertical="center" wrapText="1"/>
    </xf>
    <xf numFmtId="0" fontId="160" fillId="0" borderId="42" xfId="2677" applyFont="1" applyBorder="1" applyAlignment="1">
      <alignment horizontal="center" vertical="center" wrapText="1"/>
    </xf>
    <xf numFmtId="0" fontId="160" fillId="0" borderId="82" xfId="2677" applyFont="1" applyBorder="1" applyAlignment="1">
      <alignment horizontal="center" vertical="center" wrapText="1"/>
    </xf>
    <xf numFmtId="0" fontId="164" fillId="0" borderId="100" xfId="2677" applyFont="1" applyBorder="1" applyAlignment="1">
      <alignment horizontal="center" vertical="center"/>
    </xf>
    <xf numFmtId="0" fontId="164" fillId="0" borderId="99" xfId="2677" applyFont="1" applyBorder="1" applyAlignment="1">
      <alignment horizontal="center" vertical="center"/>
    </xf>
    <xf numFmtId="0" fontId="164" fillId="0" borderId="104" xfId="2677" applyFont="1" applyBorder="1" applyAlignment="1">
      <alignment horizontal="center" vertical="center"/>
    </xf>
    <xf numFmtId="0" fontId="160" fillId="0" borderId="85" xfId="2677" applyFont="1" applyBorder="1" applyAlignment="1">
      <alignment horizontal="center" vertical="center"/>
    </xf>
    <xf numFmtId="0" fontId="160" fillId="0" borderId="90" xfId="2677" applyFont="1" applyBorder="1" applyAlignment="1">
      <alignment horizontal="center" vertical="center"/>
    </xf>
    <xf numFmtId="0" fontId="165" fillId="0" borderId="101" xfId="2677" applyFont="1" applyBorder="1" applyAlignment="1">
      <alignment horizontal="left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60" fillId="0" borderId="85" xfId="2677" applyFont="1" applyBorder="1" applyAlignment="1">
      <alignment horizontal="left" vertical="center"/>
    </xf>
    <xf numFmtId="0" fontId="165" fillId="0" borderId="93" xfId="2677" applyFont="1" applyBorder="1" applyAlignment="1">
      <alignment horizontal="left" vertical="center"/>
    </xf>
    <xf numFmtId="0" fontId="165" fillId="0" borderId="94" xfId="2677" applyFont="1" applyBorder="1" applyAlignment="1">
      <alignment horizontal="left" vertical="center"/>
    </xf>
    <xf numFmtId="0" fontId="165" fillId="0" borderId="101" xfId="2677" applyFont="1" applyBorder="1" applyAlignment="1">
      <alignment horizontal="center" vertical="center"/>
    </xf>
    <xf numFmtId="0" fontId="165" fillId="0" borderId="102" xfId="2677" applyFont="1" applyBorder="1" applyAlignment="1">
      <alignment horizontal="center" vertical="center"/>
    </xf>
    <xf numFmtId="0" fontId="160" fillId="0" borderId="18" xfId="2677" applyFont="1" applyBorder="1" applyAlignment="1">
      <alignment horizontal="left" vertical="top" wrapText="1"/>
    </xf>
    <xf numFmtId="0" fontId="160" fillId="0" borderId="0" xfId="2677" applyFont="1" applyAlignment="1">
      <alignment horizontal="left" vertical="top" wrapText="1"/>
    </xf>
    <xf numFmtId="0" fontId="160" fillId="0" borderId="37" xfId="2677" applyFont="1" applyBorder="1" applyAlignment="1">
      <alignment horizontal="left" vertical="top" wrapText="1"/>
    </xf>
    <xf numFmtId="0" fontId="160" fillId="0" borderId="41" xfId="2677" applyFont="1" applyBorder="1" applyAlignment="1">
      <alignment horizontal="left" vertical="top" wrapText="1"/>
    </xf>
    <xf numFmtId="0" fontId="160" fillId="0" borderId="42" xfId="2677" applyFont="1" applyBorder="1" applyAlignment="1">
      <alignment horizontal="left" vertical="top" wrapText="1"/>
    </xf>
    <xf numFmtId="0" fontId="160" fillId="0" borderId="82" xfId="2677" applyFont="1" applyBorder="1" applyAlignment="1">
      <alignment horizontal="left" vertical="top" wrapText="1"/>
    </xf>
    <xf numFmtId="0" fontId="155" fillId="0" borderId="75" xfId="1451" applyFont="1" applyBorder="1" applyAlignment="1">
      <alignment horizontal="center" vertical="center"/>
    </xf>
    <xf numFmtId="0" fontId="155" fillId="0" borderId="76" xfId="1451" applyFont="1" applyBorder="1" applyAlignment="1">
      <alignment horizontal="center" vertical="center"/>
    </xf>
    <xf numFmtId="0" fontId="155" fillId="0" borderId="77" xfId="1451" applyFont="1" applyBorder="1" applyAlignment="1">
      <alignment horizontal="center" vertical="center"/>
    </xf>
    <xf numFmtId="0" fontId="155" fillId="0" borderId="78" xfId="1451" applyFont="1" applyBorder="1" applyAlignment="1">
      <alignment horizontal="center" vertical="center"/>
    </xf>
    <xf numFmtId="0" fontId="155" fillId="0" borderId="79" xfId="1451" applyFont="1" applyBorder="1" applyAlignment="1">
      <alignment horizontal="center" vertical="center"/>
    </xf>
    <xf numFmtId="0" fontId="155" fillId="0" borderId="80" xfId="1451" applyFont="1" applyBorder="1" applyAlignment="1">
      <alignment horizontal="center" vertical="center"/>
    </xf>
    <xf numFmtId="0" fontId="155" fillId="33" borderId="26" xfId="1451" applyFont="1" applyFill="1" applyBorder="1" applyAlignment="1">
      <alignment horizontal="center" vertical="center"/>
    </xf>
    <xf numFmtId="0" fontId="155" fillId="33" borderId="36" xfId="1451" applyFont="1" applyFill="1" applyBorder="1" applyAlignment="1">
      <alignment horizontal="center" vertical="center"/>
    </xf>
    <xf numFmtId="0" fontId="155" fillId="33" borderId="43" xfId="1451" applyFont="1" applyFill="1" applyBorder="1" applyAlignment="1">
      <alignment horizontal="center" vertical="center"/>
    </xf>
    <xf numFmtId="0" fontId="155" fillId="33" borderId="34" xfId="1451" applyFont="1" applyFill="1" applyBorder="1" applyAlignment="1">
      <alignment horizontal="center" vertical="center"/>
    </xf>
    <xf numFmtId="0" fontId="155" fillId="33" borderId="103" xfId="1451" applyFont="1" applyFill="1" applyBorder="1" applyAlignment="1">
      <alignment horizontal="center" vertical="center"/>
    </xf>
    <xf numFmtId="0" fontId="155" fillId="33" borderId="31" xfId="1451" applyFont="1" applyFill="1" applyBorder="1" applyAlignment="1">
      <alignment horizontal="center" vertical="center"/>
    </xf>
  </cellXfs>
  <cellStyles count="268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2 2 2" xfId="2683" xr:uid="{19EC5571-F9FB-417D-8883-664EFA0D25ED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2682" xr:uid="{E04362E9-0437-43D9-9AE0-7F51760C26C2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2685" xr:uid="{E761A613-C7A4-4139-985E-97FE43F58614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3 3 3" xfId="2684" xr:uid="{C7D2BBA4-14F4-465E-AAC8-34954418A5A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33CCFF"/>
      <color rgb="FFFFFF99"/>
      <color rgb="FFCCFF66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2.xml"/><Relationship Id="rId21" Type="http://schemas.openxmlformats.org/officeDocument/2006/relationships/externalLink" Target="externalLinks/externalLink6.xml"/><Relationship Id="rId42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48.xml"/><Relationship Id="rId84" Type="http://schemas.openxmlformats.org/officeDocument/2006/relationships/externalLink" Target="externalLinks/externalLink69.xml"/><Relationship Id="rId138" Type="http://schemas.openxmlformats.org/officeDocument/2006/relationships/externalLink" Target="externalLinks/externalLink123.xml"/><Relationship Id="rId159" Type="http://schemas.openxmlformats.org/officeDocument/2006/relationships/externalLink" Target="externalLinks/externalLink144.xml"/><Relationship Id="rId170" Type="http://schemas.openxmlformats.org/officeDocument/2006/relationships/externalLink" Target="externalLinks/externalLink155.xml"/><Relationship Id="rId107" Type="http://schemas.openxmlformats.org/officeDocument/2006/relationships/externalLink" Target="externalLinks/externalLink9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59.xml"/><Relationship Id="rId128" Type="http://schemas.openxmlformats.org/officeDocument/2006/relationships/externalLink" Target="externalLinks/externalLink113.xml"/><Relationship Id="rId149" Type="http://schemas.openxmlformats.org/officeDocument/2006/relationships/externalLink" Target="externalLinks/externalLink134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0.xml"/><Relationship Id="rId160" Type="http://schemas.openxmlformats.org/officeDocument/2006/relationships/externalLink" Target="externalLinks/externalLink145.xml"/><Relationship Id="rId181" Type="http://schemas.openxmlformats.org/officeDocument/2006/relationships/styles" Target="styles.xml"/><Relationship Id="rId22" Type="http://schemas.openxmlformats.org/officeDocument/2006/relationships/externalLink" Target="externalLinks/externalLink7.xml"/><Relationship Id="rId43" Type="http://schemas.openxmlformats.org/officeDocument/2006/relationships/externalLink" Target="externalLinks/externalLink28.xml"/><Relationship Id="rId64" Type="http://schemas.openxmlformats.org/officeDocument/2006/relationships/externalLink" Target="externalLinks/externalLink49.xml"/><Relationship Id="rId118" Type="http://schemas.openxmlformats.org/officeDocument/2006/relationships/externalLink" Target="externalLinks/externalLink103.xml"/><Relationship Id="rId139" Type="http://schemas.openxmlformats.org/officeDocument/2006/relationships/externalLink" Target="externalLinks/externalLink124.xml"/><Relationship Id="rId85" Type="http://schemas.openxmlformats.org/officeDocument/2006/relationships/externalLink" Target="externalLinks/externalLink70.xml"/><Relationship Id="rId150" Type="http://schemas.openxmlformats.org/officeDocument/2006/relationships/externalLink" Target="externalLinks/externalLink135.xml"/><Relationship Id="rId171" Type="http://schemas.openxmlformats.org/officeDocument/2006/relationships/externalLink" Target="externalLinks/externalLink156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18.xml"/><Relationship Id="rId108" Type="http://schemas.openxmlformats.org/officeDocument/2006/relationships/externalLink" Target="externalLinks/externalLink93.xml"/><Relationship Id="rId129" Type="http://schemas.openxmlformats.org/officeDocument/2006/relationships/externalLink" Target="externalLinks/externalLink114.xml"/><Relationship Id="rId54" Type="http://schemas.openxmlformats.org/officeDocument/2006/relationships/externalLink" Target="externalLinks/externalLink39.xml"/><Relationship Id="rId75" Type="http://schemas.openxmlformats.org/officeDocument/2006/relationships/externalLink" Target="externalLinks/externalLink60.xml"/><Relationship Id="rId96" Type="http://schemas.openxmlformats.org/officeDocument/2006/relationships/externalLink" Target="externalLinks/externalLink81.xml"/><Relationship Id="rId140" Type="http://schemas.openxmlformats.org/officeDocument/2006/relationships/externalLink" Target="externalLinks/externalLink125.xml"/><Relationship Id="rId161" Type="http://schemas.openxmlformats.org/officeDocument/2006/relationships/externalLink" Target="externalLinks/externalLink146.xml"/><Relationship Id="rId182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8.xml"/><Relationship Id="rId119" Type="http://schemas.openxmlformats.org/officeDocument/2006/relationships/externalLink" Target="externalLinks/externalLink104.xml"/><Relationship Id="rId44" Type="http://schemas.openxmlformats.org/officeDocument/2006/relationships/externalLink" Target="externalLinks/externalLink29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81" Type="http://schemas.openxmlformats.org/officeDocument/2006/relationships/externalLink" Target="externalLinks/externalLink66.xml"/><Relationship Id="rId86" Type="http://schemas.openxmlformats.org/officeDocument/2006/relationships/externalLink" Target="externalLinks/externalLink71.xml"/><Relationship Id="rId130" Type="http://schemas.openxmlformats.org/officeDocument/2006/relationships/externalLink" Target="externalLinks/externalLink115.xml"/><Relationship Id="rId135" Type="http://schemas.openxmlformats.org/officeDocument/2006/relationships/externalLink" Target="externalLinks/externalLink120.xml"/><Relationship Id="rId151" Type="http://schemas.openxmlformats.org/officeDocument/2006/relationships/externalLink" Target="externalLinks/externalLink136.xml"/><Relationship Id="rId156" Type="http://schemas.openxmlformats.org/officeDocument/2006/relationships/externalLink" Target="externalLinks/externalLink141.xml"/><Relationship Id="rId177" Type="http://schemas.openxmlformats.org/officeDocument/2006/relationships/externalLink" Target="externalLinks/externalLink162.xml"/><Relationship Id="rId172" Type="http://schemas.openxmlformats.org/officeDocument/2006/relationships/externalLink" Target="externalLinks/externalLink157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9" Type="http://schemas.openxmlformats.org/officeDocument/2006/relationships/externalLink" Target="externalLinks/externalLink24.xml"/><Relationship Id="rId109" Type="http://schemas.openxmlformats.org/officeDocument/2006/relationships/externalLink" Target="externalLinks/externalLink94.xml"/><Relationship Id="rId34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61.xml"/><Relationship Id="rId97" Type="http://schemas.openxmlformats.org/officeDocument/2006/relationships/externalLink" Target="externalLinks/externalLink82.xml"/><Relationship Id="rId104" Type="http://schemas.openxmlformats.org/officeDocument/2006/relationships/externalLink" Target="externalLinks/externalLink89.xml"/><Relationship Id="rId120" Type="http://schemas.openxmlformats.org/officeDocument/2006/relationships/externalLink" Target="externalLinks/externalLink105.xml"/><Relationship Id="rId125" Type="http://schemas.openxmlformats.org/officeDocument/2006/relationships/externalLink" Target="externalLinks/externalLink110.xml"/><Relationship Id="rId141" Type="http://schemas.openxmlformats.org/officeDocument/2006/relationships/externalLink" Target="externalLinks/externalLink126.xml"/><Relationship Id="rId146" Type="http://schemas.openxmlformats.org/officeDocument/2006/relationships/externalLink" Target="externalLinks/externalLink131.xml"/><Relationship Id="rId167" Type="http://schemas.openxmlformats.org/officeDocument/2006/relationships/externalLink" Target="externalLinks/externalLink15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6.xml"/><Relationship Id="rId92" Type="http://schemas.openxmlformats.org/officeDocument/2006/relationships/externalLink" Target="externalLinks/externalLink77.xml"/><Relationship Id="rId162" Type="http://schemas.openxmlformats.org/officeDocument/2006/relationships/externalLink" Target="externalLinks/externalLink147.xml"/><Relationship Id="rId18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4.xml"/><Relationship Id="rId24" Type="http://schemas.openxmlformats.org/officeDocument/2006/relationships/externalLink" Target="externalLinks/externalLink9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66" Type="http://schemas.openxmlformats.org/officeDocument/2006/relationships/externalLink" Target="externalLinks/externalLink51.xml"/><Relationship Id="rId87" Type="http://schemas.openxmlformats.org/officeDocument/2006/relationships/externalLink" Target="externalLinks/externalLink72.xml"/><Relationship Id="rId110" Type="http://schemas.openxmlformats.org/officeDocument/2006/relationships/externalLink" Target="externalLinks/externalLink95.xml"/><Relationship Id="rId115" Type="http://schemas.openxmlformats.org/officeDocument/2006/relationships/externalLink" Target="externalLinks/externalLink100.xml"/><Relationship Id="rId131" Type="http://schemas.openxmlformats.org/officeDocument/2006/relationships/externalLink" Target="externalLinks/externalLink116.xml"/><Relationship Id="rId136" Type="http://schemas.openxmlformats.org/officeDocument/2006/relationships/externalLink" Target="externalLinks/externalLink121.xml"/><Relationship Id="rId157" Type="http://schemas.openxmlformats.org/officeDocument/2006/relationships/externalLink" Target="externalLinks/externalLink142.xml"/><Relationship Id="rId178" Type="http://schemas.openxmlformats.org/officeDocument/2006/relationships/externalLink" Target="externalLinks/externalLink163.xml"/><Relationship Id="rId61" Type="http://schemas.openxmlformats.org/officeDocument/2006/relationships/externalLink" Target="externalLinks/externalLink46.xml"/><Relationship Id="rId82" Type="http://schemas.openxmlformats.org/officeDocument/2006/relationships/externalLink" Target="externalLinks/externalLink67.xml"/><Relationship Id="rId152" Type="http://schemas.openxmlformats.org/officeDocument/2006/relationships/externalLink" Target="externalLinks/externalLink137.xml"/><Relationship Id="rId173" Type="http://schemas.openxmlformats.org/officeDocument/2006/relationships/externalLink" Target="externalLinks/externalLink158.xml"/><Relationship Id="rId19" Type="http://schemas.openxmlformats.org/officeDocument/2006/relationships/externalLink" Target="externalLinks/externalLink4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56" Type="http://schemas.openxmlformats.org/officeDocument/2006/relationships/externalLink" Target="externalLinks/externalLink41.xml"/><Relationship Id="rId77" Type="http://schemas.openxmlformats.org/officeDocument/2006/relationships/externalLink" Target="externalLinks/externalLink62.xml"/><Relationship Id="rId100" Type="http://schemas.openxmlformats.org/officeDocument/2006/relationships/externalLink" Target="externalLinks/externalLink85.xml"/><Relationship Id="rId105" Type="http://schemas.openxmlformats.org/officeDocument/2006/relationships/externalLink" Target="externalLinks/externalLink90.xml"/><Relationship Id="rId126" Type="http://schemas.openxmlformats.org/officeDocument/2006/relationships/externalLink" Target="externalLinks/externalLink111.xml"/><Relationship Id="rId147" Type="http://schemas.openxmlformats.org/officeDocument/2006/relationships/externalLink" Target="externalLinks/externalLink132.xml"/><Relationship Id="rId168" Type="http://schemas.openxmlformats.org/officeDocument/2006/relationships/externalLink" Target="externalLinks/externalLink15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72" Type="http://schemas.openxmlformats.org/officeDocument/2006/relationships/externalLink" Target="externalLinks/externalLink57.xml"/><Relationship Id="rId93" Type="http://schemas.openxmlformats.org/officeDocument/2006/relationships/externalLink" Target="externalLinks/externalLink78.xml"/><Relationship Id="rId98" Type="http://schemas.openxmlformats.org/officeDocument/2006/relationships/externalLink" Target="externalLinks/externalLink83.xml"/><Relationship Id="rId121" Type="http://schemas.openxmlformats.org/officeDocument/2006/relationships/externalLink" Target="externalLinks/externalLink106.xml"/><Relationship Id="rId142" Type="http://schemas.openxmlformats.org/officeDocument/2006/relationships/externalLink" Target="externalLinks/externalLink127.xml"/><Relationship Id="rId163" Type="http://schemas.openxmlformats.org/officeDocument/2006/relationships/externalLink" Target="externalLinks/externalLink14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31.xml"/><Relationship Id="rId67" Type="http://schemas.openxmlformats.org/officeDocument/2006/relationships/externalLink" Target="externalLinks/externalLink52.xml"/><Relationship Id="rId116" Type="http://schemas.openxmlformats.org/officeDocument/2006/relationships/externalLink" Target="externalLinks/externalLink101.xml"/><Relationship Id="rId137" Type="http://schemas.openxmlformats.org/officeDocument/2006/relationships/externalLink" Target="externalLinks/externalLink122.xml"/><Relationship Id="rId158" Type="http://schemas.openxmlformats.org/officeDocument/2006/relationships/externalLink" Target="externalLinks/externalLink143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62" Type="http://schemas.openxmlformats.org/officeDocument/2006/relationships/externalLink" Target="externalLinks/externalLink47.xml"/><Relationship Id="rId83" Type="http://schemas.openxmlformats.org/officeDocument/2006/relationships/externalLink" Target="externalLinks/externalLink68.xml"/><Relationship Id="rId88" Type="http://schemas.openxmlformats.org/officeDocument/2006/relationships/externalLink" Target="externalLinks/externalLink73.xml"/><Relationship Id="rId111" Type="http://schemas.openxmlformats.org/officeDocument/2006/relationships/externalLink" Target="externalLinks/externalLink96.xml"/><Relationship Id="rId132" Type="http://schemas.openxmlformats.org/officeDocument/2006/relationships/externalLink" Target="externalLinks/externalLink117.xml"/><Relationship Id="rId153" Type="http://schemas.openxmlformats.org/officeDocument/2006/relationships/externalLink" Target="externalLinks/externalLink138.xml"/><Relationship Id="rId174" Type="http://schemas.openxmlformats.org/officeDocument/2006/relationships/externalLink" Target="externalLinks/externalLink159.xml"/><Relationship Id="rId179" Type="http://schemas.openxmlformats.org/officeDocument/2006/relationships/externalLink" Target="externalLinks/externalLink164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1.xml"/><Relationship Id="rId57" Type="http://schemas.openxmlformats.org/officeDocument/2006/relationships/externalLink" Target="externalLinks/externalLink42.xml"/><Relationship Id="rId106" Type="http://schemas.openxmlformats.org/officeDocument/2006/relationships/externalLink" Target="externalLinks/externalLink91.xml"/><Relationship Id="rId127" Type="http://schemas.openxmlformats.org/officeDocument/2006/relationships/externalLink" Target="externalLinks/externalLink11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6.xml"/><Relationship Id="rId52" Type="http://schemas.openxmlformats.org/officeDocument/2006/relationships/externalLink" Target="externalLinks/externalLink37.xml"/><Relationship Id="rId73" Type="http://schemas.openxmlformats.org/officeDocument/2006/relationships/externalLink" Target="externalLinks/externalLink58.xml"/><Relationship Id="rId78" Type="http://schemas.openxmlformats.org/officeDocument/2006/relationships/externalLink" Target="externalLinks/externalLink63.xml"/><Relationship Id="rId94" Type="http://schemas.openxmlformats.org/officeDocument/2006/relationships/externalLink" Target="externalLinks/externalLink79.xml"/><Relationship Id="rId99" Type="http://schemas.openxmlformats.org/officeDocument/2006/relationships/externalLink" Target="externalLinks/externalLink84.xml"/><Relationship Id="rId101" Type="http://schemas.openxmlformats.org/officeDocument/2006/relationships/externalLink" Target="externalLinks/externalLink86.xml"/><Relationship Id="rId122" Type="http://schemas.openxmlformats.org/officeDocument/2006/relationships/externalLink" Target="externalLinks/externalLink107.xml"/><Relationship Id="rId143" Type="http://schemas.openxmlformats.org/officeDocument/2006/relationships/externalLink" Target="externalLinks/externalLink128.xml"/><Relationship Id="rId148" Type="http://schemas.openxmlformats.org/officeDocument/2006/relationships/externalLink" Target="externalLinks/externalLink133.xml"/><Relationship Id="rId164" Type="http://schemas.openxmlformats.org/officeDocument/2006/relationships/externalLink" Target="externalLinks/externalLink149.xml"/><Relationship Id="rId169" Type="http://schemas.openxmlformats.org/officeDocument/2006/relationships/externalLink" Target="externalLinks/externalLink15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theme" Target="theme/theme1.xml"/><Relationship Id="rId26" Type="http://schemas.openxmlformats.org/officeDocument/2006/relationships/externalLink" Target="externalLinks/externalLink11.xml"/><Relationship Id="rId47" Type="http://schemas.openxmlformats.org/officeDocument/2006/relationships/externalLink" Target="externalLinks/externalLink32.xml"/><Relationship Id="rId68" Type="http://schemas.openxmlformats.org/officeDocument/2006/relationships/externalLink" Target="externalLinks/externalLink53.xml"/><Relationship Id="rId89" Type="http://schemas.openxmlformats.org/officeDocument/2006/relationships/externalLink" Target="externalLinks/externalLink74.xml"/><Relationship Id="rId112" Type="http://schemas.openxmlformats.org/officeDocument/2006/relationships/externalLink" Target="externalLinks/externalLink97.xml"/><Relationship Id="rId133" Type="http://schemas.openxmlformats.org/officeDocument/2006/relationships/externalLink" Target="externalLinks/externalLink118.xml"/><Relationship Id="rId154" Type="http://schemas.openxmlformats.org/officeDocument/2006/relationships/externalLink" Target="externalLinks/externalLink139.xml"/><Relationship Id="rId175" Type="http://schemas.openxmlformats.org/officeDocument/2006/relationships/externalLink" Target="externalLinks/externalLink160.xml"/><Relationship Id="rId16" Type="http://schemas.openxmlformats.org/officeDocument/2006/relationships/externalLink" Target="externalLinks/externalLink1.xml"/><Relationship Id="rId37" Type="http://schemas.openxmlformats.org/officeDocument/2006/relationships/externalLink" Target="externalLinks/externalLink22.xml"/><Relationship Id="rId58" Type="http://schemas.openxmlformats.org/officeDocument/2006/relationships/externalLink" Target="externalLinks/externalLink43.xml"/><Relationship Id="rId79" Type="http://schemas.openxmlformats.org/officeDocument/2006/relationships/externalLink" Target="externalLinks/externalLink64.xml"/><Relationship Id="rId102" Type="http://schemas.openxmlformats.org/officeDocument/2006/relationships/externalLink" Target="externalLinks/externalLink87.xml"/><Relationship Id="rId123" Type="http://schemas.openxmlformats.org/officeDocument/2006/relationships/externalLink" Target="externalLinks/externalLink108.xml"/><Relationship Id="rId144" Type="http://schemas.openxmlformats.org/officeDocument/2006/relationships/externalLink" Target="externalLinks/externalLink129.xml"/><Relationship Id="rId90" Type="http://schemas.openxmlformats.org/officeDocument/2006/relationships/externalLink" Target="externalLinks/externalLink75.xml"/><Relationship Id="rId165" Type="http://schemas.openxmlformats.org/officeDocument/2006/relationships/externalLink" Target="externalLinks/externalLink150.xml"/><Relationship Id="rId27" Type="http://schemas.openxmlformats.org/officeDocument/2006/relationships/externalLink" Target="externalLinks/externalLink12.xml"/><Relationship Id="rId48" Type="http://schemas.openxmlformats.org/officeDocument/2006/relationships/externalLink" Target="externalLinks/externalLink33.xml"/><Relationship Id="rId69" Type="http://schemas.openxmlformats.org/officeDocument/2006/relationships/externalLink" Target="externalLinks/externalLink54.xml"/><Relationship Id="rId113" Type="http://schemas.openxmlformats.org/officeDocument/2006/relationships/externalLink" Target="externalLinks/externalLink98.xml"/><Relationship Id="rId134" Type="http://schemas.openxmlformats.org/officeDocument/2006/relationships/externalLink" Target="externalLinks/externalLink119.xml"/><Relationship Id="rId80" Type="http://schemas.openxmlformats.org/officeDocument/2006/relationships/externalLink" Target="externalLinks/externalLink65.xml"/><Relationship Id="rId155" Type="http://schemas.openxmlformats.org/officeDocument/2006/relationships/externalLink" Target="externalLinks/externalLink140.xml"/><Relationship Id="rId176" Type="http://schemas.openxmlformats.org/officeDocument/2006/relationships/externalLink" Target="externalLinks/externalLink161.xml"/><Relationship Id="rId17" Type="http://schemas.openxmlformats.org/officeDocument/2006/relationships/externalLink" Target="externalLinks/externalLink2.xml"/><Relationship Id="rId38" Type="http://schemas.openxmlformats.org/officeDocument/2006/relationships/externalLink" Target="externalLinks/externalLink23.xml"/><Relationship Id="rId59" Type="http://schemas.openxmlformats.org/officeDocument/2006/relationships/externalLink" Target="externalLinks/externalLink44.xml"/><Relationship Id="rId103" Type="http://schemas.openxmlformats.org/officeDocument/2006/relationships/externalLink" Target="externalLinks/externalLink88.xml"/><Relationship Id="rId124" Type="http://schemas.openxmlformats.org/officeDocument/2006/relationships/externalLink" Target="externalLinks/externalLink109.xml"/><Relationship Id="rId70" Type="http://schemas.openxmlformats.org/officeDocument/2006/relationships/externalLink" Target="externalLinks/externalLink55.xml"/><Relationship Id="rId91" Type="http://schemas.openxmlformats.org/officeDocument/2006/relationships/externalLink" Target="externalLinks/externalLink76.xml"/><Relationship Id="rId145" Type="http://schemas.openxmlformats.org/officeDocument/2006/relationships/externalLink" Target="externalLinks/externalLink130.xml"/><Relationship Id="rId166" Type="http://schemas.openxmlformats.org/officeDocument/2006/relationships/externalLink" Target="externalLinks/externalLink151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3.xml"/><Relationship Id="rId49" Type="http://schemas.openxmlformats.org/officeDocument/2006/relationships/externalLink" Target="externalLinks/externalLink34.xml"/><Relationship Id="rId114" Type="http://schemas.openxmlformats.org/officeDocument/2006/relationships/externalLink" Target="externalLinks/externalLink9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0.20149999999999996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Relationship Id="rId4" Type="http://schemas.openxmlformats.org/officeDocument/2006/relationships/image" Target="../media/image14.sv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4" Type="http://schemas.openxmlformats.org/officeDocument/2006/relationships/image" Target="../media/image19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3" Type="http://schemas.openxmlformats.org/officeDocument/2006/relationships/image" Target="../media/image22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0" Type="http://schemas.openxmlformats.org/officeDocument/2006/relationships/image" Target="../media/image29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053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054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4186375" y="14530563"/>
          <a:ext cx="7014904" cy="4602842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91109</xdr:colOff>
      <xdr:row>6</xdr:row>
      <xdr:rowOff>0</xdr:rowOff>
    </xdr:from>
    <xdr:to>
      <xdr:col>21</xdr:col>
      <xdr:colOff>338189</xdr:colOff>
      <xdr:row>36</xdr:row>
      <xdr:rowOff>57979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F2EFA3-1027-A0BB-35B8-ABA881012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90500" y="927652"/>
          <a:ext cx="7867080" cy="4646544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12" name="Picture 11" descr="c.jpg">
          <a:extLst>
            <a:ext uri="{FF2B5EF4-FFF2-40B4-BE49-F238E27FC236}">
              <a16:creationId xmlns:a16="http://schemas.microsoft.com/office/drawing/2014/main" id="{3133F8CC-99EC-4E22-8556-FB8BA769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5411" y="26276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F76AFA2-EB59-7700-FB3E-37FB10A12538}"/>
            </a:ext>
          </a:extLst>
        </xdr:cNvPr>
        <xdr:cNvGrpSpPr/>
      </xdr:nvGrpSpPr>
      <xdr:grpSpPr>
        <a:xfrm>
          <a:off x="10375067" y="817550"/>
          <a:ext cx="100556" cy="75475"/>
          <a:chOff x="9937028" y="802652"/>
          <a:chExt cx="83991" cy="77961"/>
        </a:xfrm>
      </xdr:grpSpPr>
      <xdr:sp macro="" textlink="">
        <xdr:nvSpPr>
          <xdr:cNvPr id="73" name="Oval 1">
            <a:extLst>
              <a:ext uri="{FF2B5EF4-FFF2-40B4-BE49-F238E27FC236}">
                <a16:creationId xmlns:a16="http://schemas.microsoft.com/office/drawing/2014/main" id="{BDEA3D15-361B-6BED-E568-AE1CE0C3F94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3">
            <a:extLst>
              <a:ext uri="{FF2B5EF4-FFF2-40B4-BE49-F238E27FC236}">
                <a16:creationId xmlns:a16="http://schemas.microsoft.com/office/drawing/2014/main" id="{B72C20AA-7BB2-7031-0778-8D025E9C9ECC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">
            <a:extLst>
              <a:ext uri="{FF2B5EF4-FFF2-40B4-BE49-F238E27FC236}">
                <a16:creationId xmlns:a16="http://schemas.microsoft.com/office/drawing/2014/main" id="{64ED0F05-736D-C909-E3DA-B3F461E353BB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F75B7A5-6316-0C24-9FFB-C62121E36ED4}"/>
            </a:ext>
          </a:extLst>
        </xdr:cNvPr>
        <xdr:cNvSpPr/>
      </xdr:nvSpPr>
      <xdr:spPr>
        <a:xfrm>
          <a:off x="9961829" y="954575"/>
          <a:ext cx="8399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16" name="Group 14">
          <a:extLst>
            <a:ext uri="{FF2B5EF4-FFF2-40B4-BE49-F238E27FC236}">
              <a16:creationId xmlns:a16="http://schemas.microsoft.com/office/drawing/2014/main" id="{0CF117BF-8799-AC1C-CDE5-F515AED9186B}"/>
            </a:ext>
          </a:extLst>
        </xdr:cNvPr>
        <xdr:cNvGrpSpPr/>
      </xdr:nvGrpSpPr>
      <xdr:grpSpPr>
        <a:xfrm>
          <a:off x="11151508" y="820335"/>
          <a:ext cx="100556" cy="75475"/>
          <a:chOff x="9937028" y="802652"/>
          <a:chExt cx="83991" cy="77961"/>
        </a:xfrm>
      </xdr:grpSpPr>
      <xdr:sp macro="" textlink="">
        <xdr:nvSpPr>
          <xdr:cNvPr id="70" name="Oval 69">
            <a:extLst>
              <a:ext uri="{FF2B5EF4-FFF2-40B4-BE49-F238E27FC236}">
                <a16:creationId xmlns:a16="http://schemas.microsoft.com/office/drawing/2014/main" id="{A2E9B998-F337-30D5-F07B-A133508F62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EF1D20C0-1628-FFC4-E5B5-3806C0EAD9EA}"/>
              </a:ext>
            </a:extLst>
          </xdr:cNvPr>
          <xdr:cNvCxnSpPr>
            <a:stCxn id="70" idx="1"/>
            <a:endCxn id="7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080FFBE0-944D-4B2D-23A5-1996288D40C9}"/>
              </a:ext>
            </a:extLst>
          </xdr:cNvPr>
          <xdr:cNvCxnSpPr>
            <a:stCxn id="70" idx="3"/>
            <a:endCxn id="7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171E29F7-E32D-77CA-AC86-078360F3832E}"/>
            </a:ext>
          </a:extLst>
        </xdr:cNvPr>
        <xdr:cNvSpPr/>
      </xdr:nvSpPr>
      <xdr:spPr>
        <a:xfrm>
          <a:off x="10700107" y="954841"/>
          <a:ext cx="79355" cy="800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EE6CF42D-6310-1467-BF18-84F47B73964E}"/>
            </a:ext>
          </a:extLst>
        </xdr:cNvPr>
        <xdr:cNvCxnSpPr/>
      </xdr:nvCxnSpPr>
      <xdr:spPr>
        <a:xfrm>
          <a:off x="9713886" y="1150463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E1E64354-B284-426A-6A6C-481378101237}"/>
            </a:ext>
          </a:extLst>
        </xdr:cNvPr>
        <xdr:cNvCxnSpPr/>
      </xdr:nvCxnSpPr>
      <xdr:spPr>
        <a:xfrm>
          <a:off x="10476532" y="115421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8657A956-6CBD-1C57-57EF-DD73112B2086}"/>
            </a:ext>
          </a:extLst>
        </xdr:cNvPr>
        <xdr:cNvCxnSpPr/>
      </xdr:nvCxnSpPr>
      <xdr:spPr>
        <a:xfrm>
          <a:off x="9714532" y="1296008"/>
          <a:ext cx="568271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1C8F972-A2EE-12EC-7CFA-CD529C218BF1}"/>
            </a:ext>
          </a:extLst>
        </xdr:cNvPr>
        <xdr:cNvCxnSpPr/>
      </xdr:nvCxnSpPr>
      <xdr:spPr>
        <a:xfrm>
          <a:off x="10477178" y="1299759"/>
          <a:ext cx="568271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CD3FFAE3-F8DC-0B45-4F15-3CD991408350}"/>
            </a:ext>
          </a:extLst>
        </xdr:cNvPr>
        <xdr:cNvCxnSpPr/>
      </xdr:nvCxnSpPr>
      <xdr:spPr>
        <a:xfrm>
          <a:off x="9717115" y="1452810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70A9613-227C-99C0-813A-838EA291C6FE}"/>
            </a:ext>
          </a:extLst>
        </xdr:cNvPr>
        <xdr:cNvCxnSpPr/>
      </xdr:nvCxnSpPr>
      <xdr:spPr>
        <a:xfrm>
          <a:off x="10479761" y="1456560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2C9337E-C3BA-88F2-1829-096B935A96B1}"/>
            </a:ext>
          </a:extLst>
        </xdr:cNvPr>
        <xdr:cNvCxnSpPr/>
      </xdr:nvCxnSpPr>
      <xdr:spPr>
        <a:xfrm>
          <a:off x="9713886" y="1597732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546A9C1-D105-F391-FE3B-2ECA7E9A5777}"/>
            </a:ext>
          </a:extLst>
        </xdr:cNvPr>
        <xdr:cNvCxnSpPr/>
      </xdr:nvCxnSpPr>
      <xdr:spPr>
        <a:xfrm>
          <a:off x="10476532" y="160148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4978594C-3026-8DE3-5D15-732647A98A3A}"/>
            </a:ext>
          </a:extLst>
        </xdr:cNvPr>
        <xdr:cNvCxnSpPr/>
      </xdr:nvCxnSpPr>
      <xdr:spPr>
        <a:xfrm rot="5400000" flipH="1" flipV="1">
          <a:off x="9939507" y="142743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4ED9B6C3-AAD1-86BA-A045-EA3C9D540259}"/>
            </a:ext>
          </a:extLst>
        </xdr:cNvPr>
        <xdr:cNvCxnSpPr/>
      </xdr:nvCxnSpPr>
      <xdr:spPr>
        <a:xfrm rot="5400000" flipH="1" flipV="1">
          <a:off x="9969205" y="1428050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30BEB77-6475-5B5C-A8FE-366AEAB5346B}"/>
            </a:ext>
          </a:extLst>
        </xdr:cNvPr>
        <xdr:cNvCxnSpPr/>
      </xdr:nvCxnSpPr>
      <xdr:spPr>
        <a:xfrm rot="5400000" flipH="1" flipV="1">
          <a:off x="9998910" y="142867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C7503567-06D3-F8BC-B946-5243600FA4BF}"/>
            </a:ext>
          </a:extLst>
        </xdr:cNvPr>
        <xdr:cNvCxnSpPr/>
      </xdr:nvCxnSpPr>
      <xdr:spPr>
        <a:xfrm rot="5400000" flipH="1" flipV="1">
          <a:off x="10689237" y="143431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30" name="Straight Connector 50">
          <a:extLst>
            <a:ext uri="{FF2B5EF4-FFF2-40B4-BE49-F238E27FC236}">
              <a16:creationId xmlns:a16="http://schemas.microsoft.com/office/drawing/2014/main" id="{E2D12337-682F-E5D5-E384-C1E037A6800D}"/>
            </a:ext>
          </a:extLst>
        </xdr:cNvPr>
        <xdr:cNvCxnSpPr/>
      </xdr:nvCxnSpPr>
      <xdr:spPr>
        <a:xfrm rot="5400000" flipH="1" flipV="1">
          <a:off x="10718935" y="1434927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73A1E2AE-E506-DF3A-1AAE-83E6D0426C53}"/>
            </a:ext>
          </a:extLst>
        </xdr:cNvPr>
        <xdr:cNvCxnSpPr/>
      </xdr:nvCxnSpPr>
      <xdr:spPr>
        <a:xfrm rot="5400000" flipH="1" flipV="1">
          <a:off x="10748640" y="1435552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32" name="Straight Connector 52">
          <a:extLst>
            <a:ext uri="{FF2B5EF4-FFF2-40B4-BE49-F238E27FC236}">
              <a16:creationId xmlns:a16="http://schemas.microsoft.com/office/drawing/2014/main" id="{31D66DF5-4230-C210-CE98-C32F80FCA2D3}"/>
            </a:ext>
          </a:extLst>
        </xdr:cNvPr>
        <xdr:cNvCxnSpPr/>
      </xdr:nvCxnSpPr>
      <xdr:spPr>
        <a:xfrm rot="5400000" flipH="1" flipV="1">
          <a:off x="9910741" y="1573137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F322CBBA-5A63-A370-A315-4A0D738B6250}"/>
            </a:ext>
          </a:extLst>
        </xdr:cNvPr>
        <xdr:cNvCxnSpPr/>
      </xdr:nvCxnSpPr>
      <xdr:spPr>
        <a:xfrm rot="5400000" flipH="1" flipV="1">
          <a:off x="9940439" y="157375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610A504E-E30E-DC8E-576D-1D36A199B05F}"/>
            </a:ext>
          </a:extLst>
        </xdr:cNvPr>
        <xdr:cNvCxnSpPr/>
      </xdr:nvCxnSpPr>
      <xdr:spPr>
        <a:xfrm rot="5400000" flipH="1" flipV="1">
          <a:off x="9970144" y="1574379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420F9EC-F78C-B691-C96F-64D4C9E2FEA7}"/>
            </a:ext>
          </a:extLst>
        </xdr:cNvPr>
        <xdr:cNvCxnSpPr/>
      </xdr:nvCxnSpPr>
      <xdr:spPr>
        <a:xfrm rot="5400000" flipH="1" flipV="1">
          <a:off x="10000673" y="157592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77BCB865-A453-10A0-3A57-AE3466C09E3E}"/>
            </a:ext>
          </a:extLst>
        </xdr:cNvPr>
        <xdr:cNvCxnSpPr/>
      </xdr:nvCxnSpPr>
      <xdr:spPr>
        <a:xfrm rot="5400000" flipH="1" flipV="1">
          <a:off x="10647557" y="1576888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4C4D9EC4-9762-35A9-81D2-661B6EC38838}"/>
            </a:ext>
          </a:extLst>
        </xdr:cNvPr>
        <xdr:cNvCxnSpPr/>
      </xdr:nvCxnSpPr>
      <xdr:spPr>
        <a:xfrm rot="5400000" flipH="1" flipV="1">
          <a:off x="10677255" y="157750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3191282C-B4AE-AA13-10D4-F26CD5CFE63A}"/>
            </a:ext>
          </a:extLst>
        </xdr:cNvPr>
        <xdr:cNvCxnSpPr/>
      </xdr:nvCxnSpPr>
      <xdr:spPr>
        <a:xfrm rot="5400000" flipH="1" flipV="1">
          <a:off x="10706960" y="157813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F230B0FE-D836-17BA-0147-17D48C9820D8}"/>
            </a:ext>
          </a:extLst>
        </xdr:cNvPr>
        <xdr:cNvCxnSpPr/>
      </xdr:nvCxnSpPr>
      <xdr:spPr>
        <a:xfrm rot="5400000" flipH="1" flipV="1">
          <a:off x="10737489" y="157967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682684E3-5861-4C06-76F7-4B45E2C7815A}"/>
            </a:ext>
          </a:extLst>
        </xdr:cNvPr>
        <xdr:cNvSpPr/>
      </xdr:nvSpPr>
      <xdr:spPr>
        <a:xfrm>
          <a:off x="9957962" y="1717860"/>
          <a:ext cx="77932" cy="6102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BBCDA780-3356-A40B-9672-FC13E5777278}"/>
            </a:ext>
          </a:extLst>
        </xdr:cNvPr>
        <xdr:cNvSpPr/>
      </xdr:nvSpPr>
      <xdr:spPr>
        <a:xfrm>
          <a:off x="10716498" y="1727082"/>
          <a:ext cx="77932" cy="6102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42" name="Group 73">
          <a:extLst>
            <a:ext uri="{FF2B5EF4-FFF2-40B4-BE49-F238E27FC236}">
              <a16:creationId xmlns:a16="http://schemas.microsoft.com/office/drawing/2014/main" id="{05FD7DCE-EED5-1AE2-0CC1-E622513083C4}"/>
            </a:ext>
          </a:extLst>
        </xdr:cNvPr>
        <xdr:cNvGrpSpPr/>
      </xdr:nvGrpSpPr>
      <xdr:grpSpPr>
        <a:xfrm>
          <a:off x="10300459" y="2046059"/>
          <a:ext cx="213869" cy="118580"/>
          <a:chOff x="9837964" y="2071666"/>
          <a:chExt cx="197304" cy="122485"/>
        </a:xfrm>
      </xdr:grpSpPr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49498D4D-453F-659C-179E-DA98D242312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AE859D07-C1CC-3A17-5C78-ECD1E213DBEE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3" name="Group 74">
          <a:extLst>
            <a:ext uri="{FF2B5EF4-FFF2-40B4-BE49-F238E27FC236}">
              <a16:creationId xmlns:a16="http://schemas.microsoft.com/office/drawing/2014/main" id="{290E6CCE-019C-85C7-09E1-23AF0F7F405F}"/>
            </a:ext>
          </a:extLst>
        </xdr:cNvPr>
        <xdr:cNvGrpSpPr/>
      </xdr:nvGrpSpPr>
      <xdr:grpSpPr>
        <a:xfrm>
          <a:off x="11108516" y="2046643"/>
          <a:ext cx="213869" cy="118562"/>
          <a:chOff x="9837964" y="2071684"/>
          <a:chExt cx="197304" cy="122467"/>
        </a:xfrm>
      </xdr:grpSpPr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DC2B4ABE-5595-7145-6CF7-6008CB8B160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9E6EA729-E2E7-4111-D3AF-19EB9BE8A95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2CA4E38A-5A18-B459-01EB-EC4C2CB17332}"/>
            </a:ext>
          </a:extLst>
        </xdr:cNvPr>
        <xdr:cNvGrpSpPr/>
      </xdr:nvGrpSpPr>
      <xdr:grpSpPr>
        <a:xfrm>
          <a:off x="10238286" y="2215924"/>
          <a:ext cx="332618" cy="82531"/>
          <a:chOff x="9821479" y="2199918"/>
          <a:chExt cx="316053" cy="85250"/>
        </a:xfrm>
      </xdr:grpSpPr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F290FF10-F487-C6C6-94B2-A8ACDDF3D72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79">
            <a:extLst>
              <a:ext uri="{FF2B5EF4-FFF2-40B4-BE49-F238E27FC236}">
                <a16:creationId xmlns:a16="http://schemas.microsoft.com/office/drawing/2014/main" id="{157DC1E8-DB2F-C336-3D9E-AE431E73B8B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80">
            <a:extLst>
              <a:ext uri="{FF2B5EF4-FFF2-40B4-BE49-F238E27FC236}">
                <a16:creationId xmlns:a16="http://schemas.microsoft.com/office/drawing/2014/main" id="{7FA3120A-31ED-7ED0-48D2-6BFCDD01C9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88">
            <a:extLst>
              <a:ext uri="{FF2B5EF4-FFF2-40B4-BE49-F238E27FC236}">
                <a16:creationId xmlns:a16="http://schemas.microsoft.com/office/drawing/2014/main" id="{2DBAEDF4-7D7F-BB39-F552-F89618EB8D2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45" name="Group 90">
          <a:extLst>
            <a:ext uri="{FF2B5EF4-FFF2-40B4-BE49-F238E27FC236}">
              <a16:creationId xmlns:a16="http://schemas.microsoft.com/office/drawing/2014/main" id="{AF37AE4C-BB81-809A-B414-AF7F7E96A967}"/>
            </a:ext>
          </a:extLst>
        </xdr:cNvPr>
        <xdr:cNvGrpSpPr/>
      </xdr:nvGrpSpPr>
      <xdr:grpSpPr>
        <a:xfrm>
          <a:off x="11042208" y="2215924"/>
          <a:ext cx="332618" cy="82531"/>
          <a:chOff x="9821479" y="2199918"/>
          <a:chExt cx="316053" cy="85250"/>
        </a:xfrm>
      </xdr:grpSpPr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B72011D1-048A-1CDC-AB6D-C4E1E98BD5D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872EA16C-9BBE-07EB-4DAB-8781E9F0BC7F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4D99AF7D-6E78-9AB5-E8E2-4492F67989D3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09CAEAF3-12EE-A4AF-1AC5-C1DFA6B9913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A850DA87-F712-79A5-9A09-CE42D67CFA8F}"/>
            </a:ext>
          </a:extLst>
        </xdr:cNvPr>
        <xdr:cNvCxnSpPr/>
      </xdr:nvCxnSpPr>
      <xdr:spPr>
        <a:xfrm>
          <a:off x="9725527" y="236141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ECCE988E-9DC1-A600-0AD1-CE69A9AA6A9F}"/>
            </a:ext>
          </a:extLst>
        </xdr:cNvPr>
        <xdr:cNvCxnSpPr/>
      </xdr:nvCxnSpPr>
      <xdr:spPr>
        <a:xfrm>
          <a:off x="10488173" y="236516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A081C9A5-FB14-585A-DF2E-89224BFAF864}"/>
            </a:ext>
          </a:extLst>
        </xdr:cNvPr>
        <xdr:cNvCxnSpPr/>
      </xdr:nvCxnSpPr>
      <xdr:spPr>
        <a:xfrm flipV="1">
          <a:off x="9898674" y="2475286"/>
          <a:ext cx="190499" cy="856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F280ED25-86EE-7A4D-F542-B5582D9C2A1E}"/>
            </a:ext>
          </a:extLst>
        </xdr:cNvPr>
        <xdr:cNvCxnSpPr/>
      </xdr:nvCxnSpPr>
      <xdr:spPr>
        <a:xfrm flipV="1">
          <a:off x="10622574" y="2473858"/>
          <a:ext cx="190499" cy="8566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50" name="Group 155">
          <a:extLst>
            <a:ext uri="{FF2B5EF4-FFF2-40B4-BE49-F238E27FC236}">
              <a16:creationId xmlns:a16="http://schemas.microsoft.com/office/drawing/2014/main" id="{3B35BAE6-75BA-238B-258A-0641DCB574A4}"/>
            </a:ext>
          </a:extLst>
        </xdr:cNvPr>
        <xdr:cNvGrpSpPr/>
      </xdr:nvGrpSpPr>
      <xdr:grpSpPr>
        <a:xfrm>
          <a:off x="10351801" y="1913211"/>
          <a:ext cx="137514" cy="61028"/>
          <a:chOff x="9933529" y="1884698"/>
          <a:chExt cx="120949" cy="61119"/>
        </a:xfrm>
      </xdr:grpSpPr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15D6BBFA-7965-245D-F039-18436313FE7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34F69929-FA03-223D-C3BE-4FDCC788FB5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7" name="Isosceles Triangle 56">
            <a:extLst>
              <a:ext uri="{FF2B5EF4-FFF2-40B4-BE49-F238E27FC236}">
                <a16:creationId xmlns:a16="http://schemas.microsoft.com/office/drawing/2014/main" id="{228FAF95-D42E-03D8-A793-D0F6A0F80D5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51" name="Group 134">
          <a:extLst>
            <a:ext uri="{FF2B5EF4-FFF2-40B4-BE49-F238E27FC236}">
              <a16:creationId xmlns:a16="http://schemas.microsoft.com/office/drawing/2014/main" id="{84EA3657-2121-DE82-49E3-37496943EE80}"/>
            </a:ext>
          </a:extLst>
        </xdr:cNvPr>
        <xdr:cNvGrpSpPr/>
      </xdr:nvGrpSpPr>
      <xdr:grpSpPr>
        <a:xfrm>
          <a:off x="11141814" y="1913902"/>
          <a:ext cx="137514" cy="61028"/>
          <a:chOff x="10690412" y="1882091"/>
          <a:chExt cx="120949" cy="61416"/>
        </a:xfrm>
      </xdr:grpSpPr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9D32131A-06C0-A266-48D7-F73F5EC4077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" name="Isosceles Triangle 52">
            <a:extLst>
              <a:ext uri="{FF2B5EF4-FFF2-40B4-BE49-F238E27FC236}">
                <a16:creationId xmlns:a16="http://schemas.microsoft.com/office/drawing/2014/main" id="{3DC70035-E96E-5010-B921-638023D1F1A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4973EA89-6D47-4E30-563A-048056C7D3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166687</xdr:colOff>
      <xdr:row>30</xdr:row>
      <xdr:rowOff>20606</xdr:rowOff>
    </xdr:from>
    <xdr:to>
      <xdr:col>13</xdr:col>
      <xdr:colOff>327420</xdr:colOff>
      <xdr:row>37</xdr:row>
      <xdr:rowOff>5953</xdr:rowOff>
    </xdr:to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96C0379D-3B10-4AD5-8CA2-58F8750DE35B}"/>
            </a:ext>
          </a:extLst>
        </xdr:cNvPr>
        <xdr:cNvSpPr txBox="1"/>
      </xdr:nvSpPr>
      <xdr:spPr>
        <a:xfrm>
          <a:off x="4071937" y="4681903"/>
          <a:ext cx="922733" cy="114025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MGN01-48/11/1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CA4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2 CE2-2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CJ5-T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5</xdr:col>
      <xdr:colOff>228950</xdr:colOff>
      <xdr:row>28</xdr:row>
      <xdr:rowOff>85673</xdr:rowOff>
    </xdr:from>
    <xdr:to>
      <xdr:col>6</xdr:col>
      <xdr:colOff>5680</xdr:colOff>
      <xdr:row>29</xdr:row>
      <xdr:rowOff>84035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D7CA82A-59F9-4697-BE03-39D41A2268E6}"/>
            </a:ext>
          </a:extLst>
        </xdr:cNvPr>
        <xdr:cNvGrpSpPr/>
      </xdr:nvGrpSpPr>
      <xdr:grpSpPr>
        <a:xfrm rot="4141346">
          <a:off x="1929265" y="4420619"/>
          <a:ext cx="152970" cy="17429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99BD9CBA-D5B4-4779-31BD-FB69272751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2D1D360B-210E-1B1B-C873-1311CEB3310F}"/>
              </a:ext>
            </a:extLst>
          </xdr:cNvPr>
          <xdr:cNvCxnSpPr>
            <a:stCxn id="8" idx="1"/>
            <a:endCxn id="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867D6498-9B30-56E1-2D4E-5E2CE7818A4F}"/>
              </a:ext>
            </a:extLst>
          </xdr:cNvPr>
          <xdr:cNvCxnSpPr>
            <a:stCxn id="8" idx="3"/>
            <a:endCxn id="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304873</xdr:colOff>
      <xdr:row>12</xdr:row>
      <xdr:rowOff>133983</xdr:rowOff>
    </xdr:from>
    <xdr:to>
      <xdr:col>14</xdr:col>
      <xdr:colOff>81603</xdr:colOff>
      <xdr:row>13</xdr:row>
      <xdr:rowOff>120898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65B84D0-28E6-4ECC-BFCE-0C9016BE24D5}"/>
            </a:ext>
          </a:extLst>
        </xdr:cNvPr>
        <xdr:cNvGrpSpPr/>
      </xdr:nvGrpSpPr>
      <xdr:grpSpPr>
        <a:xfrm rot="4141346">
          <a:off x="5188672" y="1986706"/>
          <a:ext cx="147045" cy="17429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148959EC-A80E-9137-1A0E-5CAC900913A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A7B4E7AA-38FE-D2F9-73BC-1D14A5417F9D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CAC2E54A-D83A-6831-DD0F-088A675BFDEA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167360</xdr:colOff>
      <xdr:row>13</xdr:row>
      <xdr:rowOff>35875</xdr:rowOff>
    </xdr:from>
    <xdr:to>
      <xdr:col>13</xdr:col>
      <xdr:colOff>327879</xdr:colOff>
      <xdr:row>14</xdr:row>
      <xdr:rowOff>25191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26C4F442-6F20-42D2-A8C4-83854797CA04}"/>
            </a:ext>
          </a:extLst>
        </xdr:cNvPr>
        <xdr:cNvSpPr/>
      </xdr:nvSpPr>
      <xdr:spPr>
        <a:xfrm>
          <a:off x="4834610" y="2058106"/>
          <a:ext cx="160519" cy="143181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125509</xdr:colOff>
      <xdr:row>27</xdr:row>
      <xdr:rowOff>129351</xdr:rowOff>
    </xdr:from>
    <xdr:to>
      <xdr:col>11</xdr:col>
      <xdr:colOff>222891</xdr:colOff>
      <xdr:row>29</xdr:row>
      <xdr:rowOff>123792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4B7C07B6-ACE8-4241-9CA0-B1FBF46C973E}"/>
            </a:ext>
          </a:extLst>
        </xdr:cNvPr>
        <xdr:cNvSpPr txBox="1"/>
      </xdr:nvSpPr>
      <xdr:spPr>
        <a:xfrm>
          <a:off x="3649759" y="4326304"/>
          <a:ext cx="478382" cy="304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60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4</xdr:col>
      <xdr:colOff>278423</xdr:colOff>
      <xdr:row>30</xdr:row>
      <xdr:rowOff>40468</xdr:rowOff>
    </xdr:from>
    <xdr:to>
      <xdr:col>7</xdr:col>
      <xdr:colOff>154781</xdr:colOff>
      <xdr:row>37</xdr:row>
      <xdr:rowOff>77392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7C338A15-5F50-48CF-87E3-B64E1EF150E7}"/>
            </a:ext>
          </a:extLst>
        </xdr:cNvPr>
        <xdr:cNvSpPr txBox="1"/>
      </xdr:nvSpPr>
      <xdr:spPr>
        <a:xfrm>
          <a:off x="1516673" y="4701765"/>
          <a:ext cx="1019358" cy="119183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MGN01-48/11/1/1</a:t>
          </a:r>
        </a:p>
        <a:p>
          <a:pPr algn="ctr"/>
          <a:endParaRPr lang="en-US" sz="800" b="1" u="sng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MJ6-T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F1-2</a:t>
          </a: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13</xdr:col>
      <xdr:colOff>357308</xdr:colOff>
      <xdr:row>11</xdr:row>
      <xdr:rowOff>142875</xdr:rowOff>
    </xdr:from>
    <xdr:to>
      <xdr:col>14</xdr:col>
      <xdr:colOff>53578</xdr:colOff>
      <xdr:row>12</xdr:row>
      <xdr:rowOff>138876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997AFF16-7B75-448C-A7CC-15C604A0D990}"/>
            </a:ext>
          </a:extLst>
        </xdr:cNvPr>
        <xdr:cNvCxnSpPr>
          <a:cxnSpLocks/>
          <a:stCxn id="13" idx="2"/>
        </xdr:cNvCxnSpPr>
      </xdr:nvCxnSpPr>
      <xdr:spPr>
        <a:xfrm flipV="1">
          <a:off x="5024558" y="1857375"/>
          <a:ext cx="77270" cy="15078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35719</xdr:colOff>
      <xdr:row>29</xdr:row>
      <xdr:rowOff>35697</xdr:rowOff>
    </xdr:from>
    <xdr:to>
      <xdr:col>5</xdr:col>
      <xdr:colOff>234177</xdr:colOff>
      <xdr:row>29</xdr:row>
      <xdr:rowOff>89296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B23DCE97-65DE-4FF2-8981-E4549D05E4F8}"/>
            </a:ext>
          </a:extLst>
        </xdr:cNvPr>
        <xdr:cNvCxnSpPr>
          <a:cxnSpLocks/>
          <a:stCxn id="8" idx="4"/>
        </xdr:cNvCxnSpPr>
      </xdr:nvCxnSpPr>
      <xdr:spPr>
        <a:xfrm flipH="1">
          <a:off x="1654969" y="4542213"/>
          <a:ext cx="198458" cy="535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282251</xdr:colOff>
      <xdr:row>28</xdr:row>
      <xdr:rowOff>99456</xdr:rowOff>
    </xdr:from>
    <xdr:to>
      <xdr:col>19</xdr:col>
      <xdr:colOff>58981</xdr:colOff>
      <xdr:row>29</xdr:row>
      <xdr:rowOff>92324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25696803-1934-4231-AF07-00FB558C237C}"/>
            </a:ext>
          </a:extLst>
        </xdr:cNvPr>
        <xdr:cNvGrpSpPr/>
      </xdr:nvGrpSpPr>
      <xdr:grpSpPr>
        <a:xfrm rot="4141346">
          <a:off x="7153661" y="4431655"/>
          <a:ext cx="147476" cy="17429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4" name="Oval 83">
            <a:extLst>
              <a:ext uri="{FF2B5EF4-FFF2-40B4-BE49-F238E27FC236}">
                <a16:creationId xmlns:a16="http://schemas.microsoft.com/office/drawing/2014/main" id="{D271F2ED-F27E-9AF2-51A8-295A0320A66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D41F2546-96F1-8F71-F09A-3705A23893E0}"/>
              </a:ext>
            </a:extLst>
          </xdr:cNvPr>
          <xdr:cNvCxnSpPr>
            <a:stCxn id="84" idx="1"/>
            <a:endCxn id="8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0209C8A1-76AF-3D30-4F8F-D53BF7D8FD1F}"/>
              </a:ext>
            </a:extLst>
          </xdr:cNvPr>
          <xdr:cNvCxnSpPr>
            <a:stCxn id="84" idx="3"/>
            <a:endCxn id="8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81037</xdr:colOff>
      <xdr:row>12</xdr:row>
      <xdr:rowOff>53020</xdr:rowOff>
    </xdr:from>
    <xdr:to>
      <xdr:col>3</xdr:col>
      <xdr:colOff>238767</xdr:colOff>
      <xdr:row>13</xdr:row>
      <xdr:rowOff>39935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167CDD2D-04E2-459B-8E5E-42692CE1B318}"/>
            </a:ext>
          </a:extLst>
        </xdr:cNvPr>
        <xdr:cNvGrpSpPr/>
      </xdr:nvGrpSpPr>
      <xdr:grpSpPr>
        <a:xfrm rot="4141346">
          <a:off x="980901" y="1914026"/>
          <a:ext cx="147045" cy="1577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4" name="Oval 93">
            <a:extLst>
              <a:ext uri="{FF2B5EF4-FFF2-40B4-BE49-F238E27FC236}">
                <a16:creationId xmlns:a16="http://schemas.microsoft.com/office/drawing/2014/main" id="{8C512E86-2E83-5C8D-CF82-DBD6D685DCD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46FAA824-06B3-E0F4-1ACE-FB494764A39D}"/>
              </a:ext>
            </a:extLst>
          </xdr:cNvPr>
          <xdr:cNvCxnSpPr>
            <a:stCxn id="94" idx="1"/>
            <a:endCxn id="9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AD002F2B-9D98-E377-05D2-038299B2031F}"/>
              </a:ext>
            </a:extLst>
          </xdr:cNvPr>
          <xdr:cNvCxnSpPr>
            <a:stCxn id="94" idx="3"/>
            <a:endCxn id="9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315311</xdr:colOff>
      <xdr:row>12</xdr:row>
      <xdr:rowOff>98661</xdr:rowOff>
    </xdr:from>
    <xdr:to>
      <xdr:col>3</xdr:col>
      <xdr:colOff>88702</xdr:colOff>
      <xdr:row>13</xdr:row>
      <xdr:rowOff>6569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1C58930F-DAF3-4175-84C1-DE6295CCF8FE}"/>
            </a:ext>
          </a:extLst>
        </xdr:cNvPr>
        <xdr:cNvCxnSpPr>
          <a:cxnSpLocks/>
          <a:stCxn id="94" idx="3"/>
        </xdr:cNvCxnSpPr>
      </xdr:nvCxnSpPr>
      <xdr:spPr>
        <a:xfrm flipH="1">
          <a:off x="794845" y="1937971"/>
          <a:ext cx="154391" cy="7213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230660</xdr:colOff>
      <xdr:row>12</xdr:row>
      <xdr:rowOff>155623</xdr:rowOff>
    </xdr:from>
    <xdr:to>
      <xdr:col>13</xdr:col>
      <xdr:colOff>312980</xdr:colOff>
      <xdr:row>13</xdr:row>
      <xdr:rowOff>18295</xdr:rowOff>
    </xdr:to>
    <xdr:cxnSp macro="">
      <xdr:nvCxnSpPr>
        <xdr:cNvPr id="131" name="Straight Connector 130">
          <a:extLst>
            <a:ext uri="{FF2B5EF4-FFF2-40B4-BE49-F238E27FC236}">
              <a16:creationId xmlns:a16="http://schemas.microsoft.com/office/drawing/2014/main" id="{B7C06F87-80E9-4EA9-B4C9-BDDD6D80B778}"/>
            </a:ext>
          </a:extLst>
        </xdr:cNvPr>
        <xdr:cNvCxnSpPr>
          <a:stCxn id="94" idx="7"/>
          <a:endCxn id="13" idx="3"/>
        </xdr:cNvCxnSpPr>
      </xdr:nvCxnSpPr>
      <xdr:spPr>
        <a:xfrm>
          <a:off x="1087910" y="2024904"/>
          <a:ext cx="3892320" cy="2340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68044</xdr:colOff>
      <xdr:row>28</xdr:row>
      <xdr:rowOff>139627</xdr:rowOff>
    </xdr:from>
    <xdr:to>
      <xdr:col>18</xdr:col>
      <xdr:colOff>232380</xdr:colOff>
      <xdr:row>28</xdr:row>
      <xdr:rowOff>144517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641F488C-29AC-442C-A9E2-E3B19700CF48}"/>
            </a:ext>
          </a:extLst>
        </xdr:cNvPr>
        <xdr:cNvCxnSpPr>
          <a:stCxn id="79" idx="0"/>
        </xdr:cNvCxnSpPr>
      </xdr:nvCxnSpPr>
      <xdr:spPr>
        <a:xfrm>
          <a:off x="5116294" y="4491361"/>
          <a:ext cx="1688336" cy="489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27787</xdr:colOff>
      <xdr:row>13</xdr:row>
      <xdr:rowOff>116005</xdr:rowOff>
    </xdr:from>
    <xdr:to>
      <xdr:col>14</xdr:col>
      <xdr:colOff>29168</xdr:colOff>
      <xdr:row>28</xdr:row>
      <xdr:rowOff>101003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0F284FC2-CFA7-456B-A8ED-E32F18F442F5}"/>
            </a:ext>
          </a:extLst>
        </xdr:cNvPr>
        <xdr:cNvCxnSpPr>
          <a:stCxn id="13" idx="6"/>
          <a:endCxn id="79" idx="1"/>
        </xdr:cNvCxnSpPr>
      </xdr:nvCxnSpPr>
      <xdr:spPr>
        <a:xfrm flipH="1">
          <a:off x="5076037" y="2146021"/>
          <a:ext cx="1381" cy="2306716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209664</xdr:colOff>
      <xdr:row>12</xdr:row>
      <xdr:rowOff>64842</xdr:rowOff>
    </xdr:from>
    <xdr:to>
      <xdr:col>8</xdr:col>
      <xdr:colOff>367394</xdr:colOff>
      <xdr:row>13</xdr:row>
      <xdr:rowOff>51757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6BD9C758-35D5-4BFB-8E8F-F33112430095}"/>
            </a:ext>
          </a:extLst>
        </xdr:cNvPr>
        <xdr:cNvGrpSpPr/>
      </xdr:nvGrpSpPr>
      <xdr:grpSpPr>
        <a:xfrm rot="4141346">
          <a:off x="3097354" y="1925848"/>
          <a:ext cx="147045" cy="1577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0" name="Oval 89">
            <a:extLst>
              <a:ext uri="{FF2B5EF4-FFF2-40B4-BE49-F238E27FC236}">
                <a16:creationId xmlns:a16="http://schemas.microsoft.com/office/drawing/2014/main" id="{0B5B8927-2E0D-E984-8E80-02B91267FC4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014FE2CD-7A97-0AC2-8821-9C7D4806A3DA}"/>
              </a:ext>
            </a:extLst>
          </xdr:cNvPr>
          <xdr:cNvCxnSpPr>
            <a:stCxn id="90" idx="1"/>
            <a:endCxn id="9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8B8D850A-F8FE-3B56-593B-01C679A00C35}"/>
              </a:ext>
            </a:extLst>
          </xdr:cNvPr>
          <xdr:cNvCxnSpPr>
            <a:stCxn id="90" idx="3"/>
            <a:endCxn id="9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178594</xdr:colOff>
      <xdr:row>5</xdr:row>
      <xdr:rowOff>77390</xdr:rowOff>
    </xdr:from>
    <xdr:to>
      <xdr:col>8</xdr:col>
      <xdr:colOff>262099</xdr:colOff>
      <xdr:row>12</xdr:row>
      <xdr:rowOff>69735</xdr:rowOff>
    </xdr:to>
    <xdr:cxnSp macro="">
      <xdr:nvCxnSpPr>
        <xdr:cNvPr id="136" name="Straight Connector 135">
          <a:extLst>
            <a:ext uri="{FF2B5EF4-FFF2-40B4-BE49-F238E27FC236}">
              <a16:creationId xmlns:a16="http://schemas.microsoft.com/office/drawing/2014/main" id="{873795CF-5541-4E26-BD2C-5A2A409ACEDC}"/>
            </a:ext>
          </a:extLst>
        </xdr:cNvPr>
        <xdr:cNvCxnSpPr>
          <a:endCxn id="90" idx="2"/>
        </xdr:cNvCxnSpPr>
      </xdr:nvCxnSpPr>
      <xdr:spPr>
        <a:xfrm>
          <a:off x="2940844" y="863203"/>
          <a:ext cx="83505" cy="107581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132847</xdr:colOff>
      <xdr:row>5</xdr:row>
      <xdr:rowOff>26276</xdr:rowOff>
    </xdr:from>
    <xdr:to>
      <xdr:col>4</xdr:col>
      <xdr:colOff>236483</xdr:colOff>
      <xdr:row>12</xdr:row>
      <xdr:rowOff>58029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ED940261-2725-4477-BA28-511B9F49E33F}"/>
            </a:ext>
          </a:extLst>
        </xdr:cNvPr>
        <xdr:cNvCxnSpPr>
          <a:endCxn id="94" idx="2"/>
        </xdr:cNvCxnSpPr>
      </xdr:nvCxnSpPr>
      <xdr:spPr>
        <a:xfrm flipH="1">
          <a:off x="993381" y="807983"/>
          <a:ext cx="484636" cy="10893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15720</xdr:colOff>
      <xdr:row>29</xdr:row>
      <xdr:rowOff>44134</xdr:rowOff>
    </xdr:from>
    <xdr:to>
      <xdr:col>19</xdr:col>
      <xdr:colOff>231762</xdr:colOff>
      <xdr:row>30</xdr:row>
      <xdr:rowOff>48927</xdr:rowOff>
    </xdr:to>
    <xdr:grpSp>
      <xdr:nvGrpSpPr>
        <xdr:cNvPr id="142" name="Group 134">
          <a:extLst>
            <a:ext uri="{FF2B5EF4-FFF2-40B4-BE49-F238E27FC236}">
              <a16:creationId xmlns:a16="http://schemas.microsoft.com/office/drawing/2014/main" id="{AFE0CFA7-E0EE-4D9E-91AB-6CAA4E52024C}"/>
            </a:ext>
          </a:extLst>
        </xdr:cNvPr>
        <xdr:cNvGrpSpPr/>
      </xdr:nvGrpSpPr>
      <xdr:grpSpPr>
        <a:xfrm>
          <a:off x="7271285" y="4544351"/>
          <a:ext cx="216042" cy="159402"/>
          <a:chOff x="10690412" y="1882091"/>
          <a:chExt cx="120949" cy="61416"/>
        </a:xfrm>
      </xdr:grpSpPr>
      <xdr:sp macro="" textlink="">
        <xdr:nvSpPr>
          <xdr:cNvPr id="143" name="Isosceles Triangle 142">
            <a:extLst>
              <a:ext uri="{FF2B5EF4-FFF2-40B4-BE49-F238E27FC236}">
                <a16:creationId xmlns:a16="http://schemas.microsoft.com/office/drawing/2014/main" id="{903503CF-4A63-D326-7CC5-317B176DE43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4" name="Isosceles Triangle 143">
            <a:extLst>
              <a:ext uri="{FF2B5EF4-FFF2-40B4-BE49-F238E27FC236}">
                <a16:creationId xmlns:a16="http://schemas.microsoft.com/office/drawing/2014/main" id="{E24A8DD8-838C-B775-B64E-182EB142F36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C46B14CC-14E4-525B-08D6-F85CC774AA1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19</xdr:col>
      <xdr:colOff>53754</xdr:colOff>
      <xdr:row>28</xdr:row>
      <xdr:rowOff>131379</xdr:rowOff>
    </xdr:from>
    <xdr:to>
      <xdr:col>21</xdr:col>
      <xdr:colOff>308742</xdr:colOff>
      <xdr:row>28</xdr:row>
      <xdr:rowOff>143199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828379D5-DCCE-40FF-BF89-5DAC22C65F82}"/>
            </a:ext>
          </a:extLst>
        </xdr:cNvPr>
        <xdr:cNvCxnSpPr>
          <a:stCxn id="84" idx="0"/>
        </xdr:cNvCxnSpPr>
      </xdr:nvCxnSpPr>
      <xdr:spPr>
        <a:xfrm flipV="1">
          <a:off x="7010288" y="4401207"/>
          <a:ext cx="1016988" cy="118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379269</xdr:colOff>
      <xdr:row>29</xdr:row>
      <xdr:rowOff>38055</xdr:rowOff>
    </xdr:from>
    <xdr:to>
      <xdr:col>18</xdr:col>
      <xdr:colOff>287478</xdr:colOff>
      <xdr:row>29</xdr:row>
      <xdr:rowOff>46733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470FF66C-1B5B-4B76-B5C7-CE95B7B5BB92}"/>
            </a:ext>
          </a:extLst>
        </xdr:cNvPr>
        <xdr:cNvCxnSpPr>
          <a:stCxn id="84" idx="4"/>
          <a:endCxn id="8" idx="7"/>
        </xdr:cNvCxnSpPr>
      </xdr:nvCxnSpPr>
      <xdr:spPr>
        <a:xfrm flipH="1" flipV="1">
          <a:off x="1998519" y="4544571"/>
          <a:ext cx="4861209" cy="867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363764</xdr:colOff>
      <xdr:row>28</xdr:row>
      <xdr:rowOff>120739</xdr:rowOff>
    </xdr:from>
    <xdr:to>
      <xdr:col>10</xdr:col>
      <xdr:colOff>178096</xdr:colOff>
      <xdr:row>29</xdr:row>
      <xdr:rowOff>109786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E4836E47-0514-4801-887A-A4B83D9DDC87}"/>
            </a:ext>
          </a:extLst>
        </xdr:cNvPr>
        <xdr:cNvGrpSpPr/>
      </xdr:nvGrpSpPr>
      <xdr:grpSpPr>
        <a:xfrm>
          <a:off x="3643677" y="4466348"/>
          <a:ext cx="211897" cy="143655"/>
          <a:chOff x="6627576" y="2647875"/>
          <a:chExt cx="102698" cy="64112"/>
        </a:xfrm>
      </xdr:grpSpPr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24651D86-4EC7-84FD-D4E1-8F927DA877D2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1F20F8F8-22A6-8F09-4DEE-141CD269243E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F25ED933-8B3B-783E-C277-3EE08C37CDB5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9521</xdr:colOff>
      <xdr:row>12</xdr:row>
      <xdr:rowOff>97679</xdr:rowOff>
    </xdr:from>
    <xdr:to>
      <xdr:col>11</xdr:col>
      <xdr:colOff>204853</xdr:colOff>
      <xdr:row>13</xdr:row>
      <xdr:rowOff>76698</xdr:rowOff>
    </xdr:to>
    <xdr:grpSp>
      <xdr:nvGrpSpPr>
        <xdr:cNvPr id="163" name="Group 162">
          <a:extLst>
            <a:ext uri="{FF2B5EF4-FFF2-40B4-BE49-F238E27FC236}">
              <a16:creationId xmlns:a16="http://schemas.microsoft.com/office/drawing/2014/main" id="{2DECF699-8C2A-4422-A351-64FDEABBAA13}"/>
            </a:ext>
          </a:extLst>
        </xdr:cNvPr>
        <xdr:cNvGrpSpPr/>
      </xdr:nvGrpSpPr>
      <xdr:grpSpPr>
        <a:xfrm>
          <a:off x="4084564" y="1964027"/>
          <a:ext cx="195332" cy="139149"/>
          <a:chOff x="6627576" y="2647875"/>
          <a:chExt cx="102698" cy="64112"/>
        </a:xfrm>
      </xdr:grpSpPr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BA662AEB-5B3E-3F7C-713D-832968336A5C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B44EAA00-B82C-BB1B-223E-C6DFF987E7C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D0A9DEB1-A45D-7AD4-3A75-9877AC339045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199834</xdr:colOff>
      <xdr:row>12</xdr:row>
      <xdr:rowOff>94671</xdr:rowOff>
    </xdr:from>
    <xdr:to>
      <xdr:col>6</xdr:col>
      <xdr:colOff>14166</xdr:colOff>
      <xdr:row>13</xdr:row>
      <xdr:rowOff>73690</xdr:rowOff>
    </xdr:to>
    <xdr:grpSp>
      <xdr:nvGrpSpPr>
        <xdr:cNvPr id="167" name="Group 166">
          <a:extLst>
            <a:ext uri="{FF2B5EF4-FFF2-40B4-BE49-F238E27FC236}">
              <a16:creationId xmlns:a16="http://schemas.microsoft.com/office/drawing/2014/main" id="{7FE85B8D-CA5B-47FA-9EF4-7C262224013C}"/>
            </a:ext>
          </a:extLst>
        </xdr:cNvPr>
        <xdr:cNvGrpSpPr/>
      </xdr:nvGrpSpPr>
      <xdr:grpSpPr>
        <a:xfrm>
          <a:off x="1889486" y="1961019"/>
          <a:ext cx="211897" cy="139149"/>
          <a:chOff x="6627576" y="2647875"/>
          <a:chExt cx="102698" cy="64112"/>
        </a:xfrm>
      </xdr:grpSpPr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8962DA66-CB9E-F3A8-A48D-2E552CADCB84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590E1997-1BD5-9B8D-8EF3-3A6D882A65AF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E6A9B828-6225-2D43-8277-2A148B6FA13F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321902</xdr:colOff>
      <xdr:row>7</xdr:row>
      <xdr:rowOff>131396</xdr:rowOff>
    </xdr:from>
    <xdr:to>
      <xdr:col>4</xdr:col>
      <xdr:colOff>80343</xdr:colOff>
      <xdr:row>9</xdr:row>
      <xdr:rowOff>25939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5F66838D-5ECC-4B7C-A218-9DA113C7514B}"/>
            </a:ext>
          </a:extLst>
        </xdr:cNvPr>
        <xdr:cNvGrpSpPr/>
      </xdr:nvGrpSpPr>
      <xdr:grpSpPr>
        <a:xfrm rot="6268137">
          <a:off x="1192546" y="1248578"/>
          <a:ext cx="203761" cy="156006"/>
          <a:chOff x="6627576" y="2647875"/>
          <a:chExt cx="102698" cy="64112"/>
        </a:xfrm>
      </xdr:grpSpPr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1154C85D-0F2F-F3DD-5E62-EAFE1A9BED1E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A69DC46D-8364-3D7B-B7E1-111D749C065A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4FA2C8BE-F90C-0F31-FE59-5238DF9FB2DB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8</xdr:col>
      <xdr:colOff>166493</xdr:colOff>
      <xdr:row>8</xdr:row>
      <xdr:rowOff>6067</xdr:rowOff>
    </xdr:from>
    <xdr:to>
      <xdr:col>8</xdr:col>
      <xdr:colOff>328418</xdr:colOff>
      <xdr:row>9</xdr:row>
      <xdr:rowOff>93798</xdr:rowOff>
    </xdr:to>
    <xdr:pic>
      <xdr:nvPicPr>
        <xdr:cNvPr id="176" name="Graphic 175">
          <a:extLst>
            <a:ext uri="{FF2B5EF4-FFF2-40B4-BE49-F238E27FC236}">
              <a16:creationId xmlns:a16="http://schemas.microsoft.com/office/drawing/2014/main" id="{CB7BFCC2-6AD9-101E-2EEF-58089647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9981198">
          <a:off x="2928743" y="1229278"/>
          <a:ext cx="161925" cy="238125"/>
        </a:xfrm>
        <a:prstGeom prst="rect">
          <a:avLst/>
        </a:prstGeom>
      </xdr:spPr>
    </xdr:pic>
    <xdr:clientData/>
  </xdr:twoCellAnchor>
  <xdr:twoCellAnchor>
    <xdr:from>
      <xdr:col>14</xdr:col>
      <xdr:colOff>175847</xdr:colOff>
      <xdr:row>7</xdr:row>
      <xdr:rowOff>15934</xdr:rowOff>
    </xdr:from>
    <xdr:to>
      <xdr:col>18</xdr:col>
      <xdr:colOff>227134</xdr:colOff>
      <xdr:row>15</xdr:row>
      <xdr:rowOff>43961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71985DCA-3A40-4574-8957-C18E19FECFEF}"/>
            </a:ext>
          </a:extLst>
        </xdr:cNvPr>
        <xdr:cNvSpPr txBox="1"/>
      </xdr:nvSpPr>
      <xdr:spPr>
        <a:xfrm>
          <a:off x="5224097" y="1107646"/>
          <a:ext cx="1575287" cy="126627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MGN01-48/11/2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Trafo 1 Fasa CSP 50 KVA (G106)</a:t>
          </a:r>
        </a:p>
      </xdr:txBody>
    </xdr:sp>
    <xdr:clientData/>
  </xdr:twoCellAnchor>
  <xdr:twoCellAnchor>
    <xdr:from>
      <xdr:col>13</xdr:col>
      <xdr:colOff>296541</xdr:colOff>
      <xdr:row>28</xdr:row>
      <xdr:rowOff>95884</xdr:rowOff>
    </xdr:from>
    <xdr:to>
      <xdr:col>14</xdr:col>
      <xdr:colOff>73271</xdr:colOff>
      <xdr:row>29</xdr:row>
      <xdr:rowOff>88752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12C46200-8A53-44EA-9ABE-78FFD22C78B8}"/>
            </a:ext>
          </a:extLst>
        </xdr:cNvPr>
        <xdr:cNvGrpSpPr/>
      </xdr:nvGrpSpPr>
      <xdr:grpSpPr>
        <a:xfrm rot="4141346">
          <a:off x="5180125" y="4428083"/>
          <a:ext cx="147476" cy="17429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id="{F993F234-7E5A-8BB9-F786-A49C7C70857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1548C113-4BF4-1DFA-560D-148EB8EFFC6A}"/>
              </a:ext>
            </a:extLst>
          </xdr:cNvPr>
          <xdr:cNvCxnSpPr>
            <a:stCxn id="79" idx="1"/>
            <a:endCxn id="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5D7D134A-EC1C-0AD4-FF02-8E9C87C3BC02}"/>
              </a:ext>
            </a:extLst>
          </xdr:cNvPr>
          <xdr:cNvCxnSpPr>
            <a:stCxn id="79" idx="3"/>
            <a:endCxn id="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75632</xdr:colOff>
      <xdr:row>28</xdr:row>
      <xdr:rowOff>112404</xdr:rowOff>
    </xdr:from>
    <xdr:to>
      <xdr:col>16</xdr:col>
      <xdr:colOff>270964</xdr:colOff>
      <xdr:row>29</xdr:row>
      <xdr:rowOff>101451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B6C1C26-436C-4B9C-9124-21560E08E2BF}"/>
            </a:ext>
          </a:extLst>
        </xdr:cNvPr>
        <xdr:cNvGrpSpPr/>
      </xdr:nvGrpSpPr>
      <xdr:grpSpPr>
        <a:xfrm>
          <a:off x="6138502" y="4458013"/>
          <a:ext cx="195332" cy="143655"/>
          <a:chOff x="6627576" y="2647875"/>
          <a:chExt cx="102698" cy="64112"/>
        </a:xfrm>
      </xdr:grpSpPr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7B54A241-FE03-A948-A9C7-BC6C6DEFE814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42E111A7-5EBD-264D-B315-47D7B6DAF169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C44C3255-1452-F780-6F41-AAAF0E9C82BB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313627</xdr:colOff>
      <xdr:row>27</xdr:row>
      <xdr:rowOff>73392</xdr:rowOff>
    </xdr:from>
    <xdr:to>
      <xdr:col>18</xdr:col>
      <xdr:colOff>30009</xdr:colOff>
      <xdr:row>29</xdr:row>
      <xdr:rowOff>67833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11DF6CF5-C448-4F18-AA40-763B2FFA7759}"/>
            </a:ext>
          </a:extLst>
        </xdr:cNvPr>
        <xdr:cNvSpPr txBox="1"/>
      </xdr:nvSpPr>
      <xdr:spPr>
        <a:xfrm>
          <a:off x="6123877" y="4270345"/>
          <a:ext cx="478382" cy="304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60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17</xdr:col>
      <xdr:colOff>81880</xdr:colOff>
      <xdr:row>30</xdr:row>
      <xdr:rowOff>95615</xdr:rowOff>
    </xdr:from>
    <xdr:to>
      <xdr:col>19</xdr:col>
      <xdr:colOff>345282</xdr:colOff>
      <xdr:row>40</xdr:row>
      <xdr:rowOff>86915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F7C3917C-C14D-415F-8B70-181F09384D0E}"/>
            </a:ext>
          </a:extLst>
        </xdr:cNvPr>
        <xdr:cNvSpPr txBox="1"/>
      </xdr:nvSpPr>
      <xdr:spPr>
        <a:xfrm>
          <a:off x="6273130" y="4756912"/>
          <a:ext cx="1025402" cy="16165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MGN01-48/11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CA4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2 CE2-2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LVCB 2 Jurusan Untuk 1 Tiang (M8-A1)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759D98-BE07-4894-9553-E3423378B594}"/>
            </a:ext>
          </a:extLst>
        </xdr:cNvPr>
        <xdr:cNvSpPr/>
      </xdr:nvSpPr>
      <xdr:spPr>
        <a:xfrm>
          <a:off x="13483397" y="1935256"/>
          <a:ext cx="3793192" cy="95774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BC29756F-BB3D-4D80-B75B-B21BACDB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172</xdr:row>
      <xdr:rowOff>81642</xdr:rowOff>
    </xdr:from>
    <xdr:to>
      <xdr:col>12</xdr:col>
      <xdr:colOff>41108</xdr:colOff>
      <xdr:row>175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952C28-EAE6-43BA-8B48-CD5A64F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483" y="38191167"/>
          <a:ext cx="1008575" cy="67536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>
          <a:extLst>
            <a:ext uri="{FF2B5EF4-FFF2-40B4-BE49-F238E27FC236}">
              <a16:creationId xmlns:a16="http://schemas.microsoft.com/office/drawing/2014/main" id="{00000000-0008-0000-09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5411" y="100839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>
          <a:extLst>
            <a:ext uri="{FF2B5EF4-FFF2-40B4-BE49-F238E27FC236}">
              <a16:creationId xmlns:a16="http://schemas.microsoft.com/office/drawing/2014/main" id="{00000000-0008-0000-0900-0000DD020000}"/>
            </a:ext>
          </a:extLst>
        </xdr:cNvPr>
        <xdr:cNvGrpSpPr/>
      </xdr:nvGrpSpPr>
      <xdr:grpSpPr>
        <a:xfrm>
          <a:off x="10132158" y="817550"/>
          <a:ext cx="1392253" cy="1797313"/>
          <a:chOff x="9713886" y="808452"/>
          <a:chExt cx="1342558" cy="1766630"/>
        </a:xfrm>
      </xdr:grpSpPr>
      <xdr:grpSp>
        <xdr:nvGrpSpPr>
          <xdr:cNvPr id="734" name="Group 13">
            <a:extLst>
              <a:ext uri="{FF2B5EF4-FFF2-40B4-BE49-F238E27FC236}">
                <a16:creationId xmlns:a16="http://schemas.microsoft.com/office/drawing/2014/main" id="{00000000-0008-0000-0900-0000DE02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93" name="Oval 1">
              <a:extLst>
                <a:ext uri="{FF2B5EF4-FFF2-40B4-BE49-F238E27FC236}">
                  <a16:creationId xmlns:a16="http://schemas.microsoft.com/office/drawing/2014/main" id="{00000000-0008-0000-0900-000019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4" name="Straight Connector 3">
              <a:extLst>
                <a:ext uri="{FF2B5EF4-FFF2-40B4-BE49-F238E27FC236}">
                  <a16:creationId xmlns:a16="http://schemas.microsoft.com/office/drawing/2014/main" id="{00000000-0008-0000-0900-00001A030000}"/>
                </a:ext>
              </a:extLst>
            </xdr:cNvPr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5" name="Straight Connector 7">
              <a:extLst>
                <a:ext uri="{FF2B5EF4-FFF2-40B4-BE49-F238E27FC236}">
                  <a16:creationId xmlns:a16="http://schemas.microsoft.com/office/drawing/2014/main" id="{00000000-0008-0000-0900-00001B030000}"/>
                </a:ext>
              </a:extLst>
            </xdr:cNvPr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00000000-0008-0000-0900-0000DF02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>
            <a:extLst>
              <a:ext uri="{FF2B5EF4-FFF2-40B4-BE49-F238E27FC236}">
                <a16:creationId xmlns:a16="http://schemas.microsoft.com/office/drawing/2014/main" id="{00000000-0008-0000-0900-0000E002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790" name="Oval 789">
              <a:extLst>
                <a:ext uri="{FF2B5EF4-FFF2-40B4-BE49-F238E27FC236}">
                  <a16:creationId xmlns:a16="http://schemas.microsoft.com/office/drawing/2014/main" id="{00000000-0008-0000-0900-000016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1" name="Straight Connector 790">
              <a:extLst>
                <a:ext uri="{FF2B5EF4-FFF2-40B4-BE49-F238E27FC236}">
                  <a16:creationId xmlns:a16="http://schemas.microsoft.com/office/drawing/2014/main" id="{00000000-0008-0000-0900-000017030000}"/>
                </a:ext>
              </a:extLst>
            </xdr:cNvPr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2" name="Straight Connector 791">
              <a:extLst>
                <a:ext uri="{FF2B5EF4-FFF2-40B4-BE49-F238E27FC236}">
                  <a16:creationId xmlns:a16="http://schemas.microsoft.com/office/drawing/2014/main" id="{00000000-0008-0000-0900-000018030000}"/>
                </a:ext>
              </a:extLst>
            </xdr:cNvPr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7" name="Oval 736">
            <a:extLst>
              <a:ext uri="{FF2B5EF4-FFF2-40B4-BE49-F238E27FC236}">
                <a16:creationId xmlns:a16="http://schemas.microsoft.com/office/drawing/2014/main" id="{00000000-0008-0000-0900-0000E102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8" name="Straight Connector 737">
            <a:extLst>
              <a:ext uri="{FF2B5EF4-FFF2-40B4-BE49-F238E27FC236}">
                <a16:creationId xmlns:a16="http://schemas.microsoft.com/office/drawing/2014/main" id="{00000000-0008-0000-0900-0000E202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9" name="Straight Connector 738">
            <a:extLst>
              <a:ext uri="{FF2B5EF4-FFF2-40B4-BE49-F238E27FC236}">
                <a16:creationId xmlns:a16="http://schemas.microsoft.com/office/drawing/2014/main" id="{00000000-0008-0000-0900-0000E302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00000000-0008-0000-0900-0000E402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00000000-0008-0000-0900-0000E502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00000000-0008-0000-0900-0000E602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3" name="Straight Connector 742">
            <a:extLst>
              <a:ext uri="{FF2B5EF4-FFF2-40B4-BE49-F238E27FC236}">
                <a16:creationId xmlns:a16="http://schemas.microsoft.com/office/drawing/2014/main" id="{00000000-0008-0000-0900-0000E702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00000000-0008-0000-0900-0000E802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00000000-0008-0000-0900-0000E902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6" name="Straight Connector 745">
            <a:extLst>
              <a:ext uri="{FF2B5EF4-FFF2-40B4-BE49-F238E27FC236}">
                <a16:creationId xmlns:a16="http://schemas.microsoft.com/office/drawing/2014/main" id="{00000000-0008-0000-0900-0000EA02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0000000-0008-0000-0900-0000EB02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00000000-0008-0000-0900-0000EC02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00000000-0008-0000-0900-0000ED02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0" name="Straight Connector 50">
            <a:extLst>
              <a:ext uri="{FF2B5EF4-FFF2-40B4-BE49-F238E27FC236}">
                <a16:creationId xmlns:a16="http://schemas.microsoft.com/office/drawing/2014/main" id="{00000000-0008-0000-0900-0000EE02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1" name="Straight Connector 750">
            <a:extLst>
              <a:ext uri="{FF2B5EF4-FFF2-40B4-BE49-F238E27FC236}">
                <a16:creationId xmlns:a16="http://schemas.microsoft.com/office/drawing/2014/main" id="{00000000-0008-0000-0900-0000EF02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2" name="Straight Connector 52">
            <a:extLst>
              <a:ext uri="{FF2B5EF4-FFF2-40B4-BE49-F238E27FC236}">
                <a16:creationId xmlns:a16="http://schemas.microsoft.com/office/drawing/2014/main" id="{00000000-0008-0000-0900-0000F002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00000000-0008-0000-0900-0000F102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00000000-0008-0000-0900-0000F202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00000000-0008-0000-0900-0000F302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00000000-0008-0000-0900-0000F402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00000000-0008-0000-0900-0000F502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00000000-0008-0000-0900-0000F602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9" name="Straight Connector 758">
            <a:extLst>
              <a:ext uri="{FF2B5EF4-FFF2-40B4-BE49-F238E27FC236}">
                <a16:creationId xmlns:a16="http://schemas.microsoft.com/office/drawing/2014/main" id="{00000000-0008-0000-0900-0000F702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0" name="Isosceles Triangle 759">
            <a:extLst>
              <a:ext uri="{FF2B5EF4-FFF2-40B4-BE49-F238E27FC236}">
                <a16:creationId xmlns:a16="http://schemas.microsoft.com/office/drawing/2014/main" id="{00000000-0008-0000-0900-0000F802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1" name="Isosceles Triangle 760">
            <a:extLst>
              <a:ext uri="{FF2B5EF4-FFF2-40B4-BE49-F238E27FC236}">
                <a16:creationId xmlns:a16="http://schemas.microsoft.com/office/drawing/2014/main" id="{00000000-0008-0000-0900-0000F902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>
            <a:extLst>
              <a:ext uri="{FF2B5EF4-FFF2-40B4-BE49-F238E27FC236}">
                <a16:creationId xmlns:a16="http://schemas.microsoft.com/office/drawing/2014/main" id="{00000000-0008-0000-0900-0000FA02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788" name="TextBox 787">
              <a:extLst>
                <a:ext uri="{FF2B5EF4-FFF2-40B4-BE49-F238E27FC236}">
                  <a16:creationId xmlns:a16="http://schemas.microsoft.com/office/drawing/2014/main" id="{00000000-0008-0000-0900-000014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789" name="Straight Connector 788">
              <a:extLst>
                <a:ext uri="{FF2B5EF4-FFF2-40B4-BE49-F238E27FC236}">
                  <a16:creationId xmlns:a16="http://schemas.microsoft.com/office/drawing/2014/main" id="{00000000-0008-0000-0900-00001503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>
            <a:extLst>
              <a:ext uri="{FF2B5EF4-FFF2-40B4-BE49-F238E27FC236}">
                <a16:creationId xmlns:a16="http://schemas.microsoft.com/office/drawing/2014/main" id="{00000000-0008-0000-0900-0000FB02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786" name="TextBox 785">
              <a:extLst>
                <a:ext uri="{FF2B5EF4-FFF2-40B4-BE49-F238E27FC236}">
                  <a16:creationId xmlns:a16="http://schemas.microsoft.com/office/drawing/2014/main" id="{00000000-0008-0000-0900-000012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787" name="Straight Connector 786">
              <a:extLst>
                <a:ext uri="{FF2B5EF4-FFF2-40B4-BE49-F238E27FC236}">
                  <a16:creationId xmlns:a16="http://schemas.microsoft.com/office/drawing/2014/main" id="{00000000-0008-0000-0900-00001303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>
            <a:extLst>
              <a:ext uri="{FF2B5EF4-FFF2-40B4-BE49-F238E27FC236}">
                <a16:creationId xmlns:a16="http://schemas.microsoft.com/office/drawing/2014/main" id="{00000000-0008-0000-0900-0000FC02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82" name="Straight Connector 781">
              <a:extLst>
                <a:ext uri="{FF2B5EF4-FFF2-40B4-BE49-F238E27FC236}">
                  <a16:creationId xmlns:a16="http://schemas.microsoft.com/office/drawing/2014/main" id="{00000000-0008-0000-0900-00000E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3" name="Straight Connector 79">
              <a:extLst>
                <a:ext uri="{FF2B5EF4-FFF2-40B4-BE49-F238E27FC236}">
                  <a16:creationId xmlns:a16="http://schemas.microsoft.com/office/drawing/2014/main" id="{00000000-0008-0000-0900-00000F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4" name="Straight Connector 80">
              <a:extLst>
                <a:ext uri="{FF2B5EF4-FFF2-40B4-BE49-F238E27FC236}">
                  <a16:creationId xmlns:a16="http://schemas.microsoft.com/office/drawing/2014/main" id="{00000000-0008-0000-0900-000010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5" name="Straight Connector 88">
              <a:extLst>
                <a:ext uri="{FF2B5EF4-FFF2-40B4-BE49-F238E27FC236}">
                  <a16:creationId xmlns:a16="http://schemas.microsoft.com/office/drawing/2014/main" id="{00000000-0008-0000-0900-000011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>
            <a:extLst>
              <a:ext uri="{FF2B5EF4-FFF2-40B4-BE49-F238E27FC236}">
                <a16:creationId xmlns:a16="http://schemas.microsoft.com/office/drawing/2014/main" id="{00000000-0008-0000-0900-0000FD02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78" name="Straight Connector 777">
              <a:extLst>
                <a:ext uri="{FF2B5EF4-FFF2-40B4-BE49-F238E27FC236}">
                  <a16:creationId xmlns:a16="http://schemas.microsoft.com/office/drawing/2014/main" id="{00000000-0008-0000-0900-00000A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9" name="Straight Connector 778">
              <a:extLst>
                <a:ext uri="{FF2B5EF4-FFF2-40B4-BE49-F238E27FC236}">
                  <a16:creationId xmlns:a16="http://schemas.microsoft.com/office/drawing/2014/main" id="{00000000-0008-0000-0900-00000B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0" name="Straight Connector 779">
              <a:extLst>
                <a:ext uri="{FF2B5EF4-FFF2-40B4-BE49-F238E27FC236}">
                  <a16:creationId xmlns:a16="http://schemas.microsoft.com/office/drawing/2014/main" id="{00000000-0008-0000-0900-00000C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1" name="Straight Connector 780">
              <a:extLst>
                <a:ext uri="{FF2B5EF4-FFF2-40B4-BE49-F238E27FC236}">
                  <a16:creationId xmlns:a16="http://schemas.microsoft.com/office/drawing/2014/main" id="{00000000-0008-0000-0900-00000D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66" name="Straight Connector 765">
            <a:extLst>
              <a:ext uri="{FF2B5EF4-FFF2-40B4-BE49-F238E27FC236}">
                <a16:creationId xmlns:a16="http://schemas.microsoft.com/office/drawing/2014/main" id="{00000000-0008-0000-0900-0000FE02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7" name="Straight Connector 766">
            <a:extLst>
              <a:ext uri="{FF2B5EF4-FFF2-40B4-BE49-F238E27FC236}">
                <a16:creationId xmlns:a16="http://schemas.microsoft.com/office/drawing/2014/main" id="{00000000-0008-0000-0900-0000FF02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8" name="Straight Arrow Connector 767">
            <a:extLst>
              <a:ext uri="{FF2B5EF4-FFF2-40B4-BE49-F238E27FC236}">
                <a16:creationId xmlns:a16="http://schemas.microsoft.com/office/drawing/2014/main" id="{00000000-0008-0000-0900-00000003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9" name="Straight Arrow Connector 768">
            <a:extLst>
              <a:ext uri="{FF2B5EF4-FFF2-40B4-BE49-F238E27FC236}">
                <a16:creationId xmlns:a16="http://schemas.microsoft.com/office/drawing/2014/main" id="{00000000-0008-0000-0900-00000103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>
            <a:extLst>
              <a:ext uri="{FF2B5EF4-FFF2-40B4-BE49-F238E27FC236}">
                <a16:creationId xmlns:a16="http://schemas.microsoft.com/office/drawing/2014/main" id="{00000000-0008-0000-0900-00000203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75" name="Isosceles Triangle 774">
              <a:extLst>
                <a:ext uri="{FF2B5EF4-FFF2-40B4-BE49-F238E27FC236}">
                  <a16:creationId xmlns:a16="http://schemas.microsoft.com/office/drawing/2014/main" id="{00000000-0008-0000-0900-00000703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6" name="Isosceles Triangle 775">
              <a:extLst>
                <a:ext uri="{FF2B5EF4-FFF2-40B4-BE49-F238E27FC236}">
                  <a16:creationId xmlns:a16="http://schemas.microsoft.com/office/drawing/2014/main" id="{00000000-0008-0000-0900-00000803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7" name="Isosceles Triangle 776">
              <a:extLst>
                <a:ext uri="{FF2B5EF4-FFF2-40B4-BE49-F238E27FC236}">
                  <a16:creationId xmlns:a16="http://schemas.microsoft.com/office/drawing/2014/main" id="{00000000-0008-0000-0900-00000903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>
            <a:extLst>
              <a:ext uri="{FF2B5EF4-FFF2-40B4-BE49-F238E27FC236}">
                <a16:creationId xmlns:a16="http://schemas.microsoft.com/office/drawing/2014/main" id="{00000000-0008-0000-0900-00000303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772" name="Isosceles Triangle 771">
              <a:extLst>
                <a:ext uri="{FF2B5EF4-FFF2-40B4-BE49-F238E27FC236}">
                  <a16:creationId xmlns:a16="http://schemas.microsoft.com/office/drawing/2014/main" id="{00000000-0008-0000-0900-00000403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3" name="Isosceles Triangle 772">
              <a:extLst>
                <a:ext uri="{FF2B5EF4-FFF2-40B4-BE49-F238E27FC236}">
                  <a16:creationId xmlns:a16="http://schemas.microsoft.com/office/drawing/2014/main" id="{00000000-0008-0000-0900-00000503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4" name="Isosceles Triangle 773">
              <a:extLst>
                <a:ext uri="{FF2B5EF4-FFF2-40B4-BE49-F238E27FC236}">
                  <a16:creationId xmlns:a16="http://schemas.microsoft.com/office/drawing/2014/main" id="{00000000-0008-0000-0900-00000603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16</xdr:col>
      <xdr:colOff>357819</xdr:colOff>
      <xdr:row>6</xdr:row>
      <xdr:rowOff>98046</xdr:rowOff>
    </xdr:from>
    <xdr:to>
      <xdr:col>21</xdr:col>
      <xdr:colOff>760534</xdr:colOff>
      <xdr:row>36</xdr:row>
      <xdr:rowOff>-1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FFBDF1-B409-CA4C-5370-4F4FFD456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9819" y="998591"/>
          <a:ext cx="3433397" cy="4577863"/>
        </a:xfrm>
        <a:prstGeom prst="rect">
          <a:avLst/>
        </a:prstGeom>
      </xdr:spPr>
    </xdr:pic>
    <xdr:clientData/>
  </xdr:twoCellAnchor>
  <xdr:twoCellAnchor editAs="oneCell">
    <xdr:from>
      <xdr:col>21</xdr:col>
      <xdr:colOff>836864</xdr:colOff>
      <xdr:row>6</xdr:row>
      <xdr:rowOff>92182</xdr:rowOff>
    </xdr:from>
    <xdr:to>
      <xdr:col>29</xdr:col>
      <xdr:colOff>170250</xdr:colOff>
      <xdr:row>36</xdr:row>
      <xdr:rowOff>-1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9B425C-9D67-6C96-CE19-3F21211AB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9546" y="992727"/>
          <a:ext cx="3437795" cy="4583727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155864</xdr:colOff>
      <xdr:row>5</xdr:row>
      <xdr:rowOff>138546</xdr:rowOff>
    </xdr:from>
    <xdr:to>
      <xdr:col>16</xdr:col>
      <xdr:colOff>45461</xdr:colOff>
      <xdr:row>64</xdr:row>
      <xdr:rowOff>138546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70D9B4-C034-3D49-6DFE-EFC783B56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83228"/>
          <a:ext cx="8046461" cy="9195954"/>
        </a:xfrm>
        <a:prstGeom prst="rect">
          <a:avLst/>
        </a:prstGeom>
      </xdr:spPr>
    </xdr:pic>
    <xdr:clientData/>
  </xdr:twoCellAnchor>
  <xdr:twoCellAnchor>
    <xdr:from>
      <xdr:col>2</xdr:col>
      <xdr:colOff>467591</xdr:colOff>
      <xdr:row>35</xdr:row>
      <xdr:rowOff>86591</xdr:rowOff>
    </xdr:from>
    <xdr:to>
      <xdr:col>7</xdr:col>
      <xdr:colOff>294409</xdr:colOff>
      <xdr:row>44</xdr:row>
      <xdr:rowOff>34636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B853547-41E4-0A44-D8D8-D176F780C645}"/>
            </a:ext>
          </a:extLst>
        </xdr:cNvPr>
        <xdr:cNvSpPr/>
      </xdr:nvSpPr>
      <xdr:spPr>
        <a:xfrm>
          <a:off x="692727" y="5507182"/>
          <a:ext cx="2528455" cy="1350818"/>
        </a:xfrm>
        <a:prstGeom prst="rect">
          <a:avLst/>
        </a:prstGeom>
        <a:noFill/>
        <a:ln w="76200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16</xdr:col>
      <xdr:colOff>398317</xdr:colOff>
      <xdr:row>36</xdr:row>
      <xdr:rowOff>86592</xdr:rowOff>
    </xdr:from>
    <xdr:to>
      <xdr:col>21</xdr:col>
      <xdr:colOff>744682</xdr:colOff>
      <xdr:row>65</xdr:row>
      <xdr:rowOff>69277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56DCFD-99CF-928D-7D0B-350200EF8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0317" y="5663047"/>
          <a:ext cx="3377047" cy="450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ARKAP%2006%20CPYG/RKAP_06_UA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apa/Data%20Laporan/Survey%20PB/Usulan%20SKK/Master%20SKK/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RKAP2009/RKAP%2006/RKAP%20Investasi1_3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Clients/PLN/Backups/Backup%20PLN%20Budget%2015th%20July%2004/Reports/RKAP%20Laba_%20Rugi1V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A/RENKOR/NOVA/RKAP%202005%20WLPG%20VERSI%20WILAYAH/Wil%20Lampung%20adjstd/PLN%20Budget%20Reports%20V1.2/Reports/RKAP%20Laba_%20Rug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~~~KANTOR%20DISTRIBUSI/2.%20RKAP%20DJTY%202016/01.%20FORM/Harkon4/D/ReCLOSE/Susut/Susut%202005/Devias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EDP%20KOMAN/DATA%20PENDUKUNG/GANGGUAN%20TM-TRAFO/DATA%20PENGUSAHAAN_2006_ISO/AGUSTUS_2006/Agustus%20%202006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PROGRAM%20RKAP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PROG-RKAP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T/Downloads/MASTER%20PMT%20KOMULATIF%20%202016%20AREA%20KLATEN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Documents%20and%20Settings/Budyanto/My%20Documents/Form%20Distribusi%202006/LKAI2006W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urkholis.majid/Local%20Settings/Temporary%20Internet%20Files/Content.Outlook/BTKWB6T4/BP-RAB/tawar%20Oke%20Kertasari/Penawaran%20Kertasari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.PUSAT/My%20Documents/Documents%20and%20Settings/Manajer%20Teknik/Desktop/WINNT/Profiles/wkongsamut/Temporary%20Internet%20Files/Content.IE5/CDERGTUV/Danfoss%20Submission%20form%202004%20(1)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>
            <v>0</v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>
            <v>0</v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>
            <v>0</v>
          </cell>
          <cell r="AZ4">
            <v>0</v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>
            <v>0</v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>
            <v>0</v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>
            <v>0</v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>
            <v>0</v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>
            <v>0</v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>
            <v>0</v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>
            <v>0</v>
          </cell>
          <cell r="FO5">
            <v>0</v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>
            <v>0</v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>
            <v>0</v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>
            <v>0</v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919" activePane="bottomRight" state="frozen"/>
      <selection activeCell="D209" sqref="D209"/>
      <selection pane="topRight" activeCell="D209" sqref="D209"/>
      <selection pane="bottomLeft" activeCell="D209" sqref="D209"/>
      <selection pane="bottomRight" activeCell="C933" sqref="C933"/>
    </sheetView>
  </sheetViews>
  <sheetFormatPr defaultColWidth="31.81640625" defaultRowHeight="14.5"/>
  <cols>
    <col min="1" max="1" width="1.7265625" style="1" customWidth="1"/>
    <col min="2" max="2" width="5" style="11" customWidth="1"/>
    <col min="3" max="3" width="63.81640625" style="81" customWidth="1"/>
    <col min="4" max="4" width="11.7265625" style="3" customWidth="1"/>
    <col min="5" max="5" width="9.7265625" style="1" customWidth="1"/>
    <col min="6" max="7" width="16.7265625" style="4" customWidth="1"/>
    <col min="8" max="8" width="22.7265625" style="91" customWidth="1"/>
    <col min="9" max="9" width="24.7265625" style="4" customWidth="1"/>
    <col min="10" max="10" width="7.1796875" style="155" customWidth="1"/>
    <col min="11" max="11" width="21.26953125" style="155" customWidth="1"/>
    <col min="12" max="12" width="7.1796875" style="155" customWidth="1"/>
    <col min="13" max="15" width="7.1796875" style="145" customWidth="1"/>
    <col min="16" max="16" width="7.1796875" style="156" customWidth="1"/>
    <col min="17" max="17" width="12.7265625" style="156" bestFit="1" customWidth="1"/>
    <col min="18" max="250" width="9.1796875" style="5" customWidth="1"/>
    <col min="251" max="251" width="6.54296875" style="5" customWidth="1"/>
    <col min="252" max="252" width="3.7265625" style="5" customWidth="1"/>
    <col min="253" max="253" width="27.7265625" style="5" customWidth="1"/>
    <col min="254" max="254" width="5" style="5" customWidth="1"/>
    <col min="255" max="255" width="30" style="5" customWidth="1"/>
    <col min="256" max="16384" width="31.81640625" style="5"/>
  </cols>
  <sheetData>
    <row r="1" spans="1:17" ht="15" customHeight="1">
      <c r="B1" s="2"/>
      <c r="C1" s="80"/>
    </row>
    <row r="2" spans="1:17" ht="21" customHeight="1">
      <c r="A2" s="6"/>
      <c r="B2" s="521" t="s">
        <v>33</v>
      </c>
      <c r="C2" s="52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2" t="s">
        <v>13</v>
      </c>
      <c r="C4" s="523" t="s">
        <v>986</v>
      </c>
      <c r="D4" s="523" t="s">
        <v>34</v>
      </c>
      <c r="E4" s="522" t="s">
        <v>35</v>
      </c>
      <c r="F4" s="108" t="s">
        <v>1574</v>
      </c>
      <c r="G4" s="108" t="s">
        <v>1573</v>
      </c>
      <c r="H4" s="520" t="s">
        <v>998</v>
      </c>
      <c r="I4" s="182" t="s">
        <v>472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2"/>
      <c r="C5" s="523"/>
      <c r="D5" s="523"/>
      <c r="E5" s="522"/>
      <c r="F5" s="93"/>
      <c r="G5" s="93"/>
      <c r="H5" s="520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473</v>
      </c>
      <c r="C8" s="109" t="s">
        <v>474</v>
      </c>
      <c r="D8" s="202"/>
      <c r="E8" s="203"/>
      <c r="F8" s="176">
        <f>(IF(D8="JASA",G8*'[162]DETAIL USULAN'!$K$58,0))+(IF(D8="HDW",G8*'[162]DETAIL USULAN'!$J$58,0))+(IF(D8="MDU",G8*'[162]DETAIL USULAN'!$I$58,0))+(IF(D8="MDU-KD",G8*'[162]DETAIL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475</v>
      </c>
      <c r="D9" s="202" t="s">
        <v>36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476</v>
      </c>
      <c r="D10" s="202" t="s">
        <v>37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143</v>
      </c>
      <c r="N10" s="165">
        <f t="shared" si="2"/>
        <v>143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477</v>
      </c>
      <c r="D11" s="202" t="s">
        <v>36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1114</v>
      </c>
      <c r="D12" s="202" t="s">
        <v>36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1113</v>
      </c>
      <c r="D13" s="202" t="s">
        <v>36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1170</v>
      </c>
      <c r="D14" s="202" t="s">
        <v>36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1171</v>
      </c>
      <c r="D15" s="202" t="s">
        <v>36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1169</v>
      </c>
      <c r="D16" s="202" t="s">
        <v>36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1115</v>
      </c>
      <c r="D17" s="202" t="s">
        <v>37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144</v>
      </c>
      <c r="N17" s="165">
        <f t="shared" si="2"/>
        <v>144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478</v>
      </c>
      <c r="D18" s="202" t="s">
        <v>36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479</v>
      </c>
      <c r="D19" s="202" t="s">
        <v>36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480</v>
      </c>
      <c r="D20" s="202" t="s">
        <v>36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481</v>
      </c>
      <c r="D21" s="202" t="s">
        <v>36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482</v>
      </c>
      <c r="D22" s="202" t="s">
        <v>36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483</v>
      </c>
      <c r="D23" s="202" t="s">
        <v>36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484</v>
      </c>
      <c r="D24" s="202" t="s">
        <v>36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485</v>
      </c>
      <c r="D25" s="202" t="s">
        <v>36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486</v>
      </c>
      <c r="D26" s="202" t="s">
        <v>36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487</v>
      </c>
      <c r="D27" s="202" t="s">
        <v>36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488</v>
      </c>
      <c r="D28" s="202" t="s">
        <v>36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489</v>
      </c>
      <c r="D29" s="202" t="s">
        <v>36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490</v>
      </c>
      <c r="D30" s="202" t="s">
        <v>36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491</v>
      </c>
      <c r="D31" s="202" t="s">
        <v>36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492</v>
      </c>
      <c r="D32" s="202" t="s">
        <v>37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145</v>
      </c>
      <c r="N32" s="165">
        <f t="shared" si="2"/>
        <v>145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493</v>
      </c>
      <c r="D33" s="202" t="s">
        <v>37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146</v>
      </c>
      <c r="N33" s="165">
        <f t="shared" si="2"/>
        <v>146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494</v>
      </c>
      <c r="D34" s="202" t="s">
        <v>37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147</v>
      </c>
      <c r="N34" s="165">
        <f t="shared" si="2"/>
        <v>147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495</v>
      </c>
      <c r="D35" s="202" t="s">
        <v>37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148</v>
      </c>
      <c r="N35" s="165">
        <f t="shared" si="2"/>
        <v>148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149</v>
      </c>
      <c r="N36" s="165">
        <f t="shared" si="2"/>
        <v>149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150</v>
      </c>
      <c r="N37" s="165">
        <f t="shared" si="2"/>
        <v>150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151</v>
      </c>
      <c r="N38" s="165">
        <f t="shared" si="2"/>
        <v>151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152</v>
      </c>
      <c r="N39" s="165">
        <f t="shared" si="2"/>
        <v>152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153</v>
      </c>
      <c r="N40" s="165">
        <f t="shared" si="2"/>
        <v>153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154</v>
      </c>
      <c r="N41" s="165">
        <f t="shared" si="2"/>
        <v>154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155</v>
      </c>
      <c r="N42" s="165">
        <f t="shared" si="2"/>
        <v>155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156</v>
      </c>
      <c r="N43" s="165">
        <f t="shared" si="2"/>
        <v>156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496</v>
      </c>
      <c r="D44" s="202" t="s">
        <v>37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157</v>
      </c>
      <c r="N44" s="165">
        <f t="shared" si="2"/>
        <v>157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497</v>
      </c>
      <c r="D45" s="202" t="s">
        <v>37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158</v>
      </c>
      <c r="N45" s="165">
        <f t="shared" si="2"/>
        <v>158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1296</v>
      </c>
      <c r="D46" s="202" t="s">
        <v>36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1297</v>
      </c>
      <c r="D47" s="202" t="s">
        <v>36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1298</v>
      </c>
      <c r="D48" s="202" t="s">
        <v>36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1299</v>
      </c>
      <c r="D49" s="202" t="s">
        <v>36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1300</v>
      </c>
      <c r="D50" s="202" t="s">
        <v>36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1301</v>
      </c>
      <c r="D51" s="202" t="s">
        <v>36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1302</v>
      </c>
      <c r="D52" s="202" t="s">
        <v>36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1303</v>
      </c>
      <c r="D53" s="202" t="s">
        <v>36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1304</v>
      </c>
      <c r="D54" s="202" t="s">
        <v>36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1305</v>
      </c>
      <c r="D55" s="202" t="s">
        <v>36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1306</v>
      </c>
      <c r="D56" s="202" t="s">
        <v>36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1307</v>
      </c>
      <c r="D57" s="202" t="s">
        <v>36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1308</v>
      </c>
      <c r="D58" s="202" t="s">
        <v>36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1309</v>
      </c>
      <c r="D59" s="202" t="s">
        <v>36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1310</v>
      </c>
      <c r="D60" s="202" t="s">
        <v>36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1311</v>
      </c>
      <c r="D61" s="202" t="s">
        <v>36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1312</v>
      </c>
      <c r="D62" s="202" t="s">
        <v>36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1313</v>
      </c>
      <c r="D63" s="202" t="s">
        <v>36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1314</v>
      </c>
      <c r="D64" s="202" t="s">
        <v>36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1315</v>
      </c>
      <c r="D65" s="202" t="s">
        <v>36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1316</v>
      </c>
      <c r="D66" s="202" t="s">
        <v>36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1317</v>
      </c>
      <c r="D67" s="202" t="s">
        <v>36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1354</v>
      </c>
      <c r="D68" s="202" t="s">
        <v>36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1355</v>
      </c>
      <c r="D69" s="202" t="s">
        <v>36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1356</v>
      </c>
      <c r="D70" s="202" t="s">
        <v>36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1357</v>
      </c>
      <c r="D71" s="202" t="s">
        <v>36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1358</v>
      </c>
      <c r="D72" s="202" t="s">
        <v>36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1359</v>
      </c>
      <c r="D73" s="202" t="s">
        <v>36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1360</v>
      </c>
      <c r="D74" s="202" t="s">
        <v>36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1361</v>
      </c>
      <c r="D75" s="202" t="s">
        <v>36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1362</v>
      </c>
      <c r="D76" s="202" t="s">
        <v>36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1363</v>
      </c>
      <c r="D77" s="202" t="s">
        <v>36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1364</v>
      </c>
      <c r="D78" s="202" t="s">
        <v>36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1365</v>
      </c>
      <c r="D79" s="202" t="s">
        <v>36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1366</v>
      </c>
      <c r="D80" s="202" t="s">
        <v>36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1367</v>
      </c>
      <c r="D81" s="202" t="s">
        <v>36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1368</v>
      </c>
      <c r="D82" s="202" t="s">
        <v>36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1369</v>
      </c>
      <c r="D83" s="202" t="s">
        <v>36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1318</v>
      </c>
      <c r="D84" s="202" t="s">
        <v>36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1319</v>
      </c>
      <c r="D85" s="202" t="s">
        <v>36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40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498</v>
      </c>
      <c r="C87" s="109" t="s">
        <v>499</v>
      </c>
      <c r="D87" s="202" t="s">
        <v>40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500</v>
      </c>
      <c r="D88" s="202" t="s">
        <v>36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501</v>
      </c>
      <c r="D89" s="202" t="s">
        <v>36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502</v>
      </c>
      <c r="D90" s="202" t="s">
        <v>36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503</v>
      </c>
      <c r="D91" s="202" t="s">
        <v>36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504</v>
      </c>
      <c r="D92" s="202" t="s">
        <v>36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505</v>
      </c>
      <c r="D93" s="202" t="s">
        <v>36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506</v>
      </c>
      <c r="D94" s="202" t="s">
        <v>36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507</v>
      </c>
      <c r="D95" s="202" t="s">
        <v>36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508</v>
      </c>
      <c r="D96" s="202" t="s">
        <v>36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509</v>
      </c>
      <c r="D97" s="202" t="s">
        <v>36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510</v>
      </c>
      <c r="D98" s="202" t="s">
        <v>36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511</v>
      </c>
      <c r="D99" s="202" t="s">
        <v>36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512</v>
      </c>
      <c r="D100" s="202" t="s">
        <v>36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513</v>
      </c>
      <c r="D101" s="202" t="s">
        <v>36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514</v>
      </c>
      <c r="D102" s="202" t="s">
        <v>36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515</v>
      </c>
      <c r="D103" s="202" t="s">
        <v>36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516</v>
      </c>
      <c r="D104" s="202" t="s">
        <v>36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136</v>
      </c>
      <c r="D105" s="202" t="s">
        <v>37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137</v>
      </c>
      <c r="D106" s="202" t="s">
        <v>37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41</v>
      </c>
      <c r="D107" s="202" t="s">
        <v>37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42</v>
      </c>
      <c r="D108" s="202" t="s">
        <v>37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43</v>
      </c>
      <c r="D109" s="202" t="s">
        <v>37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9"/>
        <v>201227068.79893059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44</v>
      </c>
      <c r="D110" s="202" t="s">
        <v>37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9"/>
        <v>201227069.79893059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31</v>
      </c>
      <c r="D111" s="202" t="s">
        <v>37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9"/>
        <v>201227070.79893059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45</v>
      </c>
      <c r="D112" s="202" t="s">
        <v>37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9"/>
        <v>201227071.79893059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40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517</v>
      </c>
      <c r="C114" s="109" t="s">
        <v>1167</v>
      </c>
      <c r="D114" s="202" t="s">
        <v>40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1168</v>
      </c>
      <c r="D115" s="202" t="s">
        <v>37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9"/>
        <v>201227072.79893059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987</v>
      </c>
      <c r="D116" s="202" t="s">
        <v>36</v>
      </c>
      <c r="E116" s="203" t="s">
        <v>518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988</v>
      </c>
      <c r="D117" s="202" t="s">
        <v>36</v>
      </c>
      <c r="E117" s="203" t="s">
        <v>518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989</v>
      </c>
      <c r="D118" s="202" t="s">
        <v>36</v>
      </c>
      <c r="E118" s="203" t="s">
        <v>518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990</v>
      </c>
      <c r="D119" s="202" t="s">
        <v>36</v>
      </c>
      <c r="E119" s="203" t="s">
        <v>518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991</v>
      </c>
      <c r="D120" s="202" t="s">
        <v>36</v>
      </c>
      <c r="E120" s="203" t="s">
        <v>518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1166</v>
      </c>
      <c r="D121" s="202" t="s">
        <v>36</v>
      </c>
      <c r="E121" s="203" t="s">
        <v>518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1370</v>
      </c>
      <c r="D122" s="202" t="s">
        <v>40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1371</v>
      </c>
      <c r="D123" s="202" t="s">
        <v>36</v>
      </c>
      <c r="E123" s="203" t="s">
        <v>518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1372</v>
      </c>
      <c r="D124" s="202" t="s">
        <v>36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519</v>
      </c>
      <c r="C126" s="109" t="s">
        <v>520</v>
      </c>
      <c r="D126" s="202" t="s">
        <v>40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521</v>
      </c>
      <c r="D127" s="202" t="s">
        <v>36</v>
      </c>
      <c r="E127" s="203" t="s">
        <v>518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522</v>
      </c>
      <c r="D128" s="202" t="s">
        <v>36</v>
      </c>
      <c r="E128" s="203" t="s">
        <v>518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1116</v>
      </c>
      <c r="D129" s="202" t="s">
        <v>37</v>
      </c>
      <c r="E129" s="203" t="s">
        <v>518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9"/>
        <v>201227073.79893059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1117</v>
      </c>
      <c r="D130" s="202" t="s">
        <v>37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9"/>
        <v>201227074.79893059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1118</v>
      </c>
      <c r="D131" s="202" t="s">
        <v>37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9"/>
        <v>201227075.79893059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40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523</v>
      </c>
      <c r="C133" s="109" t="s">
        <v>524</v>
      </c>
      <c r="D133" s="202" t="s">
        <v>40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525</v>
      </c>
      <c r="D134" s="202" t="s">
        <v>36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1119</v>
      </c>
      <c r="D135" s="202" t="s">
        <v>36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1120</v>
      </c>
      <c r="D136" s="202" t="s">
        <v>36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1121</v>
      </c>
      <c r="D137" s="202" t="s">
        <v>36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1122</v>
      </c>
      <c r="D138" s="202" t="s">
        <v>36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1123</v>
      </c>
      <c r="D139" s="202" t="s">
        <v>36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1124</v>
      </c>
      <c r="D140" s="202" t="s">
        <v>36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1125</v>
      </c>
      <c r="D141" s="202" t="s">
        <v>36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1016</v>
      </c>
      <c r="D144" s="202" t="s">
        <v>36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1017</v>
      </c>
      <c r="D145" s="202" t="s">
        <v>36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1018</v>
      </c>
      <c r="D146" s="202" t="s">
        <v>36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1019</v>
      </c>
      <c r="D147" s="202" t="s">
        <v>36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36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526</v>
      </c>
      <c r="C150" s="109" t="s">
        <v>527</v>
      </c>
      <c r="D150" s="202" t="s">
        <v>40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528</v>
      </c>
      <c r="D151" s="202" t="s">
        <v>36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46</v>
      </c>
      <c r="D152" s="202" t="s">
        <v>37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4"/>
        <v>201227076.79893059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529</v>
      </c>
      <c r="D153" s="202" t="s">
        <v>37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4"/>
        <v>201227077.79893059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530</v>
      </c>
      <c r="D154" s="202" t="s">
        <v>37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4"/>
        <v>201227078.79893059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47</v>
      </c>
      <c r="D155" s="202" t="s">
        <v>37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4"/>
        <v>201227079.79893059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48</v>
      </c>
      <c r="D156" s="202" t="s">
        <v>37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4"/>
        <v>201227080.79893059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49</v>
      </c>
      <c r="D157" s="202" t="s">
        <v>37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4"/>
        <v>201227081.79893059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531</v>
      </c>
      <c r="D158" s="202" t="s">
        <v>37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4"/>
        <v>201227082.79893059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50</v>
      </c>
      <c r="D159" s="202" t="s">
        <v>37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4"/>
        <v>201227083.79893059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51</v>
      </c>
      <c r="D160" s="202" t="s">
        <v>37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4"/>
        <v>201227084.79893059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52</v>
      </c>
      <c r="D161" s="202" t="s">
        <v>37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4"/>
        <v>201227085.79893059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53</v>
      </c>
      <c r="D162" s="202" t="s">
        <v>37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4"/>
        <v>201227086.79893059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54</v>
      </c>
      <c r="D163" s="202" t="s">
        <v>37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4"/>
        <v>201227087.79893059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55</v>
      </c>
      <c r="D164" s="202" t="s">
        <v>37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4"/>
        <v>201227088.79893059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1373</v>
      </c>
      <c r="D165" s="202" t="s">
        <v>37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4"/>
        <v>201227089.79893059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1374</v>
      </c>
      <c r="D166" s="202" t="s">
        <v>37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4"/>
        <v>201227090.79893059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532</v>
      </c>
      <c r="D167" s="202" t="s">
        <v>37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4"/>
        <v>201227091.79893059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533</v>
      </c>
      <c r="D168" s="202" t="s">
        <v>37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4"/>
        <v>201227092.79893059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534</v>
      </c>
      <c r="D169" s="202" t="s">
        <v>37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4"/>
        <v>201227093.79893059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535</v>
      </c>
      <c r="D170" s="202" t="s">
        <v>37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4"/>
        <v>201227094.79893059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536</v>
      </c>
      <c r="D171" s="202" t="s">
        <v>37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4"/>
        <v>201227095.79893059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537</v>
      </c>
      <c r="D172" s="202" t="s">
        <v>37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4"/>
        <v>201227096.79893059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538</v>
      </c>
      <c r="D173" s="202" t="s">
        <v>37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4"/>
        <v>201227097.79893059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539</v>
      </c>
      <c r="D174" s="202" t="s">
        <v>37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4"/>
        <v>201227098.79893059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540</v>
      </c>
      <c r="D175" s="202" t="s">
        <v>37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4"/>
        <v>201227099.79893059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541</v>
      </c>
      <c r="D176" s="202" t="s">
        <v>37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4"/>
        <v>201227100.79893059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542</v>
      </c>
      <c r="D177" s="202" t="s">
        <v>37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4"/>
        <v>201227101.79893059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543</v>
      </c>
      <c r="D178" s="202" t="s">
        <v>37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4"/>
        <v>201227102.79893059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544</v>
      </c>
      <c r="D179" s="202" t="s">
        <v>37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4"/>
        <v>201227103.79893059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545</v>
      </c>
      <c r="D180" s="202" t="s">
        <v>37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4"/>
        <v>201227104.79893059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546</v>
      </c>
      <c r="D181" s="202" t="s">
        <v>37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4"/>
        <v>201227105.79893059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56</v>
      </c>
      <c r="D182" s="202" t="s">
        <v>37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4"/>
        <v>201227106.79893059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40</v>
      </c>
      <c r="D183" s="202" t="s">
        <v>40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547</v>
      </c>
      <c r="C184" s="109" t="s">
        <v>1126</v>
      </c>
      <c r="D184" s="202" t="s">
        <v>40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548</v>
      </c>
      <c r="D185" s="202" t="s">
        <v>37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4"/>
        <v>201227107.79893059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549</v>
      </c>
      <c r="D186" s="202" t="s">
        <v>36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1006</v>
      </c>
      <c r="D187" s="202" t="s">
        <v>36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36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00" t="s">
        <v>1577</v>
      </c>
      <c r="D189" s="202" t="s">
        <v>36</v>
      </c>
      <c r="E189" s="203" t="s">
        <v>14</v>
      </c>
      <c r="F189" s="398">
        <v>8595700</v>
      </c>
      <c r="G189" s="398">
        <v>8703800</v>
      </c>
      <c r="H189" s="174"/>
      <c r="I189" s="88">
        <f>IF($I$5=$G$4,G189,(IF($I$5=$F$4,F189,0)))</f>
        <v>8703800</v>
      </c>
      <c r="J189" s="163">
        <f>IF(D189="MDU-KD",1,0)</f>
        <v>1</v>
      </c>
      <c r="K189" s="155">
        <f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>IF(L189=0,M189,L189)</f>
        <v>108</v>
      </c>
      <c r="O189" s="155">
        <f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1528</v>
      </c>
      <c r="D190" s="202" t="s">
        <v>36</v>
      </c>
      <c r="E190" s="203" t="s">
        <v>14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550</v>
      </c>
      <c r="C192" s="109" t="s">
        <v>551</v>
      </c>
      <c r="D192" s="202" t="s">
        <v>40</v>
      </c>
      <c r="E192" s="203"/>
      <c r="F192" s="204"/>
      <c r="G192" s="204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552</v>
      </c>
      <c r="D193" s="202" t="s">
        <v>36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553</v>
      </c>
      <c r="D194" s="202" t="s">
        <v>36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100</v>
      </c>
      <c r="D195" s="202" t="s">
        <v>37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101</v>
      </c>
      <c r="D196" s="202" t="s">
        <v>37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1020</v>
      </c>
      <c r="D197" s="202" t="s">
        <v>37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40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576</v>
      </c>
      <c r="D199" s="202" t="s">
        <v>40</v>
      </c>
      <c r="E199" s="203"/>
      <c r="F199" s="204"/>
      <c r="G199" s="204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577</v>
      </c>
      <c r="D200" s="202" t="s">
        <v>37</v>
      </c>
      <c r="E200" s="203" t="s">
        <v>14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102</v>
      </c>
      <c r="D201" s="202" t="s">
        <v>37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103</v>
      </c>
      <c r="D202" s="202" t="s">
        <v>37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17">IF(D202="MDU-KD",1,0)</f>
        <v>0</v>
      </c>
      <c r="K202" s="155">
        <f t="shared" ref="K202:K269" si="18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19">IF(L202=0,M202,L202)</f>
        <v>201227113.79893059</v>
      </c>
      <c r="O202" s="155">
        <f t="shared" ref="O202:O269" si="20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40</v>
      </c>
      <c r="D203" s="202" t="s">
        <v>40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555</v>
      </c>
      <c r="C204" s="109" t="s">
        <v>554</v>
      </c>
      <c r="D204" s="202" t="s">
        <v>40</v>
      </c>
      <c r="E204" s="203"/>
      <c r="F204" s="204"/>
      <c r="G204" s="204"/>
      <c r="H204" s="171"/>
      <c r="I204" s="88">
        <f t="shared" si="16"/>
        <v>0</v>
      </c>
      <c r="J204" s="163">
        <f t="shared" si="17"/>
        <v>0</v>
      </c>
      <c r="K204" s="155">
        <f t="shared" si="18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19"/>
        <v>0</v>
      </c>
      <c r="O204" s="155">
        <f t="shared" si="20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94</v>
      </c>
      <c r="D205" s="202" t="s">
        <v>37</v>
      </c>
      <c r="E205" s="203" t="s">
        <v>93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19"/>
        <v>201227114.79893059</v>
      </c>
      <c r="O205" s="155">
        <f t="shared" si="20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95</v>
      </c>
      <c r="D206" s="202" t="s">
        <v>37</v>
      </c>
      <c r="E206" s="205" t="s">
        <v>93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19"/>
        <v>201227115.79893059</v>
      </c>
      <c r="O206" s="155">
        <f t="shared" si="20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96</v>
      </c>
      <c r="D207" s="202" t="s">
        <v>37</v>
      </c>
      <c r="E207" s="203" t="s">
        <v>93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19"/>
        <v>201227116.79893059</v>
      </c>
      <c r="O207" s="155">
        <f t="shared" si="20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97</v>
      </c>
      <c r="D208" s="202" t="s">
        <v>37</v>
      </c>
      <c r="E208" s="203" t="s">
        <v>93</v>
      </c>
      <c r="F208" s="204">
        <v>5453270</v>
      </c>
      <c r="G208" s="204">
        <v>6074400</v>
      </c>
      <c r="H208" s="171"/>
      <c r="I208" s="88">
        <f t="shared" ref="I208:I260" si="21">IF($I$5=$G$4,G208,(IF($I$5=$F$4,F208,0)))</f>
        <v>6074400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19"/>
        <v>201227117.79893059</v>
      </c>
      <c r="O208" s="155">
        <f t="shared" si="20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98</v>
      </c>
      <c r="D209" s="202" t="s">
        <v>37</v>
      </c>
      <c r="E209" s="203" t="s">
        <v>93</v>
      </c>
      <c r="F209" s="204">
        <v>6453770</v>
      </c>
      <c r="G209" s="204">
        <v>7188900</v>
      </c>
      <c r="H209" s="171"/>
      <c r="I209" s="88">
        <f t="shared" si="21"/>
        <v>7188900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19"/>
        <v>201227118.79893059</v>
      </c>
      <c r="O209" s="155">
        <f t="shared" si="20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99</v>
      </c>
      <c r="D210" s="202" t="s">
        <v>37</v>
      </c>
      <c r="E210" s="203" t="s">
        <v>93</v>
      </c>
      <c r="F210" s="204">
        <v>7728790</v>
      </c>
      <c r="G210" s="204">
        <v>8609100</v>
      </c>
      <c r="H210" s="171"/>
      <c r="I210" s="88">
        <f t="shared" si="21"/>
        <v>8609100</v>
      </c>
      <c r="J210" s="163">
        <f t="shared" si="17"/>
        <v>0</v>
      </c>
      <c r="K210" s="155">
        <f t="shared" si="18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19"/>
        <v>201227119.79893059</v>
      </c>
      <c r="O210" s="155">
        <f t="shared" si="20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39</v>
      </c>
      <c r="E211" s="203" t="s">
        <v>93</v>
      </c>
      <c r="F211" s="204">
        <v>10066.666666666668</v>
      </c>
      <c r="G211" s="204">
        <v>10066.666666666668</v>
      </c>
      <c r="H211" s="171"/>
      <c r="I211" s="88">
        <f t="shared" si="21"/>
        <v>10066.666666666668</v>
      </c>
      <c r="J211" s="163">
        <f t="shared" si="17"/>
        <v>0</v>
      </c>
      <c r="K211" s="155">
        <f t="shared" si="18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19"/>
        <v>0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454</v>
      </c>
      <c r="D212" s="202" t="s">
        <v>37</v>
      </c>
      <c r="E212" s="203" t="s">
        <v>14</v>
      </c>
      <c r="F212" s="204">
        <v>200000</v>
      </c>
      <c r="G212" s="204">
        <v>200000</v>
      </c>
      <c r="H212" s="171"/>
      <c r="I212" s="88">
        <f t="shared" si="21"/>
        <v>200000</v>
      </c>
      <c r="J212" s="163">
        <f t="shared" si="17"/>
        <v>0</v>
      </c>
      <c r="K212" s="155">
        <f t="shared" si="18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19"/>
        <v>201227120.79893059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40</v>
      </c>
      <c r="D213" s="202" t="s">
        <v>40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 t="s">
        <v>557</v>
      </c>
      <c r="C214" s="109" t="s">
        <v>556</v>
      </c>
      <c r="D214" s="202" t="s">
        <v>40</v>
      </c>
      <c r="E214" s="203"/>
      <c r="F214" s="204"/>
      <c r="G214" s="204"/>
      <c r="H214" s="171"/>
      <c r="I214" s="88">
        <f t="shared" si="21"/>
        <v>0</v>
      </c>
      <c r="J214" s="163">
        <f t="shared" si="17"/>
        <v>0</v>
      </c>
      <c r="K214" s="155">
        <f t="shared" si="18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19"/>
        <v>0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1529</v>
      </c>
      <c r="D215" s="202" t="s">
        <v>36</v>
      </c>
      <c r="E215" s="203" t="s">
        <v>8</v>
      </c>
      <c r="F215" s="204">
        <v>217470</v>
      </c>
      <c r="G215" s="204">
        <v>235900</v>
      </c>
      <c r="H215" s="171"/>
      <c r="I215" s="88">
        <f t="shared" si="21"/>
        <v>235900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399" t="s">
        <v>30</v>
      </c>
      <c r="D216" s="202" t="s">
        <v>36</v>
      </c>
      <c r="E216" s="203" t="s">
        <v>8</v>
      </c>
      <c r="F216" s="398">
        <v>217470</v>
      </c>
      <c r="G216" s="398">
        <v>235900</v>
      </c>
      <c r="H216" s="171"/>
      <c r="I216" s="88">
        <f>IF($I$5=$G$4,G216,(IF($I$5=$F$4,F216,0)))</f>
        <v>235900</v>
      </c>
      <c r="J216" s="163">
        <f>IF(D216="MDU-KD",1,0)</f>
        <v>1</v>
      </c>
      <c r="K216" s="155">
        <f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>IF(L216=0,M216,L216)</f>
        <v>113</v>
      </c>
      <c r="O216" s="155">
        <f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1102</v>
      </c>
      <c r="D217" s="202" t="s">
        <v>36</v>
      </c>
      <c r="E217" s="203" t="s">
        <v>8</v>
      </c>
      <c r="F217" s="204">
        <v>212320</v>
      </c>
      <c r="G217" s="204">
        <v>176900</v>
      </c>
      <c r="H217" s="171"/>
      <c r="I217" s="88">
        <f t="shared" si="21"/>
        <v>176900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397" t="s">
        <v>27</v>
      </c>
      <c r="D218" s="202" t="s">
        <v>36</v>
      </c>
      <c r="E218" s="203" t="s">
        <v>8</v>
      </c>
      <c r="F218" s="398">
        <v>212320</v>
      </c>
      <c r="G218" s="398">
        <v>176900</v>
      </c>
      <c r="H218" s="171"/>
      <c r="I218" s="88">
        <f>IF($I$5=$G$4,G218,(IF($I$5=$F$4,F218,0)))</f>
        <v>176900</v>
      </c>
      <c r="J218" s="163">
        <f>IF(D218="MDU-KD",1,0)</f>
        <v>1</v>
      </c>
      <c r="K218" s="155">
        <f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>IF(L218=0,M218,L218)</f>
        <v>115</v>
      </c>
      <c r="O218" s="155">
        <f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1530</v>
      </c>
      <c r="D219" s="202" t="s">
        <v>36</v>
      </c>
      <c r="E219" s="203" t="s">
        <v>14</v>
      </c>
      <c r="F219" s="204">
        <v>394550</v>
      </c>
      <c r="G219" s="204">
        <v>430000</v>
      </c>
      <c r="H219" s="171"/>
      <c r="I219" s="88">
        <f t="shared" si="21"/>
        <v>430000</v>
      </c>
      <c r="J219" s="163">
        <f t="shared" si="17"/>
        <v>1</v>
      </c>
      <c r="K219" s="155">
        <f t="shared" si="18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19"/>
        <v>116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1531</v>
      </c>
      <c r="D220" s="202" t="s">
        <v>36</v>
      </c>
      <c r="E220" s="203" t="s">
        <v>14</v>
      </c>
      <c r="F220" s="204">
        <v>220800</v>
      </c>
      <c r="G220" s="204">
        <v>205700</v>
      </c>
      <c r="H220" s="171"/>
      <c r="I220" s="88">
        <f t="shared" si="21"/>
        <v>205700</v>
      </c>
      <c r="J220" s="163">
        <f t="shared" si="17"/>
        <v>1</v>
      </c>
      <c r="K220" s="155">
        <f t="shared" si="18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19"/>
        <v>117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397" t="s">
        <v>1576</v>
      </c>
      <c r="D221" s="202" t="s">
        <v>36</v>
      </c>
      <c r="E221" s="203" t="s">
        <v>14</v>
      </c>
      <c r="F221" s="398">
        <v>394550</v>
      </c>
      <c r="G221" s="398">
        <v>430000</v>
      </c>
      <c r="H221" s="171"/>
      <c r="I221" s="88">
        <f>IF($I$5=$G$4,G221,(IF($I$5=$F$4,F221,0)))</f>
        <v>430000</v>
      </c>
      <c r="J221" s="163">
        <f>IF(D221="MDU-KD",1,0)</f>
        <v>1</v>
      </c>
      <c r="K221" s="155">
        <f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>IF(L221=0,M221,L221)</f>
        <v>118</v>
      </c>
      <c r="O221" s="155">
        <f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1"/>
        <v>0</v>
      </c>
      <c r="J222" s="163">
        <f t="shared" si="17"/>
        <v>0</v>
      </c>
      <c r="K222" s="155">
        <f t="shared" si="18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19"/>
        <v>0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 t="s">
        <v>559</v>
      </c>
      <c r="C223" s="109" t="s">
        <v>558</v>
      </c>
      <c r="D223" s="202" t="s">
        <v>40</v>
      </c>
      <c r="E223" s="203"/>
      <c r="F223" s="204"/>
      <c r="G223" s="204"/>
      <c r="H223" s="171"/>
      <c r="I223" s="88">
        <f t="shared" si="21"/>
        <v>0</v>
      </c>
      <c r="J223" s="163">
        <f t="shared" si="17"/>
        <v>0</v>
      </c>
      <c r="K223" s="155">
        <f t="shared" si="18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19"/>
        <v>0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57</v>
      </c>
      <c r="D224" s="202" t="s">
        <v>36</v>
      </c>
      <c r="E224" s="203" t="s">
        <v>7</v>
      </c>
      <c r="F224" s="204">
        <v>9831</v>
      </c>
      <c r="G224" s="204">
        <v>14200</v>
      </c>
      <c r="H224" s="171"/>
      <c r="I224" s="88">
        <f t="shared" si="21"/>
        <v>14200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58</v>
      </c>
      <c r="D225" s="202" t="s">
        <v>36</v>
      </c>
      <c r="E225" s="203" t="s">
        <v>7</v>
      </c>
      <c r="F225" s="204">
        <v>19368</v>
      </c>
      <c r="G225" s="204">
        <v>25300</v>
      </c>
      <c r="H225" s="171"/>
      <c r="I225" s="88">
        <f t="shared" si="21"/>
        <v>25300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59</v>
      </c>
      <c r="D226" s="202" t="s">
        <v>36</v>
      </c>
      <c r="E226" s="203" t="s">
        <v>7</v>
      </c>
      <c r="F226" s="204">
        <v>32428</v>
      </c>
      <c r="G226" s="204">
        <v>36900</v>
      </c>
      <c r="H226" s="171"/>
      <c r="I226" s="88">
        <f t="shared" si="21"/>
        <v>36900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60</v>
      </c>
      <c r="D227" s="202" t="s">
        <v>36</v>
      </c>
      <c r="E227" s="203" t="s">
        <v>7</v>
      </c>
      <c r="F227" s="204">
        <v>13740</v>
      </c>
      <c r="G227" s="204">
        <v>16600</v>
      </c>
      <c r="H227" s="171"/>
      <c r="I227" s="88">
        <f t="shared" si="21"/>
        <v>16600</v>
      </c>
      <c r="J227" s="163">
        <f t="shared" si="17"/>
        <v>1</v>
      </c>
      <c r="K227" s="155">
        <f t="shared" si="18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19"/>
        <v>122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61</v>
      </c>
      <c r="D228" s="202" t="s">
        <v>36</v>
      </c>
      <c r="E228" s="203" t="s">
        <v>7</v>
      </c>
      <c r="F228" s="204">
        <v>24590</v>
      </c>
      <c r="G228" s="204">
        <v>29000</v>
      </c>
      <c r="H228" s="171"/>
      <c r="I228" s="88">
        <f t="shared" si="21"/>
        <v>29000</v>
      </c>
      <c r="J228" s="163">
        <f t="shared" si="17"/>
        <v>1</v>
      </c>
      <c r="K228" s="155">
        <f t="shared" si="18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19"/>
        <v>123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62</v>
      </c>
      <c r="D229" s="202" t="s">
        <v>36</v>
      </c>
      <c r="E229" s="203" t="s">
        <v>7</v>
      </c>
      <c r="F229" s="204">
        <v>39175</v>
      </c>
      <c r="G229" s="204">
        <v>44300</v>
      </c>
      <c r="H229" s="171"/>
      <c r="I229" s="88">
        <f t="shared" si="21"/>
        <v>44300</v>
      </c>
      <c r="J229" s="163">
        <f t="shared" si="17"/>
        <v>1</v>
      </c>
      <c r="K229" s="155">
        <f t="shared" si="18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19"/>
        <v>124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40</v>
      </c>
      <c r="E230" s="203"/>
      <c r="F230" s="204"/>
      <c r="G230" s="204"/>
      <c r="H230" s="171"/>
      <c r="I230" s="88">
        <f t="shared" si="21"/>
        <v>0</v>
      </c>
      <c r="J230" s="163">
        <f t="shared" si="17"/>
        <v>0</v>
      </c>
      <c r="K230" s="155">
        <f t="shared" si="18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19"/>
        <v>0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 t="s">
        <v>572</v>
      </c>
      <c r="C231" s="109" t="s">
        <v>560</v>
      </c>
      <c r="D231" s="202" t="s">
        <v>40</v>
      </c>
      <c r="E231" s="203"/>
      <c r="F231" s="204"/>
      <c r="G231" s="204"/>
      <c r="H231" s="171"/>
      <c r="I231" s="88">
        <f t="shared" si="21"/>
        <v>0</v>
      </c>
      <c r="J231" s="163">
        <f t="shared" si="17"/>
        <v>0</v>
      </c>
      <c r="K231" s="155">
        <f t="shared" si="18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19"/>
        <v>0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6" t="s">
        <v>65</v>
      </c>
      <c r="D232" s="202" t="s">
        <v>36</v>
      </c>
      <c r="E232" s="203" t="s">
        <v>7</v>
      </c>
      <c r="F232" s="398">
        <v>47850</v>
      </c>
      <c r="G232" s="398">
        <v>53300</v>
      </c>
      <c r="H232" s="171"/>
      <c r="I232" s="88">
        <f t="shared" si="21"/>
        <v>53300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1375</v>
      </c>
      <c r="D233" s="202" t="s">
        <v>36</v>
      </c>
      <c r="E233" s="203" t="s">
        <v>7</v>
      </c>
      <c r="F233" s="204">
        <v>47850</v>
      </c>
      <c r="G233" s="204">
        <v>53300</v>
      </c>
      <c r="H233" s="171"/>
      <c r="I233" s="88">
        <f>IF($I$5=$G$4,G233,(IF($I$5=$F$4,F233,0)))</f>
        <v>53300</v>
      </c>
      <c r="J233" s="163">
        <f>IF(D233="MDU-KD",1,0)</f>
        <v>1</v>
      </c>
      <c r="K233" s="155">
        <f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>IF(L233=0,M233,L233)</f>
        <v>126</v>
      </c>
      <c r="O233" s="155">
        <f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1376</v>
      </c>
      <c r="D234" s="202" t="s">
        <v>36</v>
      </c>
      <c r="E234" s="203" t="s">
        <v>7</v>
      </c>
      <c r="F234" s="204">
        <v>27280</v>
      </c>
      <c r="G234" s="204">
        <v>30400</v>
      </c>
      <c r="H234" s="171"/>
      <c r="I234" s="88">
        <f t="shared" si="21"/>
        <v>30400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1429</v>
      </c>
      <c r="D235" s="202" t="s">
        <v>36</v>
      </c>
      <c r="E235" s="203" t="s">
        <v>7</v>
      </c>
      <c r="F235" s="204">
        <v>48905</v>
      </c>
      <c r="G235" s="204">
        <v>54500</v>
      </c>
      <c r="H235" s="171"/>
      <c r="I235" s="88">
        <f t="shared" si="21"/>
        <v>54500</v>
      </c>
      <c r="J235" s="163">
        <f t="shared" si="17"/>
        <v>1</v>
      </c>
      <c r="K235" s="155">
        <f t="shared" si="18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19"/>
        <v>128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66</v>
      </c>
      <c r="D236" s="202" t="s">
        <v>36</v>
      </c>
      <c r="E236" s="203" t="s">
        <v>7</v>
      </c>
      <c r="F236" s="204">
        <v>3780</v>
      </c>
      <c r="G236" s="204">
        <v>4300</v>
      </c>
      <c r="H236" s="171"/>
      <c r="I236" s="88">
        <f t="shared" si="21"/>
        <v>4300</v>
      </c>
      <c r="J236" s="163">
        <f t="shared" si="17"/>
        <v>1</v>
      </c>
      <c r="K236" s="155">
        <f t="shared" si="18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19"/>
        <v>129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67</v>
      </c>
      <c r="D237" s="202" t="s">
        <v>36</v>
      </c>
      <c r="E237" s="203" t="s">
        <v>7</v>
      </c>
      <c r="F237" s="204">
        <v>5890</v>
      </c>
      <c r="G237" s="204">
        <v>6600</v>
      </c>
      <c r="H237" s="171"/>
      <c r="I237" s="88">
        <f t="shared" si="21"/>
        <v>6600</v>
      </c>
      <c r="J237" s="163">
        <f t="shared" si="17"/>
        <v>1</v>
      </c>
      <c r="K237" s="155">
        <f t="shared" si="18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19"/>
        <v>130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68</v>
      </c>
      <c r="D238" s="202" t="s">
        <v>37</v>
      </c>
      <c r="E238" s="203" t="s">
        <v>7</v>
      </c>
      <c r="F238" s="204">
        <v>8900</v>
      </c>
      <c r="G238" s="204">
        <v>8900</v>
      </c>
      <c r="H238" s="171"/>
      <c r="I238" s="88">
        <f t="shared" si="21"/>
        <v>8900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19"/>
        <v>201227121.79893059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69</v>
      </c>
      <c r="D239" s="202" t="s">
        <v>37</v>
      </c>
      <c r="E239" s="203" t="s">
        <v>7</v>
      </c>
      <c r="F239" s="204">
        <v>10000</v>
      </c>
      <c r="G239" s="204">
        <v>10000</v>
      </c>
      <c r="H239" s="171"/>
      <c r="I239" s="88">
        <f t="shared" si="21"/>
        <v>10000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19"/>
        <v>201227122.79893059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70</v>
      </c>
      <c r="D240" s="202" t="s">
        <v>36</v>
      </c>
      <c r="E240" s="203" t="s">
        <v>7</v>
      </c>
      <c r="F240" s="204">
        <v>12120</v>
      </c>
      <c r="G240" s="204">
        <v>13500</v>
      </c>
      <c r="H240" s="171"/>
      <c r="I240" s="88">
        <f t="shared" si="21"/>
        <v>13500</v>
      </c>
      <c r="J240" s="163">
        <f t="shared" si="17"/>
        <v>1</v>
      </c>
      <c r="K240" s="155">
        <f t="shared" si="18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19"/>
        <v>131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71</v>
      </c>
      <c r="D241" s="202" t="s">
        <v>37</v>
      </c>
      <c r="E241" s="203" t="s">
        <v>7</v>
      </c>
      <c r="F241" s="204">
        <v>23600</v>
      </c>
      <c r="G241" s="204">
        <v>23600</v>
      </c>
      <c r="H241" s="171"/>
      <c r="I241" s="88">
        <f t="shared" si="21"/>
        <v>23600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19"/>
        <v>201227123.79893059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72</v>
      </c>
      <c r="D242" s="202" t="s">
        <v>36</v>
      </c>
      <c r="E242" s="203" t="s">
        <v>7</v>
      </c>
      <c r="F242" s="204">
        <v>290975</v>
      </c>
      <c r="G242" s="204">
        <v>290975</v>
      </c>
      <c r="H242" s="171"/>
      <c r="I242" s="88">
        <f t="shared" si="21"/>
        <v>290975</v>
      </c>
      <c r="J242" s="163">
        <f t="shared" si="17"/>
        <v>1</v>
      </c>
      <c r="K242" s="155">
        <f t="shared" si="18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19"/>
        <v>132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1430</v>
      </c>
      <c r="D243" s="202" t="s">
        <v>37</v>
      </c>
      <c r="E243" s="203" t="s">
        <v>7</v>
      </c>
      <c r="F243" s="204">
        <v>62800</v>
      </c>
      <c r="G243" s="204">
        <v>70000</v>
      </c>
      <c r="H243" s="171"/>
      <c r="I243" s="88">
        <f t="shared" si="21"/>
        <v>70000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561</v>
      </c>
      <c r="D244" s="202" t="s">
        <v>37</v>
      </c>
      <c r="E244" s="203" t="s">
        <v>7</v>
      </c>
      <c r="F244" s="204">
        <v>107300</v>
      </c>
      <c r="G244" s="204">
        <v>119500</v>
      </c>
      <c r="H244" s="171"/>
      <c r="I244" s="88">
        <f t="shared" si="21"/>
        <v>119500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562</v>
      </c>
      <c r="D245" s="202" t="s">
        <v>37</v>
      </c>
      <c r="E245" s="203" t="s">
        <v>7</v>
      </c>
      <c r="F245" s="204">
        <v>468300</v>
      </c>
      <c r="G245" s="204">
        <v>521600</v>
      </c>
      <c r="H245" s="171"/>
      <c r="I245" s="88">
        <f t="shared" si="21"/>
        <v>521600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563</v>
      </c>
      <c r="D246" s="202" t="s">
        <v>37</v>
      </c>
      <c r="E246" s="203" t="s">
        <v>7</v>
      </c>
      <c r="F246" s="204">
        <v>633500</v>
      </c>
      <c r="G246" s="204">
        <v>705700</v>
      </c>
      <c r="H246" s="171"/>
      <c r="I246" s="88">
        <f t="shared" si="21"/>
        <v>705700</v>
      </c>
      <c r="J246" s="163">
        <f t="shared" si="17"/>
        <v>0</v>
      </c>
      <c r="K246" s="155">
        <f t="shared" si="18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19"/>
        <v>201227127.79893059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564</v>
      </c>
      <c r="D247" s="202" t="s">
        <v>37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1"/>
        <v>1095500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19"/>
        <v>201227128.79893059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73</v>
      </c>
      <c r="D248" s="202" t="s">
        <v>36</v>
      </c>
      <c r="E248" s="203" t="s">
        <v>7</v>
      </c>
      <c r="F248" s="204">
        <v>84991</v>
      </c>
      <c r="G248" s="204">
        <v>94700</v>
      </c>
      <c r="H248" s="171"/>
      <c r="I248" s="88">
        <f t="shared" si="21"/>
        <v>94700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74</v>
      </c>
      <c r="D249" s="202" t="s">
        <v>36</v>
      </c>
      <c r="E249" s="203" t="s">
        <v>7</v>
      </c>
      <c r="F249" s="204">
        <v>125850</v>
      </c>
      <c r="G249" s="204">
        <v>140200</v>
      </c>
      <c r="H249" s="171"/>
      <c r="I249" s="88">
        <f t="shared" si="21"/>
        <v>140200</v>
      </c>
      <c r="J249" s="163">
        <f t="shared" si="17"/>
        <v>1</v>
      </c>
      <c r="K249" s="155">
        <f t="shared" si="18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19"/>
        <v>134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75</v>
      </c>
      <c r="D250" s="202" t="s">
        <v>36</v>
      </c>
      <c r="E250" s="203" t="s">
        <v>7</v>
      </c>
      <c r="F250" s="204">
        <v>196270</v>
      </c>
      <c r="G250" s="204">
        <v>218600</v>
      </c>
      <c r="H250" s="171"/>
      <c r="I250" s="88">
        <f t="shared" si="21"/>
        <v>218600</v>
      </c>
      <c r="J250" s="163">
        <f t="shared" si="17"/>
        <v>1</v>
      </c>
      <c r="K250" s="155">
        <f t="shared" si="18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19"/>
        <v>135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76</v>
      </c>
      <c r="D251" s="202" t="s">
        <v>36</v>
      </c>
      <c r="E251" s="203" t="s">
        <v>7</v>
      </c>
      <c r="F251" s="204">
        <v>318390</v>
      </c>
      <c r="G251" s="204">
        <v>354700</v>
      </c>
      <c r="H251" s="171"/>
      <c r="I251" s="88">
        <f t="shared" si="21"/>
        <v>354700</v>
      </c>
      <c r="J251" s="163">
        <f t="shared" si="17"/>
        <v>1</v>
      </c>
      <c r="K251" s="155">
        <f t="shared" si="18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19"/>
        <v>136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565</v>
      </c>
      <c r="D252" s="202" t="s">
        <v>37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1"/>
        <v>121560.8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19"/>
        <v>201227129.79893059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566</v>
      </c>
      <c r="D253" s="202" t="s">
        <v>37</v>
      </c>
      <c r="E253" s="203" t="s">
        <v>7</v>
      </c>
      <c r="F253" s="204">
        <v>164883</v>
      </c>
      <c r="G253" s="204">
        <v>164883</v>
      </c>
      <c r="H253" s="171"/>
      <c r="I253" s="88">
        <f t="shared" si="21"/>
        <v>164883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19"/>
        <v>201227130.79893059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567</v>
      </c>
      <c r="D254" s="202" t="s">
        <v>36</v>
      </c>
      <c r="E254" s="203" t="s">
        <v>7</v>
      </c>
      <c r="F254" s="204">
        <v>378330</v>
      </c>
      <c r="G254" s="204">
        <v>421400</v>
      </c>
      <c r="H254" s="171"/>
      <c r="I254" s="88">
        <f t="shared" si="21"/>
        <v>421400</v>
      </c>
      <c r="J254" s="163">
        <f t="shared" si="17"/>
        <v>1</v>
      </c>
      <c r="K254" s="155">
        <f t="shared" si="18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19"/>
        <v>137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568</v>
      </c>
      <c r="D255" s="202" t="s">
        <v>37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1"/>
        <v>417044.06800000003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77</v>
      </c>
      <c r="D256" s="202" t="s">
        <v>37</v>
      </c>
      <c r="E256" s="203" t="s">
        <v>7</v>
      </c>
      <c r="F256" s="204">
        <v>82600</v>
      </c>
      <c r="G256" s="204">
        <v>82600</v>
      </c>
      <c r="H256" s="171"/>
      <c r="I256" s="88">
        <f t="shared" si="21"/>
        <v>82600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78</v>
      </c>
      <c r="D257" s="202" t="s">
        <v>37</v>
      </c>
      <c r="E257" s="203" t="s">
        <v>7</v>
      </c>
      <c r="F257" s="204">
        <v>116300</v>
      </c>
      <c r="G257" s="204">
        <v>116300</v>
      </c>
      <c r="H257" s="171"/>
      <c r="I257" s="88">
        <f t="shared" si="21"/>
        <v>116300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79</v>
      </c>
      <c r="D258" s="202" t="s">
        <v>37</v>
      </c>
      <c r="E258" s="203" t="s">
        <v>7</v>
      </c>
      <c r="F258" s="204">
        <v>139900</v>
      </c>
      <c r="G258" s="204">
        <v>139900</v>
      </c>
      <c r="H258" s="171"/>
      <c r="I258" s="88">
        <f t="shared" si="21"/>
        <v>139900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80</v>
      </c>
      <c r="D259" s="202" t="s">
        <v>37</v>
      </c>
      <c r="E259" s="203" t="s">
        <v>7</v>
      </c>
      <c r="F259" s="204">
        <v>154600</v>
      </c>
      <c r="G259" s="204">
        <v>154600</v>
      </c>
      <c r="H259" s="171"/>
      <c r="I259" s="88">
        <f t="shared" si="21"/>
        <v>154600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569</v>
      </c>
      <c r="D260" s="202" t="s">
        <v>37</v>
      </c>
      <c r="E260" s="203" t="s">
        <v>7</v>
      </c>
      <c r="F260" s="204">
        <v>103500</v>
      </c>
      <c r="G260" s="204">
        <v>103500</v>
      </c>
      <c r="H260" s="171"/>
      <c r="I260" s="88">
        <f t="shared" si="21"/>
        <v>103500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570</v>
      </c>
      <c r="D261" s="202" t="s">
        <v>37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22">IF($I$5=$G$4,G261,(IF($I$5=$F$4,F261,0)))</f>
        <v>106000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83</v>
      </c>
      <c r="D262" s="202" t="s">
        <v>37</v>
      </c>
      <c r="E262" s="203" t="s">
        <v>7</v>
      </c>
      <c r="F262" s="204">
        <v>135900</v>
      </c>
      <c r="G262" s="204">
        <v>135900</v>
      </c>
      <c r="H262" s="171"/>
      <c r="I262" s="88">
        <f t="shared" si="22"/>
        <v>135900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19"/>
        <v>201227138.79893059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84</v>
      </c>
      <c r="D263" s="202" t="s">
        <v>37</v>
      </c>
      <c r="E263" s="203" t="s">
        <v>7</v>
      </c>
      <c r="F263" s="204">
        <v>160100</v>
      </c>
      <c r="G263" s="204">
        <v>160100</v>
      </c>
      <c r="H263" s="171"/>
      <c r="I263" s="88">
        <f t="shared" si="22"/>
        <v>160100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19"/>
        <v>201227139.79893059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571</v>
      </c>
      <c r="D264" s="202" t="s">
        <v>36</v>
      </c>
      <c r="E264" s="203" t="s">
        <v>7</v>
      </c>
      <c r="F264" s="204">
        <v>362130</v>
      </c>
      <c r="G264" s="204">
        <v>403400</v>
      </c>
      <c r="H264" s="171"/>
      <c r="I264" s="88">
        <f t="shared" si="22"/>
        <v>403400</v>
      </c>
      <c r="J264" s="163">
        <f t="shared" si="17"/>
        <v>1</v>
      </c>
      <c r="K264" s="155">
        <f t="shared" si="18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19"/>
        <v>138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81</v>
      </c>
      <c r="D265" s="202" t="s">
        <v>36</v>
      </c>
      <c r="E265" s="203" t="s">
        <v>7</v>
      </c>
      <c r="F265" s="204">
        <v>418580</v>
      </c>
      <c r="G265" s="204">
        <v>466300</v>
      </c>
      <c r="H265" s="171"/>
      <c r="I265" s="88">
        <f t="shared" si="22"/>
        <v>466300</v>
      </c>
      <c r="J265" s="163">
        <f t="shared" si="17"/>
        <v>1</v>
      </c>
      <c r="K265" s="155">
        <f t="shared" si="18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19"/>
        <v>139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82</v>
      </c>
      <c r="D266" s="202" t="s">
        <v>36</v>
      </c>
      <c r="E266" s="203" t="s">
        <v>7</v>
      </c>
      <c r="F266" s="204">
        <v>447280</v>
      </c>
      <c r="G266" s="204">
        <v>585500</v>
      </c>
      <c r="H266" s="171"/>
      <c r="I266" s="88">
        <f t="shared" si="22"/>
        <v>585500</v>
      </c>
      <c r="J266" s="163">
        <f t="shared" si="17"/>
        <v>1</v>
      </c>
      <c r="K266" s="155">
        <f t="shared" si="18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19"/>
        <v>140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85</v>
      </c>
      <c r="D267" s="202" t="s">
        <v>37</v>
      </c>
      <c r="E267" s="203" t="s">
        <v>7</v>
      </c>
      <c r="F267" s="204">
        <v>3200</v>
      </c>
      <c r="G267" s="204">
        <v>3600</v>
      </c>
      <c r="H267" s="171"/>
      <c r="I267" s="88">
        <f t="shared" si="22"/>
        <v>3600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86</v>
      </c>
      <c r="D268" s="202" t="s">
        <v>37</v>
      </c>
      <c r="E268" s="203" t="s">
        <v>7</v>
      </c>
      <c r="F268" s="204">
        <v>4100</v>
      </c>
      <c r="G268" s="204">
        <v>4600</v>
      </c>
      <c r="H268" s="171"/>
      <c r="I268" s="88">
        <f t="shared" si="22"/>
        <v>4600</v>
      </c>
      <c r="J268" s="163">
        <f t="shared" si="17"/>
        <v>0</v>
      </c>
      <c r="K268" s="155">
        <f t="shared" si="18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19"/>
        <v>201227141.79893059</v>
      </c>
      <c r="O268" s="155">
        <f t="shared" si="20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87</v>
      </c>
      <c r="D269" s="202" t="s">
        <v>37</v>
      </c>
      <c r="E269" s="203" t="s">
        <v>7</v>
      </c>
      <c r="F269" s="204">
        <v>6500</v>
      </c>
      <c r="G269" s="204">
        <v>7200</v>
      </c>
      <c r="H269" s="171"/>
      <c r="I269" s="88">
        <f t="shared" si="22"/>
        <v>7200</v>
      </c>
      <c r="J269" s="163">
        <f t="shared" si="17"/>
        <v>0</v>
      </c>
      <c r="K269" s="155">
        <f t="shared" si="18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19"/>
        <v>201227142.79893059</v>
      </c>
      <c r="O269" s="155">
        <f t="shared" si="20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88</v>
      </c>
      <c r="D270" s="202" t="s">
        <v>37</v>
      </c>
      <c r="E270" s="203" t="s">
        <v>7</v>
      </c>
      <c r="F270" s="204">
        <v>11400</v>
      </c>
      <c r="G270" s="204">
        <v>12700</v>
      </c>
      <c r="H270" s="171"/>
      <c r="I270" s="88">
        <f t="shared" si="22"/>
        <v>12700</v>
      </c>
      <c r="J270" s="163">
        <f t="shared" ref="J270:J336" si="23">IF(D270="MDU-KD",1,0)</f>
        <v>0</v>
      </c>
      <c r="K270" s="155">
        <f t="shared" ref="K270:K336" si="24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25">IF(L270=0,M270,L270)</f>
        <v>201227143.79893059</v>
      </c>
      <c r="O270" s="155">
        <f t="shared" ref="O270:O336" si="26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89</v>
      </c>
      <c r="D271" s="202" t="s">
        <v>37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22"/>
        <v>31544.499999999996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90</v>
      </c>
      <c r="D272" s="202" t="s">
        <v>37</v>
      </c>
      <c r="E272" s="203" t="s">
        <v>7</v>
      </c>
      <c r="F272" s="204">
        <v>9600</v>
      </c>
      <c r="G272" s="204">
        <v>10700</v>
      </c>
      <c r="H272" s="171"/>
      <c r="I272" s="88">
        <f t="shared" si="22"/>
        <v>10700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457</v>
      </c>
      <c r="D273" s="202" t="s">
        <v>37</v>
      </c>
      <c r="E273" s="203" t="s">
        <v>7</v>
      </c>
      <c r="F273" s="204">
        <v>11700</v>
      </c>
      <c r="G273" s="204">
        <v>13000</v>
      </c>
      <c r="H273" s="171"/>
      <c r="I273" s="88">
        <f t="shared" si="22"/>
        <v>13000</v>
      </c>
      <c r="J273" s="163">
        <f t="shared" si="23"/>
        <v>0</v>
      </c>
      <c r="K273" s="155">
        <f t="shared" si="2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25"/>
        <v>201227146.79893059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91</v>
      </c>
      <c r="D274" s="202" t="s">
        <v>37</v>
      </c>
      <c r="E274" s="203" t="s">
        <v>7</v>
      </c>
      <c r="F274" s="204">
        <v>13300</v>
      </c>
      <c r="G274" s="204">
        <v>14800</v>
      </c>
      <c r="H274" s="171"/>
      <c r="I274" s="88">
        <f t="shared" si="22"/>
        <v>14800</v>
      </c>
      <c r="J274" s="163">
        <f t="shared" si="23"/>
        <v>0</v>
      </c>
      <c r="K274" s="155">
        <f t="shared" si="2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25"/>
        <v>201227147.79893059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92</v>
      </c>
      <c r="D275" s="202" t="s">
        <v>37</v>
      </c>
      <c r="E275" s="203" t="s">
        <v>7</v>
      </c>
      <c r="F275" s="204">
        <v>17000</v>
      </c>
      <c r="G275" s="204">
        <v>18900</v>
      </c>
      <c r="H275" s="171"/>
      <c r="I275" s="88">
        <f t="shared" si="22"/>
        <v>18900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25"/>
        <v>201227148.79893059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63</v>
      </c>
      <c r="D276" s="202" t="s">
        <v>36</v>
      </c>
      <c r="E276" s="203" t="s">
        <v>7</v>
      </c>
      <c r="F276" s="204">
        <v>297630</v>
      </c>
      <c r="G276" s="204">
        <v>331500</v>
      </c>
      <c r="H276" s="171"/>
      <c r="I276" s="88">
        <f t="shared" si="22"/>
        <v>331500</v>
      </c>
      <c r="J276" s="163">
        <f t="shared" si="23"/>
        <v>1</v>
      </c>
      <c r="K276" s="155">
        <f t="shared" si="24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25"/>
        <v>141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64</v>
      </c>
      <c r="D277" s="202" t="s">
        <v>36</v>
      </c>
      <c r="E277" s="203" t="s">
        <v>7</v>
      </c>
      <c r="F277" s="204">
        <v>361430</v>
      </c>
      <c r="G277" s="204">
        <v>402600</v>
      </c>
      <c r="H277" s="171"/>
      <c r="I277" s="88">
        <f t="shared" si="22"/>
        <v>402600</v>
      </c>
      <c r="J277" s="163">
        <f t="shared" si="23"/>
        <v>1</v>
      </c>
      <c r="K277" s="155">
        <f t="shared" si="24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25"/>
        <v>142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40</v>
      </c>
      <c r="E278" s="203"/>
      <c r="F278" s="204"/>
      <c r="G278" s="204"/>
      <c r="H278" s="171"/>
      <c r="I278" s="88">
        <f t="shared" si="22"/>
        <v>0</v>
      </c>
      <c r="J278" s="163">
        <f t="shared" si="23"/>
        <v>0</v>
      </c>
      <c r="K278" s="155">
        <f t="shared" si="2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25"/>
        <v>0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 t="s">
        <v>575</v>
      </c>
      <c r="C279" s="109" t="s">
        <v>573</v>
      </c>
      <c r="D279" s="202" t="s">
        <v>40</v>
      </c>
      <c r="E279" s="203"/>
      <c r="F279" s="204"/>
      <c r="G279" s="204"/>
      <c r="H279" s="171"/>
      <c r="I279" s="88">
        <f t="shared" si="22"/>
        <v>0</v>
      </c>
      <c r="J279" s="163">
        <f t="shared" si="23"/>
        <v>0</v>
      </c>
      <c r="K279" s="155">
        <f t="shared" si="24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25"/>
        <v>0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1532</v>
      </c>
      <c r="D280" s="202" t="s">
        <v>37</v>
      </c>
      <c r="E280" s="203" t="s">
        <v>8</v>
      </c>
      <c r="F280" s="204">
        <v>34700</v>
      </c>
      <c r="G280" s="204">
        <v>38700</v>
      </c>
      <c r="H280" s="171"/>
      <c r="I280" s="88">
        <f t="shared" si="22"/>
        <v>38700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1533</v>
      </c>
      <c r="D281" s="202" t="s">
        <v>37</v>
      </c>
      <c r="E281" s="203" t="s">
        <v>8</v>
      </c>
      <c r="F281" s="204">
        <v>40300</v>
      </c>
      <c r="G281" s="204">
        <v>44900</v>
      </c>
      <c r="H281" s="171"/>
      <c r="I281" s="88">
        <f t="shared" si="22"/>
        <v>44900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1534</v>
      </c>
      <c r="D282" s="202" t="s">
        <v>37</v>
      </c>
      <c r="E282" s="203" t="s">
        <v>8</v>
      </c>
      <c r="F282" s="204">
        <v>44000</v>
      </c>
      <c r="G282" s="204">
        <v>49000</v>
      </c>
      <c r="H282" s="171"/>
      <c r="I282" s="88">
        <f t="shared" si="22"/>
        <v>49000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397" t="s">
        <v>574</v>
      </c>
      <c r="D283" s="202" t="s">
        <v>37</v>
      </c>
      <c r="E283" s="203" t="s">
        <v>8</v>
      </c>
      <c r="F283" s="398">
        <v>44000</v>
      </c>
      <c r="G283" s="398">
        <v>49000</v>
      </c>
      <c r="H283" s="171"/>
      <c r="I283" s="88">
        <f>IF($I$5=$G$4,G283,(IF($I$5=$F$4,F283,0)))</f>
        <v>49000</v>
      </c>
      <c r="J283" s="163">
        <f>IF(D283="MDU-KD",1,0)</f>
        <v>0</v>
      </c>
      <c r="K283" s="155">
        <f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>IF(L283=0,M283,L283)</f>
        <v>201227152.79893059</v>
      </c>
      <c r="O283" s="155">
        <f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1535</v>
      </c>
      <c r="D284" s="202" t="s">
        <v>37</v>
      </c>
      <c r="E284" s="203" t="s">
        <v>8</v>
      </c>
      <c r="F284" s="204">
        <v>57700</v>
      </c>
      <c r="G284" s="204">
        <v>64300</v>
      </c>
      <c r="H284" s="171"/>
      <c r="I284" s="88">
        <f t="shared" si="22"/>
        <v>64300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1536</v>
      </c>
      <c r="D285" s="202" t="s">
        <v>37</v>
      </c>
      <c r="E285" s="203" t="s">
        <v>8</v>
      </c>
      <c r="F285" s="204">
        <v>83000</v>
      </c>
      <c r="G285" s="204">
        <v>92500</v>
      </c>
      <c r="H285" s="171"/>
      <c r="I285" s="88">
        <f t="shared" si="22"/>
        <v>92500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1537</v>
      </c>
      <c r="D286" s="202" t="s">
        <v>37</v>
      </c>
      <c r="E286" s="203" t="s">
        <v>8</v>
      </c>
      <c r="F286" s="204">
        <v>90450</v>
      </c>
      <c r="G286" s="204">
        <v>100800</v>
      </c>
      <c r="H286" s="171"/>
      <c r="I286" s="88">
        <f t="shared" si="22"/>
        <v>100800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1538</v>
      </c>
      <c r="D287" s="202" t="s">
        <v>37</v>
      </c>
      <c r="E287" s="203" t="s">
        <v>8</v>
      </c>
      <c r="F287" s="204">
        <v>106000</v>
      </c>
      <c r="G287" s="204">
        <v>118100</v>
      </c>
      <c r="H287" s="171"/>
      <c r="I287" s="88">
        <f t="shared" si="22"/>
        <v>118100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1539</v>
      </c>
      <c r="D288" s="202" t="s">
        <v>37</v>
      </c>
      <c r="E288" s="203" t="s">
        <v>8</v>
      </c>
      <c r="F288" s="204">
        <v>115650</v>
      </c>
      <c r="G288" s="204">
        <v>128800</v>
      </c>
      <c r="H288" s="171"/>
      <c r="I288" s="88">
        <f t="shared" si="22"/>
        <v>128800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1540</v>
      </c>
      <c r="D289" s="202" t="s">
        <v>37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1541</v>
      </c>
      <c r="D290" s="202" t="s">
        <v>37</v>
      </c>
      <c r="E290" s="203" t="s">
        <v>8</v>
      </c>
      <c r="F290" s="204">
        <v>49900</v>
      </c>
      <c r="G290" s="204">
        <v>55600</v>
      </c>
      <c r="H290" s="171"/>
      <c r="I290" s="88">
        <f t="shared" si="22"/>
        <v>55600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1542</v>
      </c>
      <c r="D291" s="202" t="s">
        <v>37</v>
      </c>
      <c r="E291" s="203" t="s">
        <v>8</v>
      </c>
      <c r="F291" s="204">
        <v>62200</v>
      </c>
      <c r="G291" s="204">
        <v>69300</v>
      </c>
      <c r="H291" s="171"/>
      <c r="I291" s="88">
        <f t="shared" si="22"/>
        <v>69300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1543</v>
      </c>
      <c r="D292" s="202" t="s">
        <v>37</v>
      </c>
      <c r="E292" s="203" t="s">
        <v>8</v>
      </c>
      <c r="F292" s="204">
        <v>65800</v>
      </c>
      <c r="G292" s="204">
        <v>73300</v>
      </c>
      <c r="H292" s="171"/>
      <c r="I292" s="88">
        <f t="shared" si="22"/>
        <v>73300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1544</v>
      </c>
      <c r="D293" s="202" t="s">
        <v>37</v>
      </c>
      <c r="E293" s="203" t="s">
        <v>8</v>
      </c>
      <c r="F293" s="204">
        <v>69100</v>
      </c>
      <c r="G293" s="204">
        <v>77000</v>
      </c>
      <c r="H293" s="171"/>
      <c r="I293" s="88">
        <f t="shared" si="22"/>
        <v>77000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397" t="s">
        <v>1579</v>
      </c>
      <c r="D294" s="202" t="s">
        <v>37</v>
      </c>
      <c r="E294" s="203" t="s">
        <v>8</v>
      </c>
      <c r="F294" s="398">
        <v>69100</v>
      </c>
      <c r="G294" s="398">
        <v>77000</v>
      </c>
      <c r="H294" s="171"/>
      <c r="I294" s="88">
        <f>IF($I$5=$G$4,G294,(IF($I$5=$F$4,F294,0)))</f>
        <v>77000</v>
      </c>
      <c r="J294" s="163">
        <f>IF(D294="MDU-KD",1,0)</f>
        <v>0</v>
      </c>
      <c r="K294" s="155">
        <f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>IF(L294=0,M294,L294)</f>
        <v>201227163.79893059</v>
      </c>
      <c r="O294" s="155">
        <f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1545</v>
      </c>
      <c r="D295" s="202" t="s">
        <v>37</v>
      </c>
      <c r="E295" s="203" t="s">
        <v>8</v>
      </c>
      <c r="F295" s="204">
        <v>87100</v>
      </c>
      <c r="G295" s="204">
        <v>97000</v>
      </c>
      <c r="H295" s="171"/>
      <c r="I295" s="88">
        <f t="shared" si="22"/>
        <v>97000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1546</v>
      </c>
      <c r="D296" s="202" t="s">
        <v>37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1547</v>
      </c>
      <c r="D297" s="202" t="s">
        <v>37</v>
      </c>
      <c r="E297" s="203" t="s">
        <v>8</v>
      </c>
      <c r="F297" s="204">
        <v>137700</v>
      </c>
      <c r="G297" s="204">
        <v>153400</v>
      </c>
      <c r="H297" s="171"/>
      <c r="I297" s="88">
        <f t="shared" si="22"/>
        <v>153400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1548</v>
      </c>
      <c r="D298" s="202" t="s">
        <v>37</v>
      </c>
      <c r="E298" s="203" t="s">
        <v>8</v>
      </c>
      <c r="F298" s="204">
        <v>124300</v>
      </c>
      <c r="G298" s="204">
        <v>138500</v>
      </c>
      <c r="H298" s="171"/>
      <c r="I298" s="88">
        <f t="shared" si="22"/>
        <v>138500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1549</v>
      </c>
      <c r="D299" s="202" t="s">
        <v>37</v>
      </c>
      <c r="E299" s="203" t="s">
        <v>8</v>
      </c>
      <c r="F299" s="204">
        <v>114000</v>
      </c>
      <c r="G299" s="204">
        <v>127000</v>
      </c>
      <c r="H299" s="171"/>
      <c r="I299" s="88">
        <f t="shared" si="22"/>
        <v>127000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1550</v>
      </c>
      <c r="D300" s="202" t="s">
        <v>37</v>
      </c>
      <c r="E300" s="203" t="s">
        <v>8</v>
      </c>
      <c r="F300" s="204">
        <v>146000</v>
      </c>
      <c r="G300" s="204">
        <v>162600</v>
      </c>
      <c r="H300" s="171"/>
      <c r="I300" s="88">
        <f t="shared" si="22"/>
        <v>162600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1551</v>
      </c>
      <c r="D301" s="202" t="s">
        <v>37</v>
      </c>
      <c r="E301" s="203" t="s">
        <v>8</v>
      </c>
      <c r="F301" s="204">
        <v>156000</v>
      </c>
      <c r="G301" s="204">
        <v>173800</v>
      </c>
      <c r="H301" s="171"/>
      <c r="I301" s="88">
        <f t="shared" si="22"/>
        <v>173800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1552</v>
      </c>
      <c r="D302" s="202" t="s">
        <v>37</v>
      </c>
      <c r="E302" s="203" t="s">
        <v>8</v>
      </c>
      <c r="F302" s="204">
        <v>17200</v>
      </c>
      <c r="G302" s="204">
        <v>19200</v>
      </c>
      <c r="H302" s="171"/>
      <c r="I302" s="88">
        <f t="shared" si="22"/>
        <v>19200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1553</v>
      </c>
      <c r="D303" s="202" t="s">
        <v>37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1554</v>
      </c>
      <c r="D304" s="202" t="s">
        <v>37</v>
      </c>
      <c r="E304" s="203" t="s">
        <v>8</v>
      </c>
      <c r="F304" s="204">
        <v>21900</v>
      </c>
      <c r="G304" s="204">
        <v>24400</v>
      </c>
      <c r="H304" s="171"/>
      <c r="I304" s="88">
        <f t="shared" si="22"/>
        <v>24400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1555</v>
      </c>
      <c r="D305" s="202" t="s">
        <v>37</v>
      </c>
      <c r="E305" s="203" t="s">
        <v>8</v>
      </c>
      <c r="F305" s="204">
        <v>23500</v>
      </c>
      <c r="G305" s="204">
        <v>26200</v>
      </c>
      <c r="H305" s="171"/>
      <c r="I305" s="88">
        <f t="shared" si="22"/>
        <v>26200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397" t="s">
        <v>1578</v>
      </c>
      <c r="D306" s="202" t="s">
        <v>37</v>
      </c>
      <c r="E306" s="203" t="s">
        <v>8</v>
      </c>
      <c r="F306" s="398">
        <v>23500</v>
      </c>
      <c r="G306" s="398">
        <v>26200</v>
      </c>
      <c r="H306" s="171"/>
      <c r="I306" s="88">
        <f>IF($I$5=$G$4,G306,(IF($I$5=$F$4,F306,0)))</f>
        <v>26200</v>
      </c>
      <c r="J306" s="163">
        <f>IF(D306="MDU-KD",1,0)</f>
        <v>0</v>
      </c>
      <c r="K306" s="155">
        <f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>IF(L306=0,M306,L306)</f>
        <v>201227175.79893059</v>
      </c>
      <c r="O306" s="155">
        <f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1556</v>
      </c>
      <c r="D307" s="202" t="s">
        <v>37</v>
      </c>
      <c r="E307" s="203" t="s">
        <v>8</v>
      </c>
      <c r="F307" s="204">
        <v>26100</v>
      </c>
      <c r="G307" s="204">
        <v>29100</v>
      </c>
      <c r="H307" s="171"/>
      <c r="I307" s="88">
        <f t="shared" si="22"/>
        <v>29100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1557</v>
      </c>
      <c r="D308" s="202" t="s">
        <v>37</v>
      </c>
      <c r="E308" s="203" t="s">
        <v>8</v>
      </c>
      <c r="F308" s="204">
        <v>35500</v>
      </c>
      <c r="G308" s="204">
        <v>39500</v>
      </c>
      <c r="H308" s="171"/>
      <c r="I308" s="88">
        <f t="shared" si="22"/>
        <v>39500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1558</v>
      </c>
      <c r="D309" s="202" t="s">
        <v>37</v>
      </c>
      <c r="E309" s="203" t="s">
        <v>8</v>
      </c>
      <c r="F309" s="204">
        <v>46200</v>
      </c>
      <c r="G309" s="204">
        <v>51500</v>
      </c>
      <c r="H309" s="171"/>
      <c r="I309" s="88">
        <f t="shared" si="22"/>
        <v>51500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1559</v>
      </c>
      <c r="D310" s="202" t="s">
        <v>37</v>
      </c>
      <c r="E310" s="203" t="s">
        <v>8</v>
      </c>
      <c r="F310" s="204">
        <v>68700</v>
      </c>
      <c r="G310" s="204">
        <v>76500</v>
      </c>
      <c r="H310" s="171"/>
      <c r="I310" s="88">
        <f t="shared" si="22"/>
        <v>76500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1560</v>
      </c>
      <c r="D311" s="202" t="s">
        <v>37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1561</v>
      </c>
      <c r="D312" s="202" t="s">
        <v>37</v>
      </c>
      <c r="E312" s="203" t="s">
        <v>8</v>
      </c>
      <c r="F312" s="204">
        <v>23000</v>
      </c>
      <c r="G312" s="204">
        <v>25600</v>
      </c>
      <c r="H312" s="171"/>
      <c r="I312" s="88">
        <f t="shared" si="22"/>
        <v>25600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1562</v>
      </c>
      <c r="D313" s="202" t="s">
        <v>37</v>
      </c>
      <c r="E313" s="203" t="s">
        <v>8</v>
      </c>
      <c r="F313" s="204">
        <v>25700</v>
      </c>
      <c r="G313" s="204">
        <v>28600</v>
      </c>
      <c r="H313" s="171"/>
      <c r="I313" s="88">
        <f t="shared" si="22"/>
        <v>28600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1563</v>
      </c>
      <c r="D314" s="202" t="s">
        <v>37</v>
      </c>
      <c r="E314" s="203" t="s">
        <v>8</v>
      </c>
      <c r="F314" s="204">
        <v>38100</v>
      </c>
      <c r="G314" s="204">
        <v>42400</v>
      </c>
      <c r="H314" s="171"/>
      <c r="I314" s="88">
        <f t="shared" si="22"/>
        <v>42400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1564</v>
      </c>
      <c r="D315" s="202" t="s">
        <v>37</v>
      </c>
      <c r="E315" s="203" t="s">
        <v>8</v>
      </c>
      <c r="F315" s="204">
        <v>48000</v>
      </c>
      <c r="G315" s="204">
        <v>53500</v>
      </c>
      <c r="H315" s="171"/>
      <c r="I315" s="88">
        <f t="shared" si="22"/>
        <v>53500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1565</v>
      </c>
      <c r="D316" s="202" t="s">
        <v>37</v>
      </c>
      <c r="E316" s="203" t="s">
        <v>8</v>
      </c>
      <c r="F316" s="204">
        <v>60000</v>
      </c>
      <c r="G316" s="204">
        <v>66800</v>
      </c>
      <c r="H316" s="171"/>
      <c r="I316" s="88">
        <f t="shared" si="22"/>
        <v>66800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1566</v>
      </c>
      <c r="D317" s="202" t="s">
        <v>37</v>
      </c>
      <c r="E317" s="203" t="s">
        <v>8</v>
      </c>
      <c r="F317" s="204">
        <v>79000</v>
      </c>
      <c r="G317" s="204">
        <v>88000</v>
      </c>
      <c r="H317" s="171"/>
      <c r="I317" s="88">
        <f t="shared" si="22"/>
        <v>88000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25"/>
        <v>201227186.79893059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1567</v>
      </c>
      <c r="D318" s="202" t="s">
        <v>37</v>
      </c>
      <c r="E318" s="203" t="s">
        <v>8</v>
      </c>
      <c r="F318" s="204">
        <v>99600</v>
      </c>
      <c r="G318" s="204">
        <v>110900</v>
      </c>
      <c r="H318" s="171"/>
      <c r="I318" s="88">
        <f t="shared" si="22"/>
        <v>110900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25"/>
        <v>201227187.79893059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1568</v>
      </c>
      <c r="D319" s="202" t="s">
        <v>37</v>
      </c>
      <c r="E319" s="203" t="s">
        <v>8</v>
      </c>
      <c r="F319" s="204">
        <v>170800</v>
      </c>
      <c r="G319" s="204">
        <v>190300</v>
      </c>
      <c r="H319" s="171"/>
      <c r="I319" s="88">
        <f t="shared" si="22"/>
        <v>190300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25"/>
        <v>201227188.79893059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1431</v>
      </c>
      <c r="D320" s="202" t="s">
        <v>37</v>
      </c>
      <c r="E320" s="203" t="s">
        <v>8</v>
      </c>
      <c r="F320" s="204">
        <v>197400</v>
      </c>
      <c r="G320" s="204">
        <v>219900</v>
      </c>
      <c r="H320" s="171"/>
      <c r="I320" s="88">
        <f t="shared" si="22"/>
        <v>219900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25"/>
        <v>201227189.79893059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1432</v>
      </c>
      <c r="D321" s="202" t="s">
        <v>37</v>
      </c>
      <c r="E321" s="203" t="s">
        <v>8</v>
      </c>
      <c r="F321" s="204">
        <v>158100</v>
      </c>
      <c r="G321" s="204">
        <v>176100</v>
      </c>
      <c r="H321" s="171"/>
      <c r="I321" s="88">
        <f t="shared" si="22"/>
        <v>176100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25"/>
        <v>201227190.79893059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40</v>
      </c>
      <c r="D322" s="202" t="s">
        <v>40</v>
      </c>
      <c r="E322" s="203"/>
      <c r="F322" s="204"/>
      <c r="G322" s="204"/>
      <c r="H322" s="171"/>
      <c r="I322" s="88">
        <f t="shared" si="22"/>
        <v>0</v>
      </c>
      <c r="J322" s="163">
        <f t="shared" si="23"/>
        <v>0</v>
      </c>
      <c r="K322" s="155">
        <f t="shared" si="2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25"/>
        <v>0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83" t="s">
        <v>578</v>
      </c>
      <c r="C323" s="109" t="s">
        <v>579</v>
      </c>
      <c r="D323" s="202" t="s">
        <v>40</v>
      </c>
      <c r="E323" s="203"/>
      <c r="F323" s="204"/>
      <c r="G323" s="204"/>
      <c r="H323" s="171"/>
      <c r="I323" s="88">
        <f t="shared" si="22"/>
        <v>0</v>
      </c>
      <c r="J323" s="163">
        <f t="shared" si="23"/>
        <v>0</v>
      </c>
      <c r="K323" s="155">
        <f t="shared" si="2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25"/>
        <v>0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104</v>
      </c>
      <c r="D324" s="202" t="s">
        <v>37</v>
      </c>
      <c r="E324" s="203" t="s">
        <v>105</v>
      </c>
      <c r="F324" s="204">
        <v>125000</v>
      </c>
      <c r="G324" s="204">
        <v>125000</v>
      </c>
      <c r="H324" s="171"/>
      <c r="I324" s="88">
        <f t="shared" si="22"/>
        <v>125000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106</v>
      </c>
      <c r="D325" s="202" t="s">
        <v>37</v>
      </c>
      <c r="E325" s="203" t="s">
        <v>107</v>
      </c>
      <c r="F325" s="204">
        <v>74000</v>
      </c>
      <c r="G325" s="204">
        <v>74000</v>
      </c>
      <c r="H325" s="171"/>
      <c r="I325" s="88">
        <f t="shared" si="22"/>
        <v>74000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1129</v>
      </c>
      <c r="D326" s="202" t="s">
        <v>37</v>
      </c>
      <c r="E326" s="203" t="s">
        <v>8</v>
      </c>
      <c r="F326" s="204">
        <v>4500</v>
      </c>
      <c r="G326" s="204">
        <v>4500</v>
      </c>
      <c r="H326" s="171"/>
      <c r="I326" s="88">
        <f t="shared" si="22"/>
        <v>4500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1127</v>
      </c>
      <c r="D327" s="202" t="s">
        <v>37</v>
      </c>
      <c r="E327" s="203" t="s">
        <v>14</v>
      </c>
      <c r="F327" s="204">
        <v>3888</v>
      </c>
      <c r="G327" s="204">
        <v>3888</v>
      </c>
      <c r="H327" s="171"/>
      <c r="I327" s="88">
        <f t="shared" si="22"/>
        <v>3888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1128</v>
      </c>
      <c r="D328" s="202" t="s">
        <v>37</v>
      </c>
      <c r="E328" s="203" t="s">
        <v>14</v>
      </c>
      <c r="F328" s="204">
        <v>2900</v>
      </c>
      <c r="G328" s="204">
        <v>2900</v>
      </c>
      <c r="H328" s="171"/>
      <c r="I328" s="88">
        <f t="shared" si="22"/>
        <v>2900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108</v>
      </c>
      <c r="D329" s="202" t="s">
        <v>37</v>
      </c>
      <c r="E329" s="203" t="s">
        <v>14</v>
      </c>
      <c r="F329" s="204">
        <v>11500</v>
      </c>
      <c r="G329" s="204">
        <v>11500</v>
      </c>
      <c r="H329" s="171"/>
      <c r="I329" s="88">
        <f t="shared" si="22"/>
        <v>11500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109</v>
      </c>
      <c r="D330" s="202" t="s">
        <v>37</v>
      </c>
      <c r="E330" s="203" t="s">
        <v>14</v>
      </c>
      <c r="F330" s="204">
        <v>6100</v>
      </c>
      <c r="G330" s="204">
        <v>6100</v>
      </c>
      <c r="H330" s="171"/>
      <c r="I330" s="88">
        <f t="shared" ref="I330:I394" si="27">IF($I$5=$G$4,G330,(IF($I$5=$F$4,F330,0)))</f>
        <v>6100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110</v>
      </c>
      <c r="D331" s="202" t="s">
        <v>37</v>
      </c>
      <c r="E331" s="203" t="s">
        <v>8</v>
      </c>
      <c r="F331" s="204">
        <v>58600</v>
      </c>
      <c r="G331" s="204">
        <v>58600</v>
      </c>
      <c r="H331" s="171"/>
      <c r="I331" s="88">
        <f t="shared" si="27"/>
        <v>58600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580</v>
      </c>
      <c r="D332" s="202" t="s">
        <v>37</v>
      </c>
      <c r="E332" s="203" t="s">
        <v>14</v>
      </c>
      <c r="F332" s="204">
        <v>15400</v>
      </c>
      <c r="G332" s="204">
        <v>15400</v>
      </c>
      <c r="H332" s="171"/>
      <c r="I332" s="88">
        <f t="shared" si="27"/>
        <v>15400</v>
      </c>
      <c r="J332" s="163">
        <f t="shared" si="23"/>
        <v>0</v>
      </c>
      <c r="K332" s="155">
        <f t="shared" si="2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25"/>
        <v>201227199.79893059</v>
      </c>
      <c r="O332" s="155">
        <f t="shared" si="2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111</v>
      </c>
      <c r="D333" s="202" t="s">
        <v>37</v>
      </c>
      <c r="E333" s="203" t="s">
        <v>14</v>
      </c>
      <c r="F333" s="204">
        <v>5300</v>
      </c>
      <c r="G333" s="204">
        <v>5300</v>
      </c>
      <c r="H333" s="171"/>
      <c r="I333" s="88">
        <f t="shared" si="27"/>
        <v>5300</v>
      </c>
      <c r="J333" s="163">
        <f t="shared" si="23"/>
        <v>0</v>
      </c>
      <c r="K333" s="155">
        <f t="shared" si="2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25"/>
        <v>201227200.79893059</v>
      </c>
      <c r="O333" s="155">
        <f t="shared" si="2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112</v>
      </c>
      <c r="D334" s="202" t="s">
        <v>37</v>
      </c>
      <c r="E334" s="203" t="s">
        <v>14</v>
      </c>
      <c r="F334" s="204">
        <v>8900</v>
      </c>
      <c r="G334" s="204">
        <v>8900</v>
      </c>
      <c r="H334" s="171"/>
      <c r="I334" s="88">
        <f t="shared" si="27"/>
        <v>8900</v>
      </c>
      <c r="J334" s="163">
        <f t="shared" si="23"/>
        <v>0</v>
      </c>
      <c r="K334" s="155">
        <f t="shared" si="2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25"/>
        <v>201227201.79893059</v>
      </c>
      <c r="O334" s="155">
        <f t="shared" si="2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113</v>
      </c>
      <c r="D335" s="202" t="s">
        <v>37</v>
      </c>
      <c r="E335" s="203" t="s">
        <v>14</v>
      </c>
      <c r="F335" s="204">
        <v>15800</v>
      </c>
      <c r="G335" s="204">
        <v>15800</v>
      </c>
      <c r="H335" s="171"/>
      <c r="I335" s="88">
        <f t="shared" si="27"/>
        <v>15800</v>
      </c>
      <c r="J335" s="163">
        <f t="shared" si="23"/>
        <v>0</v>
      </c>
      <c r="K335" s="155">
        <f t="shared" si="2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25"/>
        <v>201227202.79893059</v>
      </c>
      <c r="O335" s="155">
        <f t="shared" si="2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114</v>
      </c>
      <c r="D336" s="202" t="s">
        <v>37</v>
      </c>
      <c r="E336" s="203" t="s">
        <v>14</v>
      </c>
      <c r="F336" s="204">
        <v>13800</v>
      </c>
      <c r="G336" s="204">
        <v>13800</v>
      </c>
      <c r="H336" s="171"/>
      <c r="I336" s="88">
        <f t="shared" si="27"/>
        <v>13800</v>
      </c>
      <c r="J336" s="163">
        <f t="shared" si="23"/>
        <v>0</v>
      </c>
      <c r="K336" s="155">
        <f t="shared" si="2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25"/>
        <v>201227203.79893059</v>
      </c>
      <c r="O336" s="155">
        <f t="shared" si="2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1433</v>
      </c>
      <c r="D337" s="202" t="s">
        <v>37</v>
      </c>
      <c r="E337" s="203" t="s">
        <v>14</v>
      </c>
      <c r="F337" s="204">
        <v>18080</v>
      </c>
      <c r="G337" s="204">
        <v>18100</v>
      </c>
      <c r="H337" s="171"/>
      <c r="I337" s="88">
        <f t="shared" si="27"/>
        <v>18100</v>
      </c>
      <c r="J337" s="163">
        <f t="shared" ref="J337:J400" si="28">IF(D337="MDU-KD",1,0)</f>
        <v>0</v>
      </c>
      <c r="K337" s="155">
        <f t="shared" ref="K337:K400" si="2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30">IF(L337=0,M337,L337)</f>
        <v>201227204.79893059</v>
      </c>
      <c r="O337" s="155">
        <f t="shared" ref="O337:O400" si="3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1434</v>
      </c>
      <c r="D338" s="202" t="s">
        <v>37</v>
      </c>
      <c r="E338" s="203" t="s">
        <v>14</v>
      </c>
      <c r="F338" s="204">
        <v>19700</v>
      </c>
      <c r="G338" s="204">
        <v>19800</v>
      </c>
      <c r="H338" s="171"/>
      <c r="I338" s="88">
        <f t="shared" si="27"/>
        <v>19800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1435</v>
      </c>
      <c r="D339" s="202" t="s">
        <v>37</v>
      </c>
      <c r="E339" s="203" t="s">
        <v>14</v>
      </c>
      <c r="F339" s="204">
        <v>23000</v>
      </c>
      <c r="G339" s="204">
        <v>23100</v>
      </c>
      <c r="H339" s="171"/>
      <c r="I339" s="88">
        <f t="shared" si="27"/>
        <v>23100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1436</v>
      </c>
      <c r="D340" s="202" t="s">
        <v>37</v>
      </c>
      <c r="E340" s="203" t="s">
        <v>14</v>
      </c>
      <c r="F340" s="204">
        <v>38400</v>
      </c>
      <c r="G340" s="204">
        <v>38500</v>
      </c>
      <c r="H340" s="171"/>
      <c r="I340" s="88">
        <f t="shared" si="27"/>
        <v>38500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115</v>
      </c>
      <c r="D341" s="202" t="s">
        <v>37</v>
      </c>
      <c r="E341" s="203" t="s">
        <v>14</v>
      </c>
      <c r="F341" s="204">
        <v>22900</v>
      </c>
      <c r="G341" s="204">
        <v>22900</v>
      </c>
      <c r="H341" s="171"/>
      <c r="I341" s="88">
        <f t="shared" si="27"/>
        <v>22900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116</v>
      </c>
      <c r="D342" s="202" t="s">
        <v>37</v>
      </c>
      <c r="E342" s="203" t="s">
        <v>14</v>
      </c>
      <c r="F342" s="204">
        <v>25000</v>
      </c>
      <c r="G342" s="204">
        <v>25000</v>
      </c>
      <c r="H342" s="171"/>
      <c r="I342" s="88">
        <f t="shared" si="27"/>
        <v>25000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117</v>
      </c>
      <c r="D343" s="202" t="s">
        <v>37</v>
      </c>
      <c r="E343" s="203" t="s">
        <v>14</v>
      </c>
      <c r="F343" s="204">
        <v>25000</v>
      </c>
      <c r="G343" s="204">
        <v>25000</v>
      </c>
      <c r="H343" s="171"/>
      <c r="I343" s="88">
        <f t="shared" si="27"/>
        <v>25000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119</v>
      </c>
      <c r="D344" s="202" t="s">
        <v>37</v>
      </c>
      <c r="E344" s="203" t="s">
        <v>14</v>
      </c>
      <c r="F344" s="204">
        <v>18400</v>
      </c>
      <c r="G344" s="204">
        <v>18400</v>
      </c>
      <c r="H344" s="171"/>
      <c r="I344" s="88">
        <f t="shared" si="27"/>
        <v>18400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118</v>
      </c>
      <c r="D345" s="202" t="s">
        <v>37</v>
      </c>
      <c r="E345" s="203" t="s">
        <v>14</v>
      </c>
      <c r="F345" s="204">
        <v>18400</v>
      </c>
      <c r="G345" s="204">
        <v>18400</v>
      </c>
      <c r="H345" s="171"/>
      <c r="I345" s="88">
        <f t="shared" si="27"/>
        <v>18400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120</v>
      </c>
      <c r="D346" s="202" t="s">
        <v>37</v>
      </c>
      <c r="E346" s="203" t="s">
        <v>14</v>
      </c>
      <c r="F346" s="204">
        <v>18400</v>
      </c>
      <c r="G346" s="204">
        <v>18400</v>
      </c>
      <c r="H346" s="171"/>
      <c r="I346" s="88">
        <f t="shared" si="27"/>
        <v>18400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121</v>
      </c>
      <c r="D347" s="202" t="s">
        <v>37</v>
      </c>
      <c r="E347" s="203" t="s">
        <v>14</v>
      </c>
      <c r="F347" s="204">
        <v>61300</v>
      </c>
      <c r="G347" s="204">
        <v>61300</v>
      </c>
      <c r="H347" s="171"/>
      <c r="I347" s="88">
        <f t="shared" si="27"/>
        <v>61300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458</v>
      </c>
      <c r="D348" s="202" t="s">
        <v>37</v>
      </c>
      <c r="E348" s="203" t="s">
        <v>14</v>
      </c>
      <c r="F348" s="204">
        <v>61300</v>
      </c>
      <c r="G348" s="204">
        <v>61300</v>
      </c>
      <c r="H348" s="171"/>
      <c r="I348" s="88">
        <f t="shared" si="27"/>
        <v>61300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122</v>
      </c>
      <c r="D349" s="202" t="s">
        <v>37</v>
      </c>
      <c r="E349" s="203" t="s">
        <v>14</v>
      </c>
      <c r="F349" s="204">
        <v>61300</v>
      </c>
      <c r="G349" s="204">
        <v>61300</v>
      </c>
      <c r="H349" s="171"/>
      <c r="I349" s="88">
        <f t="shared" si="27"/>
        <v>61300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123</v>
      </c>
      <c r="D350" s="202" t="s">
        <v>37</v>
      </c>
      <c r="E350" s="203" t="s">
        <v>14</v>
      </c>
      <c r="F350" s="204">
        <v>64500</v>
      </c>
      <c r="G350" s="204">
        <v>64500</v>
      </c>
      <c r="H350" s="171"/>
      <c r="I350" s="88">
        <f t="shared" si="27"/>
        <v>64500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124</v>
      </c>
      <c r="D351" s="202" t="s">
        <v>37</v>
      </c>
      <c r="E351" s="203" t="s">
        <v>14</v>
      </c>
      <c r="F351" s="204">
        <v>69000</v>
      </c>
      <c r="G351" s="204">
        <v>69000</v>
      </c>
      <c r="H351" s="171"/>
      <c r="I351" s="88">
        <f t="shared" si="27"/>
        <v>69000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125</v>
      </c>
      <c r="D352" s="202" t="s">
        <v>37</v>
      </c>
      <c r="E352" s="203" t="s">
        <v>14</v>
      </c>
      <c r="F352" s="204">
        <v>82500</v>
      </c>
      <c r="G352" s="204">
        <v>82500</v>
      </c>
      <c r="H352" s="171"/>
      <c r="I352" s="88">
        <f t="shared" si="27"/>
        <v>82500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126</v>
      </c>
      <c r="D353" s="202" t="s">
        <v>37</v>
      </c>
      <c r="E353" s="203" t="s">
        <v>14</v>
      </c>
      <c r="F353" s="204">
        <v>79800</v>
      </c>
      <c r="G353" s="204">
        <v>79800</v>
      </c>
      <c r="H353" s="171"/>
      <c r="I353" s="88">
        <f t="shared" si="27"/>
        <v>79800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127</v>
      </c>
      <c r="D354" s="202" t="s">
        <v>37</v>
      </c>
      <c r="E354" s="203" t="s">
        <v>14</v>
      </c>
      <c r="F354" s="204">
        <v>72100</v>
      </c>
      <c r="G354" s="204">
        <v>72100</v>
      </c>
      <c r="H354" s="171"/>
      <c r="I354" s="88">
        <f t="shared" si="27"/>
        <v>72100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128</v>
      </c>
      <c r="D355" s="202" t="s">
        <v>37</v>
      </c>
      <c r="E355" s="203" t="s">
        <v>14</v>
      </c>
      <c r="F355" s="204">
        <v>86800</v>
      </c>
      <c r="G355" s="204">
        <v>86800</v>
      </c>
      <c r="H355" s="171"/>
      <c r="I355" s="88">
        <f t="shared" si="27"/>
        <v>86800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129</v>
      </c>
      <c r="D356" s="202" t="s">
        <v>37</v>
      </c>
      <c r="E356" s="203" t="s">
        <v>14</v>
      </c>
      <c r="F356" s="204">
        <v>105600</v>
      </c>
      <c r="G356" s="204">
        <v>105600</v>
      </c>
      <c r="H356" s="171"/>
      <c r="I356" s="88">
        <f t="shared" si="27"/>
        <v>105600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1377</v>
      </c>
      <c r="D357" s="202" t="s">
        <v>37</v>
      </c>
      <c r="E357" s="203" t="s">
        <v>14</v>
      </c>
      <c r="F357" s="204">
        <v>491900</v>
      </c>
      <c r="G357" s="204">
        <v>491900</v>
      </c>
      <c r="H357" s="171"/>
      <c r="I357" s="88">
        <f t="shared" si="27"/>
        <v>491900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130</v>
      </c>
      <c r="D358" s="202" t="s">
        <v>37</v>
      </c>
      <c r="E358" s="203" t="s">
        <v>14</v>
      </c>
      <c r="F358" s="204">
        <v>29555</v>
      </c>
      <c r="G358" s="204">
        <v>29555</v>
      </c>
      <c r="H358" s="171"/>
      <c r="I358" s="88">
        <f t="shared" si="27"/>
        <v>29555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459</v>
      </c>
      <c r="D359" s="202" t="s">
        <v>37</v>
      </c>
      <c r="E359" s="203" t="s">
        <v>14</v>
      </c>
      <c r="F359" s="204">
        <v>37200</v>
      </c>
      <c r="G359" s="204">
        <v>37200</v>
      </c>
      <c r="H359" s="171"/>
      <c r="I359" s="88">
        <f t="shared" si="27"/>
        <v>37200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131</v>
      </c>
      <c r="D360" s="202" t="s">
        <v>37</v>
      </c>
      <c r="E360" s="203" t="s">
        <v>14</v>
      </c>
      <c r="F360" s="204">
        <v>29600</v>
      </c>
      <c r="G360" s="204">
        <v>29600</v>
      </c>
      <c r="H360" s="171"/>
      <c r="I360" s="88">
        <f t="shared" si="27"/>
        <v>29600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132</v>
      </c>
      <c r="D361" s="202" t="s">
        <v>37</v>
      </c>
      <c r="E361" s="203" t="s">
        <v>14</v>
      </c>
      <c r="F361" s="204">
        <v>37144</v>
      </c>
      <c r="G361" s="204">
        <v>37144</v>
      </c>
      <c r="H361" s="171"/>
      <c r="I361" s="88">
        <f t="shared" si="27"/>
        <v>37144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133</v>
      </c>
      <c r="D362" s="202" t="s">
        <v>37</v>
      </c>
      <c r="E362" s="203" t="s">
        <v>14</v>
      </c>
      <c r="F362" s="204">
        <v>5700</v>
      </c>
      <c r="G362" s="204">
        <v>5700</v>
      </c>
      <c r="H362" s="171"/>
      <c r="I362" s="88">
        <f t="shared" si="27"/>
        <v>5700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134</v>
      </c>
      <c r="D363" s="202" t="s">
        <v>37</v>
      </c>
      <c r="E363" s="203" t="s">
        <v>14</v>
      </c>
      <c r="F363" s="204">
        <v>5700</v>
      </c>
      <c r="G363" s="204">
        <v>5700</v>
      </c>
      <c r="H363" s="171"/>
      <c r="I363" s="88">
        <f t="shared" si="27"/>
        <v>5700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30"/>
        <v>201227230.79893059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135</v>
      </c>
      <c r="D364" s="202" t="s">
        <v>37</v>
      </c>
      <c r="E364" s="203" t="s">
        <v>14</v>
      </c>
      <c r="F364" s="204">
        <v>10700</v>
      </c>
      <c r="G364" s="204">
        <v>10700</v>
      </c>
      <c r="H364" s="171"/>
      <c r="I364" s="88">
        <f t="shared" si="27"/>
        <v>10700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30"/>
        <v>201227231.79893059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138</v>
      </c>
      <c r="D365" s="202" t="s">
        <v>37</v>
      </c>
      <c r="E365" s="203" t="s">
        <v>14</v>
      </c>
      <c r="F365" s="204">
        <v>6200</v>
      </c>
      <c r="G365" s="204">
        <v>6200</v>
      </c>
      <c r="H365" s="171"/>
      <c r="I365" s="88">
        <f t="shared" si="27"/>
        <v>6200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30"/>
        <v>201227232.79893059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139</v>
      </c>
      <c r="D366" s="202" t="s">
        <v>37</v>
      </c>
      <c r="E366" s="203" t="s">
        <v>93</v>
      </c>
      <c r="F366" s="204">
        <v>446100</v>
      </c>
      <c r="G366" s="204">
        <v>446100</v>
      </c>
      <c r="H366" s="171"/>
      <c r="I366" s="88">
        <f t="shared" si="27"/>
        <v>446100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30"/>
        <v>201227233.79893059</v>
      </c>
      <c r="O366" s="155">
        <f t="shared" si="3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581</v>
      </c>
      <c r="D367" s="202" t="s">
        <v>37</v>
      </c>
      <c r="E367" s="203" t="s">
        <v>93</v>
      </c>
      <c r="F367" s="204">
        <v>45796</v>
      </c>
      <c r="G367" s="204">
        <v>45796</v>
      </c>
      <c r="H367" s="171"/>
      <c r="I367" s="88">
        <f t="shared" si="27"/>
        <v>45796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30"/>
        <v>201227234.79893059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40</v>
      </c>
      <c r="D368" s="202" t="s">
        <v>40</v>
      </c>
      <c r="E368" s="203"/>
      <c r="F368" s="204"/>
      <c r="G368" s="204"/>
      <c r="H368" s="171"/>
      <c r="I368" s="88">
        <f t="shared" si="27"/>
        <v>0</v>
      </c>
      <c r="J368" s="163">
        <f t="shared" si="28"/>
        <v>0</v>
      </c>
      <c r="K368" s="155">
        <f t="shared" si="2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30"/>
        <v>0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83" t="s">
        <v>582</v>
      </c>
      <c r="C369" s="109" t="s">
        <v>583</v>
      </c>
      <c r="D369" s="202" t="s">
        <v>40</v>
      </c>
      <c r="E369" s="203"/>
      <c r="F369" s="204"/>
      <c r="G369" s="204"/>
      <c r="H369" s="171"/>
      <c r="I369" s="88">
        <f t="shared" si="27"/>
        <v>0</v>
      </c>
      <c r="J369" s="163">
        <f t="shared" si="28"/>
        <v>0</v>
      </c>
      <c r="K369" s="155">
        <f t="shared" si="2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30"/>
        <v>0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140</v>
      </c>
      <c r="D370" s="202" t="s">
        <v>37</v>
      </c>
      <c r="E370" s="203" t="s">
        <v>14</v>
      </c>
      <c r="F370" s="204">
        <v>37000</v>
      </c>
      <c r="G370" s="204">
        <v>37000</v>
      </c>
      <c r="H370" s="171"/>
      <c r="I370" s="88">
        <f t="shared" si="27"/>
        <v>37000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141</v>
      </c>
      <c r="D371" s="202" t="s">
        <v>37</v>
      </c>
      <c r="E371" s="203" t="s">
        <v>14</v>
      </c>
      <c r="F371" s="204">
        <v>55500</v>
      </c>
      <c r="G371" s="204">
        <v>55500</v>
      </c>
      <c r="H371" s="171"/>
      <c r="I371" s="88">
        <f t="shared" si="27"/>
        <v>55500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142</v>
      </c>
      <c r="D372" s="202" t="s">
        <v>37</v>
      </c>
      <c r="E372" s="203" t="s">
        <v>14</v>
      </c>
      <c r="F372" s="204">
        <v>67800</v>
      </c>
      <c r="G372" s="204">
        <v>67800</v>
      </c>
      <c r="H372" s="171"/>
      <c r="I372" s="88">
        <f t="shared" si="27"/>
        <v>67800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143</v>
      </c>
      <c r="D373" s="202" t="s">
        <v>37</v>
      </c>
      <c r="E373" s="203" t="s">
        <v>14</v>
      </c>
      <c r="F373" s="204">
        <v>98600</v>
      </c>
      <c r="G373" s="204">
        <v>98600</v>
      </c>
      <c r="H373" s="171"/>
      <c r="I373" s="88">
        <f t="shared" si="27"/>
        <v>98600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144</v>
      </c>
      <c r="D374" s="202" t="s">
        <v>37</v>
      </c>
      <c r="E374" s="203" t="s">
        <v>14</v>
      </c>
      <c r="F374" s="204">
        <v>135199</v>
      </c>
      <c r="G374" s="204">
        <v>135199</v>
      </c>
      <c r="H374" s="171"/>
      <c r="I374" s="88">
        <f t="shared" si="27"/>
        <v>135199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145</v>
      </c>
      <c r="D375" s="202" t="s">
        <v>37</v>
      </c>
      <c r="E375" s="203" t="s">
        <v>7</v>
      </c>
      <c r="F375" s="204">
        <v>7789</v>
      </c>
      <c r="G375" s="204">
        <v>7789</v>
      </c>
      <c r="H375" s="171"/>
      <c r="I375" s="88">
        <f t="shared" si="27"/>
        <v>7789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20</v>
      </c>
      <c r="D376" s="202" t="s">
        <v>37</v>
      </c>
      <c r="E376" s="203" t="s">
        <v>8</v>
      </c>
      <c r="F376" s="204">
        <v>47459</v>
      </c>
      <c r="G376" s="204">
        <v>47459</v>
      </c>
      <c r="H376" s="171"/>
      <c r="I376" s="88">
        <f t="shared" si="27"/>
        <v>47459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146</v>
      </c>
      <c r="D377" s="202" t="s">
        <v>37</v>
      </c>
      <c r="E377" s="203" t="s">
        <v>8</v>
      </c>
      <c r="F377" s="204">
        <v>112500</v>
      </c>
      <c r="G377" s="204">
        <v>112500</v>
      </c>
      <c r="H377" s="171"/>
      <c r="I377" s="88">
        <f t="shared" si="27"/>
        <v>112500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147</v>
      </c>
      <c r="D378" s="202" t="s">
        <v>37</v>
      </c>
      <c r="E378" s="203" t="s">
        <v>8</v>
      </c>
      <c r="F378" s="204">
        <v>35800</v>
      </c>
      <c r="G378" s="204">
        <v>35800</v>
      </c>
      <c r="H378" s="171"/>
      <c r="I378" s="88">
        <f t="shared" si="27"/>
        <v>35800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148</v>
      </c>
      <c r="D379" s="202" t="s">
        <v>37</v>
      </c>
      <c r="E379" s="203" t="s">
        <v>8</v>
      </c>
      <c r="F379" s="204">
        <v>36000</v>
      </c>
      <c r="G379" s="204">
        <v>36000</v>
      </c>
      <c r="H379" s="171"/>
      <c r="I379" s="88">
        <f t="shared" si="27"/>
        <v>36000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149</v>
      </c>
      <c r="D380" s="202" t="s">
        <v>37</v>
      </c>
      <c r="E380" s="203" t="s">
        <v>8</v>
      </c>
      <c r="F380" s="204">
        <v>36000</v>
      </c>
      <c r="G380" s="204">
        <v>36000</v>
      </c>
      <c r="H380" s="171"/>
      <c r="I380" s="88">
        <f t="shared" si="27"/>
        <v>36000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150</v>
      </c>
      <c r="D381" s="202" t="s">
        <v>37</v>
      </c>
      <c r="E381" s="203" t="s">
        <v>8</v>
      </c>
      <c r="F381" s="204">
        <v>40000</v>
      </c>
      <c r="G381" s="204">
        <v>40000</v>
      </c>
      <c r="H381" s="171"/>
      <c r="I381" s="88">
        <f t="shared" si="27"/>
        <v>40000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151</v>
      </c>
      <c r="D382" s="202" t="s">
        <v>37</v>
      </c>
      <c r="E382" s="203" t="s">
        <v>8</v>
      </c>
      <c r="F382" s="204">
        <v>55000</v>
      </c>
      <c r="G382" s="204">
        <v>55000</v>
      </c>
      <c r="H382" s="171"/>
      <c r="I382" s="88">
        <f t="shared" si="27"/>
        <v>55000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152</v>
      </c>
      <c r="D383" s="202" t="s">
        <v>37</v>
      </c>
      <c r="E383" s="203" t="s">
        <v>8</v>
      </c>
      <c r="F383" s="204">
        <v>45500</v>
      </c>
      <c r="G383" s="204">
        <v>45500</v>
      </c>
      <c r="H383" s="171"/>
      <c r="I383" s="88">
        <f t="shared" si="27"/>
        <v>45500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153</v>
      </c>
      <c r="D384" s="202" t="s">
        <v>37</v>
      </c>
      <c r="E384" s="203" t="s">
        <v>8</v>
      </c>
      <c r="F384" s="204">
        <v>45500</v>
      </c>
      <c r="G384" s="204">
        <v>45500</v>
      </c>
      <c r="H384" s="171"/>
      <c r="I384" s="88">
        <f t="shared" si="27"/>
        <v>45500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154</v>
      </c>
      <c r="D385" s="202" t="s">
        <v>37</v>
      </c>
      <c r="E385" s="203" t="s">
        <v>8</v>
      </c>
      <c r="F385" s="204">
        <v>45500</v>
      </c>
      <c r="G385" s="204">
        <v>45500</v>
      </c>
      <c r="H385" s="171"/>
      <c r="I385" s="88">
        <f t="shared" si="27"/>
        <v>45500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155</v>
      </c>
      <c r="D386" s="202" t="s">
        <v>37</v>
      </c>
      <c r="E386" s="203" t="s">
        <v>8</v>
      </c>
      <c r="F386" s="204">
        <v>45500</v>
      </c>
      <c r="G386" s="204">
        <v>45500</v>
      </c>
      <c r="H386" s="171"/>
      <c r="I386" s="88">
        <f t="shared" si="27"/>
        <v>45500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156</v>
      </c>
      <c r="D387" s="202" t="s">
        <v>37</v>
      </c>
      <c r="E387" s="203" t="s">
        <v>8</v>
      </c>
      <c r="F387" s="204">
        <v>7938</v>
      </c>
      <c r="G387" s="204">
        <v>7938</v>
      </c>
      <c r="H387" s="171"/>
      <c r="I387" s="88">
        <f t="shared" si="27"/>
        <v>7938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157</v>
      </c>
      <c r="D388" s="202" t="s">
        <v>37</v>
      </c>
      <c r="E388" s="203" t="s">
        <v>8</v>
      </c>
      <c r="F388" s="204">
        <v>30000</v>
      </c>
      <c r="G388" s="204">
        <v>30000</v>
      </c>
      <c r="H388" s="171"/>
      <c r="I388" s="88">
        <f t="shared" si="27"/>
        <v>30000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18</v>
      </c>
      <c r="D389" s="202" t="s">
        <v>37</v>
      </c>
      <c r="E389" s="203" t="s">
        <v>8</v>
      </c>
      <c r="F389" s="204">
        <v>26500</v>
      </c>
      <c r="G389" s="204">
        <v>26500</v>
      </c>
      <c r="H389" s="171"/>
      <c r="I389" s="88">
        <f t="shared" si="27"/>
        <v>26500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158</v>
      </c>
      <c r="D390" s="202" t="s">
        <v>37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159</v>
      </c>
      <c r="D391" s="202" t="s">
        <v>37</v>
      </c>
      <c r="E391" s="203" t="s">
        <v>8</v>
      </c>
      <c r="F391" s="204">
        <v>26500</v>
      </c>
      <c r="G391" s="204">
        <v>26500</v>
      </c>
      <c r="H391" s="171"/>
      <c r="I391" s="88">
        <f t="shared" si="27"/>
        <v>26500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160</v>
      </c>
      <c r="D392" s="202" t="s">
        <v>37</v>
      </c>
      <c r="E392" s="203" t="s">
        <v>8</v>
      </c>
      <c r="F392" s="204">
        <v>26500</v>
      </c>
      <c r="G392" s="204">
        <v>26500</v>
      </c>
      <c r="H392" s="171"/>
      <c r="I392" s="88">
        <f t="shared" si="27"/>
        <v>26500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161</v>
      </c>
      <c r="D393" s="202" t="s">
        <v>37</v>
      </c>
      <c r="E393" s="203" t="s">
        <v>8</v>
      </c>
      <c r="F393" s="204">
        <v>33600</v>
      </c>
      <c r="G393" s="204">
        <v>33600</v>
      </c>
      <c r="H393" s="171"/>
      <c r="I393" s="88">
        <f t="shared" si="27"/>
        <v>33600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162</v>
      </c>
      <c r="D394" s="202" t="s">
        <v>37</v>
      </c>
      <c r="E394" s="203" t="s">
        <v>8</v>
      </c>
      <c r="F394" s="204">
        <v>33600</v>
      </c>
      <c r="G394" s="204">
        <v>33600</v>
      </c>
      <c r="H394" s="171"/>
      <c r="I394" s="88">
        <f t="shared" si="27"/>
        <v>33600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163</v>
      </c>
      <c r="D395" s="202" t="s">
        <v>37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32">IF($I$5=$G$4,G395,(IF($I$5=$F$4,F395,0)))</f>
        <v>33600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164</v>
      </c>
      <c r="D396" s="202" t="s">
        <v>37</v>
      </c>
      <c r="E396" s="203" t="s">
        <v>8</v>
      </c>
      <c r="F396" s="204">
        <v>33600</v>
      </c>
      <c r="G396" s="204">
        <v>33600</v>
      </c>
      <c r="H396" s="171"/>
      <c r="I396" s="88">
        <f t="shared" si="32"/>
        <v>33600</v>
      </c>
      <c r="J396" s="163">
        <f t="shared" si="28"/>
        <v>0</v>
      </c>
      <c r="K396" s="155">
        <f t="shared" si="2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0"/>
        <v>201227261.79893059</v>
      </c>
      <c r="O396" s="155">
        <f t="shared" si="3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165</v>
      </c>
      <c r="D397" s="202" t="s">
        <v>37</v>
      </c>
      <c r="E397" s="203" t="s">
        <v>8</v>
      </c>
      <c r="F397" s="204">
        <v>32600</v>
      </c>
      <c r="G397" s="204">
        <v>32600</v>
      </c>
      <c r="H397" s="171"/>
      <c r="I397" s="88">
        <f t="shared" si="32"/>
        <v>32600</v>
      </c>
      <c r="J397" s="163">
        <f t="shared" si="28"/>
        <v>0</v>
      </c>
      <c r="K397" s="155">
        <f t="shared" si="2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0"/>
        <v>201227262.79893059</v>
      </c>
      <c r="O397" s="155">
        <f t="shared" si="3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166</v>
      </c>
      <c r="D398" s="202" t="s">
        <v>37</v>
      </c>
      <c r="E398" s="203" t="s">
        <v>8</v>
      </c>
      <c r="F398" s="204">
        <v>45000</v>
      </c>
      <c r="G398" s="204">
        <v>45000</v>
      </c>
      <c r="H398" s="171"/>
      <c r="I398" s="88">
        <f t="shared" si="32"/>
        <v>45000</v>
      </c>
      <c r="J398" s="163">
        <f t="shared" si="28"/>
        <v>0</v>
      </c>
      <c r="K398" s="155">
        <f t="shared" si="2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0"/>
        <v>201227263.79893059</v>
      </c>
      <c r="O398" s="155">
        <f t="shared" si="3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584</v>
      </c>
      <c r="D399" s="202" t="s">
        <v>37</v>
      </c>
      <c r="E399" s="203" t="s">
        <v>8</v>
      </c>
      <c r="F399" s="204">
        <v>92500</v>
      </c>
      <c r="G399" s="204">
        <v>92500</v>
      </c>
      <c r="H399" s="171"/>
      <c r="I399" s="88">
        <f t="shared" si="32"/>
        <v>92500</v>
      </c>
      <c r="J399" s="163">
        <f t="shared" si="28"/>
        <v>0</v>
      </c>
      <c r="K399" s="155">
        <f t="shared" si="2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0"/>
        <v>201227264.79893059</v>
      </c>
      <c r="O399" s="155">
        <f t="shared" si="3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167</v>
      </c>
      <c r="D400" s="202" t="s">
        <v>37</v>
      </c>
      <c r="E400" s="203" t="s">
        <v>8</v>
      </c>
      <c r="F400" s="204">
        <v>67700</v>
      </c>
      <c r="G400" s="204">
        <v>67700</v>
      </c>
      <c r="H400" s="171"/>
      <c r="I400" s="88">
        <f t="shared" si="32"/>
        <v>67700</v>
      </c>
      <c r="J400" s="163">
        <f t="shared" si="28"/>
        <v>0</v>
      </c>
      <c r="K400" s="155">
        <f t="shared" si="2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0"/>
        <v>201227265.79893059</v>
      </c>
      <c r="O400" s="155">
        <f t="shared" si="3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168</v>
      </c>
      <c r="D401" s="202" t="s">
        <v>37</v>
      </c>
      <c r="E401" s="203" t="s">
        <v>8</v>
      </c>
      <c r="F401" s="204">
        <v>13100</v>
      </c>
      <c r="G401" s="204">
        <v>13100</v>
      </c>
      <c r="H401" s="171"/>
      <c r="I401" s="88">
        <f t="shared" si="32"/>
        <v>13100</v>
      </c>
      <c r="J401" s="163">
        <f t="shared" ref="J401:J465" si="33">IF(D401="MDU-KD",1,0)</f>
        <v>0</v>
      </c>
      <c r="K401" s="155">
        <f t="shared" ref="K401:K465" si="3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35">IF(L401=0,M401,L401)</f>
        <v>201227266.79893059</v>
      </c>
      <c r="O401" s="155">
        <f t="shared" ref="O401:O465" si="3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169</v>
      </c>
      <c r="D402" s="202" t="s">
        <v>37</v>
      </c>
      <c r="E402" s="203" t="s">
        <v>8</v>
      </c>
      <c r="F402" s="204">
        <v>404600</v>
      </c>
      <c r="G402" s="204">
        <v>404600</v>
      </c>
      <c r="H402" s="171"/>
      <c r="I402" s="88">
        <f t="shared" si="32"/>
        <v>404600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585</v>
      </c>
      <c r="D403" s="202" t="s">
        <v>37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32"/>
        <v>445573.55999999994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170</v>
      </c>
      <c r="D404" s="202" t="s">
        <v>37</v>
      </c>
      <c r="E404" s="203" t="s">
        <v>8</v>
      </c>
      <c r="F404" s="204">
        <v>89200</v>
      </c>
      <c r="G404" s="204">
        <v>89200</v>
      </c>
      <c r="H404" s="171"/>
      <c r="I404" s="88">
        <f t="shared" si="32"/>
        <v>89200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171</v>
      </c>
      <c r="D405" s="202" t="s">
        <v>37</v>
      </c>
      <c r="E405" s="203" t="s">
        <v>8</v>
      </c>
      <c r="F405" s="204">
        <v>95000</v>
      </c>
      <c r="G405" s="204">
        <v>95000</v>
      </c>
      <c r="H405" s="171"/>
      <c r="I405" s="88">
        <f t="shared" si="32"/>
        <v>95000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172</v>
      </c>
      <c r="D406" s="202" t="s">
        <v>37</v>
      </c>
      <c r="E406" s="203" t="s">
        <v>8</v>
      </c>
      <c r="F406" s="204">
        <v>15500</v>
      </c>
      <c r="G406" s="204">
        <v>15500</v>
      </c>
      <c r="H406" s="171"/>
      <c r="I406" s="88">
        <f t="shared" si="32"/>
        <v>15500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173</v>
      </c>
      <c r="D407" s="202" t="s">
        <v>37</v>
      </c>
      <c r="E407" s="203" t="s">
        <v>8</v>
      </c>
      <c r="F407" s="204">
        <v>37700</v>
      </c>
      <c r="G407" s="204">
        <v>37700</v>
      </c>
      <c r="H407" s="171"/>
      <c r="I407" s="88">
        <f t="shared" si="32"/>
        <v>37700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174</v>
      </c>
      <c r="D408" s="202" t="s">
        <v>37</v>
      </c>
      <c r="E408" s="203" t="s">
        <v>8</v>
      </c>
      <c r="F408" s="204">
        <v>28000</v>
      </c>
      <c r="G408" s="204">
        <v>28100</v>
      </c>
      <c r="H408" s="171"/>
      <c r="I408" s="88">
        <f t="shared" si="32"/>
        <v>28100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175</v>
      </c>
      <c r="D409" s="202" t="s">
        <v>37</v>
      </c>
      <c r="E409" s="203" t="s">
        <v>8</v>
      </c>
      <c r="F409" s="204">
        <v>22400</v>
      </c>
      <c r="G409" s="204">
        <v>22400</v>
      </c>
      <c r="H409" s="171"/>
      <c r="I409" s="88">
        <f t="shared" si="32"/>
        <v>22400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397" t="s">
        <v>1049</v>
      </c>
      <c r="D410" s="202" t="s">
        <v>37</v>
      </c>
      <c r="E410" s="203" t="s">
        <v>8</v>
      </c>
      <c r="F410" s="204">
        <v>22400</v>
      </c>
      <c r="G410" s="204">
        <v>22400</v>
      </c>
      <c r="H410" s="171"/>
      <c r="I410" s="88">
        <f>IF($I$5=$G$4,G410,(IF($I$5=$F$4,F410,0)))</f>
        <v>22400</v>
      </c>
      <c r="J410" s="163">
        <f>IF(D410="MDU-KD",1,0)</f>
        <v>0</v>
      </c>
      <c r="K410" s="155">
        <f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>IF(L410=0,M410,L410)</f>
        <v>201227275.79893059</v>
      </c>
      <c r="O410" s="155">
        <f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177</v>
      </c>
      <c r="D411" s="202" t="s">
        <v>37</v>
      </c>
      <c r="E411" s="203" t="s">
        <v>8</v>
      </c>
      <c r="F411" s="204">
        <v>15800</v>
      </c>
      <c r="G411" s="204">
        <v>15900</v>
      </c>
      <c r="H411" s="171"/>
      <c r="I411" s="88">
        <f t="shared" si="32"/>
        <v>15900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176</v>
      </c>
      <c r="D412" s="202" t="s">
        <v>37</v>
      </c>
      <c r="E412" s="203" t="s">
        <v>8</v>
      </c>
      <c r="F412" s="204">
        <v>22400</v>
      </c>
      <c r="G412" s="204">
        <v>22500</v>
      </c>
      <c r="H412" s="171"/>
      <c r="I412" s="88">
        <f t="shared" si="32"/>
        <v>22500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1130</v>
      </c>
      <c r="D413" s="202" t="s">
        <v>37</v>
      </c>
      <c r="E413" s="203" t="s">
        <v>8</v>
      </c>
      <c r="F413" s="204">
        <v>36500</v>
      </c>
      <c r="G413" s="204">
        <v>36500</v>
      </c>
      <c r="H413" s="171"/>
      <c r="I413" s="88">
        <f t="shared" si="32"/>
        <v>36500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178</v>
      </c>
      <c r="D414" s="202" t="s">
        <v>37</v>
      </c>
      <c r="E414" s="203" t="s">
        <v>8</v>
      </c>
      <c r="F414" s="204">
        <v>10800</v>
      </c>
      <c r="G414" s="204">
        <v>10800</v>
      </c>
      <c r="H414" s="171"/>
      <c r="I414" s="88">
        <f t="shared" si="32"/>
        <v>10800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179</v>
      </c>
      <c r="D415" s="202" t="s">
        <v>37</v>
      </c>
      <c r="E415" s="203" t="s">
        <v>8</v>
      </c>
      <c r="F415" s="204">
        <v>13600</v>
      </c>
      <c r="G415" s="204">
        <v>13600</v>
      </c>
      <c r="H415" s="171"/>
      <c r="I415" s="88">
        <f t="shared" si="32"/>
        <v>13600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180</v>
      </c>
      <c r="D416" s="202" t="s">
        <v>37</v>
      </c>
      <c r="E416" s="203" t="s">
        <v>8</v>
      </c>
      <c r="F416" s="204">
        <v>17100</v>
      </c>
      <c r="G416" s="204">
        <v>17100</v>
      </c>
      <c r="H416" s="171"/>
      <c r="I416" s="88">
        <f t="shared" si="32"/>
        <v>17100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181</v>
      </c>
      <c r="D417" s="202" t="s">
        <v>37</v>
      </c>
      <c r="E417" s="203" t="s">
        <v>8</v>
      </c>
      <c r="F417" s="204">
        <v>32400</v>
      </c>
      <c r="G417" s="204">
        <v>32400</v>
      </c>
      <c r="H417" s="171"/>
      <c r="I417" s="88">
        <f t="shared" si="32"/>
        <v>32400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182</v>
      </c>
      <c r="D418" s="202" t="s">
        <v>37</v>
      </c>
      <c r="E418" s="203" t="s">
        <v>8</v>
      </c>
      <c r="F418" s="204">
        <v>40400</v>
      </c>
      <c r="G418" s="204">
        <v>40400</v>
      </c>
      <c r="H418" s="171"/>
      <c r="I418" s="88">
        <f t="shared" si="32"/>
        <v>40400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586</v>
      </c>
      <c r="D419" s="202" t="s">
        <v>37</v>
      </c>
      <c r="E419" s="203" t="s">
        <v>8</v>
      </c>
      <c r="F419" s="204">
        <v>282000</v>
      </c>
      <c r="G419" s="204">
        <v>283100</v>
      </c>
      <c r="H419" s="171"/>
      <c r="I419" s="88">
        <f t="shared" si="32"/>
        <v>283100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587</v>
      </c>
      <c r="D420" s="202" t="s">
        <v>37</v>
      </c>
      <c r="E420" s="203" t="s">
        <v>8</v>
      </c>
      <c r="F420" s="204">
        <v>379000</v>
      </c>
      <c r="G420" s="204">
        <v>380500</v>
      </c>
      <c r="H420" s="171"/>
      <c r="I420" s="88">
        <f t="shared" si="32"/>
        <v>380500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588</v>
      </c>
      <c r="D421" s="202" t="s">
        <v>37</v>
      </c>
      <c r="E421" s="203" t="s">
        <v>8</v>
      </c>
      <c r="F421" s="204">
        <v>557000</v>
      </c>
      <c r="G421" s="204">
        <v>559200</v>
      </c>
      <c r="H421" s="171"/>
      <c r="I421" s="88">
        <f t="shared" si="32"/>
        <v>559200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183</v>
      </c>
      <c r="D422" s="202" t="s">
        <v>37</v>
      </c>
      <c r="E422" s="203" t="s">
        <v>8</v>
      </c>
      <c r="F422" s="204">
        <v>41800</v>
      </c>
      <c r="G422" s="204">
        <v>41800</v>
      </c>
      <c r="H422" s="171"/>
      <c r="I422" s="88">
        <f t="shared" si="32"/>
        <v>41800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589</v>
      </c>
      <c r="D423" s="202" t="s">
        <v>37</v>
      </c>
      <c r="E423" s="203" t="s">
        <v>8</v>
      </c>
      <c r="F423" s="204">
        <v>78500</v>
      </c>
      <c r="G423" s="204">
        <v>78500</v>
      </c>
      <c r="H423" s="171"/>
      <c r="I423" s="88">
        <f t="shared" si="32"/>
        <v>78500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590</v>
      </c>
      <c r="D424" s="202" t="s">
        <v>37</v>
      </c>
      <c r="E424" s="203" t="s">
        <v>8</v>
      </c>
      <c r="F424" s="204">
        <v>120000</v>
      </c>
      <c r="G424" s="204">
        <v>120000</v>
      </c>
      <c r="H424" s="171"/>
      <c r="I424" s="88">
        <f t="shared" si="32"/>
        <v>120000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591</v>
      </c>
      <c r="D425" s="202" t="s">
        <v>37</v>
      </c>
      <c r="E425" s="203" t="s">
        <v>8</v>
      </c>
      <c r="F425" s="204">
        <v>120900</v>
      </c>
      <c r="G425" s="204">
        <v>120900</v>
      </c>
      <c r="H425" s="171"/>
      <c r="I425" s="88">
        <f t="shared" si="32"/>
        <v>120900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184</v>
      </c>
      <c r="D426" s="202" t="s">
        <v>37</v>
      </c>
      <c r="E426" s="203" t="s">
        <v>8</v>
      </c>
      <c r="F426" s="204">
        <v>78500</v>
      </c>
      <c r="G426" s="204">
        <v>78500</v>
      </c>
      <c r="H426" s="171"/>
      <c r="I426" s="88">
        <f t="shared" si="32"/>
        <v>78500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185</v>
      </c>
      <c r="D427" s="202" t="s">
        <v>37</v>
      </c>
      <c r="E427" s="203" t="s">
        <v>8</v>
      </c>
      <c r="F427" s="204">
        <v>85300</v>
      </c>
      <c r="G427" s="204">
        <v>85300</v>
      </c>
      <c r="H427" s="171"/>
      <c r="I427" s="88">
        <f t="shared" si="32"/>
        <v>85300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186</v>
      </c>
      <c r="D428" s="202" t="s">
        <v>37</v>
      </c>
      <c r="E428" s="203" t="s">
        <v>8</v>
      </c>
      <c r="F428" s="204">
        <v>107300</v>
      </c>
      <c r="G428" s="204">
        <v>107300</v>
      </c>
      <c r="H428" s="171"/>
      <c r="I428" s="88">
        <f t="shared" si="32"/>
        <v>107300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187</v>
      </c>
      <c r="D429" s="202" t="s">
        <v>37</v>
      </c>
      <c r="E429" s="203" t="s">
        <v>8</v>
      </c>
      <c r="F429" s="204">
        <v>112100</v>
      </c>
      <c r="G429" s="204">
        <v>112100</v>
      </c>
      <c r="H429" s="171"/>
      <c r="I429" s="88">
        <f t="shared" si="32"/>
        <v>112100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188</v>
      </c>
      <c r="D430" s="202" t="s">
        <v>37</v>
      </c>
      <c r="E430" s="203" t="s">
        <v>8</v>
      </c>
      <c r="F430" s="204">
        <v>75400</v>
      </c>
      <c r="G430" s="204">
        <v>75400</v>
      </c>
      <c r="H430" s="171"/>
      <c r="I430" s="88">
        <f t="shared" si="32"/>
        <v>75400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460</v>
      </c>
      <c r="D431" s="202" t="s">
        <v>37</v>
      </c>
      <c r="E431" s="203" t="s">
        <v>8</v>
      </c>
      <c r="F431" s="204">
        <v>23500</v>
      </c>
      <c r="G431" s="204">
        <v>23500</v>
      </c>
      <c r="H431" s="171"/>
      <c r="I431" s="88">
        <f t="shared" si="32"/>
        <v>23500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461</v>
      </c>
      <c r="D432" s="202" t="s">
        <v>37</v>
      </c>
      <c r="E432" s="203" t="s">
        <v>8</v>
      </c>
      <c r="F432" s="204">
        <v>26500</v>
      </c>
      <c r="G432" s="204">
        <v>26500</v>
      </c>
      <c r="H432" s="171"/>
      <c r="I432" s="88">
        <f t="shared" si="32"/>
        <v>26500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462</v>
      </c>
      <c r="D433" s="202" t="s">
        <v>37</v>
      </c>
      <c r="E433" s="203" t="s">
        <v>8</v>
      </c>
      <c r="F433" s="204">
        <v>34000</v>
      </c>
      <c r="G433" s="204">
        <v>34000</v>
      </c>
      <c r="H433" s="175"/>
      <c r="I433" s="88">
        <f t="shared" si="32"/>
        <v>34000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463</v>
      </c>
      <c r="D434" s="202" t="s">
        <v>37</v>
      </c>
      <c r="E434" s="203" t="s">
        <v>8</v>
      </c>
      <c r="F434" s="204">
        <v>49600</v>
      </c>
      <c r="G434" s="204">
        <v>49600</v>
      </c>
      <c r="H434" s="171"/>
      <c r="I434" s="88">
        <f t="shared" si="32"/>
        <v>49600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464</v>
      </c>
      <c r="D435" s="202" t="s">
        <v>37</v>
      </c>
      <c r="E435" s="203" t="s">
        <v>8</v>
      </c>
      <c r="F435" s="204">
        <v>56300</v>
      </c>
      <c r="G435" s="204">
        <v>56300</v>
      </c>
      <c r="H435" s="171"/>
      <c r="I435" s="88">
        <f t="shared" si="32"/>
        <v>56300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189</v>
      </c>
      <c r="D436" s="202" t="s">
        <v>37</v>
      </c>
      <c r="E436" s="203" t="s">
        <v>7</v>
      </c>
      <c r="F436" s="204">
        <v>33800</v>
      </c>
      <c r="G436" s="204">
        <v>33800</v>
      </c>
      <c r="H436" s="171"/>
      <c r="I436" s="88">
        <f t="shared" si="32"/>
        <v>33800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190</v>
      </c>
      <c r="D437" s="202" t="s">
        <v>37</v>
      </c>
      <c r="E437" s="203" t="s">
        <v>7</v>
      </c>
      <c r="F437" s="204">
        <v>40200</v>
      </c>
      <c r="G437" s="204">
        <v>40200</v>
      </c>
      <c r="H437" s="171"/>
      <c r="I437" s="88">
        <f t="shared" si="32"/>
        <v>40200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191</v>
      </c>
      <c r="D438" s="202" t="s">
        <v>37</v>
      </c>
      <c r="E438" s="203" t="s">
        <v>7</v>
      </c>
      <c r="F438" s="204">
        <v>46800</v>
      </c>
      <c r="G438" s="204">
        <v>46800</v>
      </c>
      <c r="H438" s="171"/>
      <c r="I438" s="88">
        <f t="shared" si="32"/>
        <v>46800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23</v>
      </c>
      <c r="D439" s="202" t="s">
        <v>37</v>
      </c>
      <c r="E439" s="203" t="s">
        <v>8</v>
      </c>
      <c r="F439" s="204">
        <v>9500</v>
      </c>
      <c r="G439" s="204">
        <v>9500</v>
      </c>
      <c r="H439" s="171"/>
      <c r="I439" s="88">
        <f t="shared" si="32"/>
        <v>9500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19</v>
      </c>
      <c r="D440" s="202" t="s">
        <v>37</v>
      </c>
      <c r="E440" s="203" t="s">
        <v>8</v>
      </c>
      <c r="F440" s="204">
        <v>184500</v>
      </c>
      <c r="G440" s="204">
        <v>185200</v>
      </c>
      <c r="H440" s="171"/>
      <c r="I440" s="88">
        <f t="shared" si="32"/>
        <v>185200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192</v>
      </c>
      <c r="D441" s="202" t="s">
        <v>37</v>
      </c>
      <c r="E441" s="203" t="s">
        <v>8</v>
      </c>
      <c r="F441" s="204">
        <v>175000</v>
      </c>
      <c r="G441" s="204">
        <v>175000</v>
      </c>
      <c r="H441" s="171"/>
      <c r="I441" s="88">
        <f t="shared" si="32"/>
        <v>175000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22</v>
      </c>
      <c r="D442" s="202" t="s">
        <v>37</v>
      </c>
      <c r="E442" s="203" t="s">
        <v>7</v>
      </c>
      <c r="F442" s="204">
        <v>30000</v>
      </c>
      <c r="G442" s="204">
        <v>30000</v>
      </c>
      <c r="H442" s="171"/>
      <c r="I442" s="88">
        <f t="shared" si="32"/>
        <v>30000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193</v>
      </c>
      <c r="D443" s="202" t="s">
        <v>37</v>
      </c>
      <c r="E443" s="203" t="s">
        <v>7</v>
      </c>
      <c r="F443" s="204">
        <v>49500</v>
      </c>
      <c r="G443" s="204">
        <v>49500</v>
      </c>
      <c r="H443" s="171"/>
      <c r="I443" s="88">
        <f t="shared" si="32"/>
        <v>49500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194</v>
      </c>
      <c r="D444" s="202" t="s">
        <v>37</v>
      </c>
      <c r="E444" s="203" t="s">
        <v>7</v>
      </c>
      <c r="F444" s="204">
        <v>120000</v>
      </c>
      <c r="G444" s="204">
        <v>120000</v>
      </c>
      <c r="H444" s="171"/>
      <c r="I444" s="88">
        <f t="shared" si="32"/>
        <v>120000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21</v>
      </c>
      <c r="D445" s="202" t="s">
        <v>37</v>
      </c>
      <c r="E445" s="203" t="s">
        <v>8</v>
      </c>
      <c r="F445" s="204">
        <v>4880</v>
      </c>
      <c r="G445" s="204">
        <v>4880</v>
      </c>
      <c r="H445" s="171"/>
      <c r="I445" s="88">
        <f t="shared" si="32"/>
        <v>4880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195</v>
      </c>
      <c r="D446" s="202" t="s">
        <v>37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32"/>
        <v>1308700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196</v>
      </c>
      <c r="D447" s="202" t="s">
        <v>37</v>
      </c>
      <c r="E447" s="203" t="s">
        <v>8</v>
      </c>
      <c r="F447" s="204">
        <v>12500</v>
      </c>
      <c r="G447" s="204">
        <v>12500</v>
      </c>
      <c r="H447" s="171"/>
      <c r="I447" s="88">
        <f t="shared" si="32"/>
        <v>12500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197</v>
      </c>
      <c r="D448" s="202" t="s">
        <v>37</v>
      </c>
      <c r="E448" s="203" t="s">
        <v>7</v>
      </c>
      <c r="F448" s="204">
        <v>9700</v>
      </c>
      <c r="G448" s="204">
        <v>9700</v>
      </c>
      <c r="H448" s="171"/>
      <c r="I448" s="88">
        <f t="shared" si="32"/>
        <v>9700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198</v>
      </c>
      <c r="D449" s="202" t="s">
        <v>37</v>
      </c>
      <c r="E449" s="203" t="s">
        <v>7</v>
      </c>
      <c r="F449" s="204">
        <v>24300</v>
      </c>
      <c r="G449" s="204">
        <v>24300</v>
      </c>
      <c r="H449" s="171"/>
      <c r="I449" s="88">
        <f t="shared" si="32"/>
        <v>24300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199</v>
      </c>
      <c r="D450" s="202" t="s">
        <v>37</v>
      </c>
      <c r="E450" s="203" t="s">
        <v>7</v>
      </c>
      <c r="F450" s="204">
        <v>39204</v>
      </c>
      <c r="G450" s="204">
        <v>39204</v>
      </c>
      <c r="H450" s="171"/>
      <c r="I450" s="88">
        <f t="shared" si="32"/>
        <v>39204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1437</v>
      </c>
      <c r="D451" s="202" t="s">
        <v>37</v>
      </c>
      <c r="E451" s="203" t="s">
        <v>7</v>
      </c>
      <c r="F451" s="204">
        <v>491900</v>
      </c>
      <c r="G451" s="204">
        <v>547900</v>
      </c>
      <c r="H451" s="171"/>
      <c r="I451" s="88">
        <f t="shared" si="32"/>
        <v>547900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200</v>
      </c>
      <c r="D452" s="202" t="s">
        <v>37</v>
      </c>
      <c r="E452" s="203" t="s">
        <v>8</v>
      </c>
      <c r="F452" s="204">
        <v>78069</v>
      </c>
      <c r="G452" s="204">
        <v>87000</v>
      </c>
      <c r="H452" s="171"/>
      <c r="I452" s="88">
        <f t="shared" si="32"/>
        <v>87000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201</v>
      </c>
      <c r="D453" s="202" t="s">
        <v>37</v>
      </c>
      <c r="E453" s="203" t="s">
        <v>8</v>
      </c>
      <c r="F453" s="204">
        <v>155631</v>
      </c>
      <c r="G453" s="204">
        <v>173400</v>
      </c>
      <c r="H453" s="171"/>
      <c r="I453" s="88">
        <f t="shared" si="32"/>
        <v>173400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93" t="s">
        <v>592</v>
      </c>
      <c r="D454" s="202" t="s">
        <v>37</v>
      </c>
      <c r="E454" s="203" t="s">
        <v>8</v>
      </c>
      <c r="F454" s="204">
        <v>3965</v>
      </c>
      <c r="G454" s="204">
        <v>3965</v>
      </c>
      <c r="H454" s="171"/>
      <c r="I454" s="88">
        <f t="shared" si="32"/>
        <v>3965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202</v>
      </c>
      <c r="D455" s="202" t="s">
        <v>37</v>
      </c>
      <c r="E455" s="203" t="s">
        <v>8</v>
      </c>
      <c r="F455" s="204">
        <v>31800</v>
      </c>
      <c r="G455" s="204">
        <v>31800</v>
      </c>
      <c r="H455" s="171"/>
      <c r="I455" s="88">
        <f t="shared" si="32"/>
        <v>31800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203</v>
      </c>
      <c r="D456" s="202" t="s">
        <v>37</v>
      </c>
      <c r="E456" s="203" t="s">
        <v>8</v>
      </c>
      <c r="F456" s="204">
        <v>33800</v>
      </c>
      <c r="G456" s="204">
        <v>33800</v>
      </c>
      <c r="H456" s="171"/>
      <c r="I456" s="88">
        <f t="shared" si="32"/>
        <v>33800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204</v>
      </c>
      <c r="D457" s="202" t="s">
        <v>37</v>
      </c>
      <c r="E457" s="203" t="s">
        <v>8</v>
      </c>
      <c r="F457" s="204">
        <v>38500</v>
      </c>
      <c r="G457" s="204">
        <v>38600</v>
      </c>
      <c r="H457" s="171"/>
      <c r="I457" s="88">
        <f t="shared" si="32"/>
        <v>38600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205</v>
      </c>
      <c r="D458" s="202" t="s">
        <v>37</v>
      </c>
      <c r="E458" s="203" t="s">
        <v>8</v>
      </c>
      <c r="F458" s="204">
        <v>76000</v>
      </c>
      <c r="G458" s="204">
        <v>76300</v>
      </c>
      <c r="H458" s="171"/>
      <c r="I458" s="88">
        <f t="shared" si="32"/>
        <v>76300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206</v>
      </c>
      <c r="D459" s="202" t="s">
        <v>37</v>
      </c>
      <c r="E459" s="203" t="s">
        <v>8</v>
      </c>
      <c r="F459" s="204">
        <v>97000</v>
      </c>
      <c r="G459" s="204">
        <v>97400</v>
      </c>
      <c r="H459" s="171"/>
      <c r="I459" s="88">
        <f t="shared" si="32"/>
        <v>97400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992</v>
      </c>
      <c r="D460" s="202" t="s">
        <v>37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37">IF($I$5=$G$4,G460,(IF($I$5=$F$4,F460,0)))</f>
        <v>4520</v>
      </c>
      <c r="J460" s="163">
        <f t="shared" si="33"/>
        <v>0</v>
      </c>
      <c r="K460" s="155">
        <f t="shared" si="3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35"/>
        <v>201227325.79893059</v>
      </c>
      <c r="O460" s="155">
        <f t="shared" si="3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993</v>
      </c>
      <c r="D461" s="202" t="s">
        <v>37</v>
      </c>
      <c r="E461" s="203" t="s">
        <v>8</v>
      </c>
      <c r="F461" s="204">
        <v>7290</v>
      </c>
      <c r="G461" s="204">
        <v>7290</v>
      </c>
      <c r="H461" s="171"/>
      <c r="I461" s="88">
        <f t="shared" si="37"/>
        <v>7290</v>
      </c>
      <c r="J461" s="163">
        <f t="shared" si="33"/>
        <v>0</v>
      </c>
      <c r="K461" s="155">
        <f t="shared" si="3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35"/>
        <v>201227326.79893059</v>
      </c>
      <c r="O461" s="155">
        <f t="shared" si="3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207</v>
      </c>
      <c r="D462" s="202" t="s">
        <v>37</v>
      </c>
      <c r="E462" s="203" t="s">
        <v>8</v>
      </c>
      <c r="F462" s="204">
        <v>4500</v>
      </c>
      <c r="G462" s="204">
        <v>4500</v>
      </c>
      <c r="H462" s="171"/>
      <c r="I462" s="88">
        <f t="shared" si="37"/>
        <v>4500</v>
      </c>
      <c r="J462" s="163">
        <f t="shared" si="33"/>
        <v>0</v>
      </c>
      <c r="K462" s="155">
        <f t="shared" si="3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35"/>
        <v>201227327.79893059</v>
      </c>
      <c r="O462" s="155">
        <f t="shared" si="3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208</v>
      </c>
      <c r="D463" s="202" t="s">
        <v>37</v>
      </c>
      <c r="E463" s="203" t="s">
        <v>8</v>
      </c>
      <c r="F463" s="204">
        <v>106300</v>
      </c>
      <c r="G463" s="204">
        <v>106300</v>
      </c>
      <c r="H463" s="171"/>
      <c r="I463" s="88">
        <f t="shared" si="37"/>
        <v>106300</v>
      </c>
      <c r="J463" s="163">
        <f t="shared" si="33"/>
        <v>0</v>
      </c>
      <c r="K463" s="155">
        <f t="shared" si="3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35"/>
        <v>201227328.79893059</v>
      </c>
      <c r="O463" s="155">
        <f t="shared" si="3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209</v>
      </c>
      <c r="D464" s="202" t="s">
        <v>37</v>
      </c>
      <c r="E464" s="203" t="s">
        <v>8</v>
      </c>
      <c r="F464" s="204">
        <v>116800</v>
      </c>
      <c r="G464" s="204">
        <v>116800</v>
      </c>
      <c r="H464" s="171"/>
      <c r="I464" s="88">
        <f t="shared" si="37"/>
        <v>116800</v>
      </c>
      <c r="J464" s="163">
        <f t="shared" si="33"/>
        <v>0</v>
      </c>
      <c r="K464" s="155">
        <f t="shared" si="3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35"/>
        <v>201227329.79893059</v>
      </c>
      <c r="O464" s="155">
        <f t="shared" si="3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210</v>
      </c>
      <c r="D465" s="202" t="s">
        <v>37</v>
      </c>
      <c r="E465" s="203" t="s">
        <v>8</v>
      </c>
      <c r="F465" s="204">
        <v>11400</v>
      </c>
      <c r="G465" s="204">
        <v>11400</v>
      </c>
      <c r="H465" s="171"/>
      <c r="I465" s="88">
        <f t="shared" si="37"/>
        <v>11400</v>
      </c>
      <c r="J465" s="163">
        <f t="shared" si="33"/>
        <v>0</v>
      </c>
      <c r="K465" s="155">
        <f t="shared" si="3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35"/>
        <v>201227330.79893059</v>
      </c>
      <c r="O465" s="155">
        <f t="shared" si="3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211</v>
      </c>
      <c r="D466" s="202" t="s">
        <v>37</v>
      </c>
      <c r="E466" s="203" t="s">
        <v>8</v>
      </c>
      <c r="F466" s="204">
        <v>29600</v>
      </c>
      <c r="G466" s="204">
        <v>29600</v>
      </c>
      <c r="H466" s="171"/>
      <c r="I466" s="88">
        <f t="shared" si="37"/>
        <v>29600</v>
      </c>
      <c r="J466" s="163">
        <f t="shared" ref="J466:J529" si="38">IF(D466="MDU-KD",1,0)</f>
        <v>0</v>
      </c>
      <c r="K466" s="155">
        <f t="shared" ref="K466:K529" si="39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40">IF(L466=0,M466,L466)</f>
        <v>201227331.79893059</v>
      </c>
      <c r="O466" s="155">
        <f t="shared" ref="O466:O529" si="41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593</v>
      </c>
      <c r="D467" s="202" t="s">
        <v>37</v>
      </c>
      <c r="E467" s="203" t="s">
        <v>8</v>
      </c>
      <c r="F467" s="204">
        <v>290142</v>
      </c>
      <c r="G467" s="204">
        <v>290142</v>
      </c>
      <c r="H467" s="171"/>
      <c r="I467" s="88">
        <f t="shared" si="37"/>
        <v>290142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594</v>
      </c>
      <c r="D468" s="202" t="s">
        <v>37</v>
      </c>
      <c r="E468" s="203" t="s">
        <v>8</v>
      </c>
      <c r="F468" s="204">
        <v>265680</v>
      </c>
      <c r="G468" s="204">
        <v>265680</v>
      </c>
      <c r="H468" s="171"/>
      <c r="I468" s="88">
        <f t="shared" si="37"/>
        <v>265680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595</v>
      </c>
      <c r="D469" s="202" t="s">
        <v>37</v>
      </c>
      <c r="E469" s="203" t="s">
        <v>8</v>
      </c>
      <c r="F469" s="204">
        <v>265680</v>
      </c>
      <c r="G469" s="204">
        <v>265680</v>
      </c>
      <c r="H469" s="171"/>
      <c r="I469" s="88">
        <f t="shared" si="37"/>
        <v>265680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212</v>
      </c>
      <c r="D470" s="202" t="s">
        <v>37</v>
      </c>
      <c r="E470" s="203" t="s">
        <v>8</v>
      </c>
      <c r="F470" s="204">
        <v>20898</v>
      </c>
      <c r="G470" s="204">
        <v>20898</v>
      </c>
      <c r="H470" s="171"/>
      <c r="I470" s="88">
        <f t="shared" si="37"/>
        <v>20898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213</v>
      </c>
      <c r="D471" s="202" t="s">
        <v>37</v>
      </c>
      <c r="E471" s="203" t="s">
        <v>8</v>
      </c>
      <c r="F471" s="204">
        <v>20700</v>
      </c>
      <c r="G471" s="204">
        <v>20700</v>
      </c>
      <c r="H471" s="171"/>
      <c r="I471" s="88">
        <f t="shared" si="37"/>
        <v>20700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214</v>
      </c>
      <c r="D472" s="202" t="s">
        <v>37</v>
      </c>
      <c r="E472" s="203" t="s">
        <v>8</v>
      </c>
      <c r="F472" s="204">
        <v>13600</v>
      </c>
      <c r="G472" s="204">
        <v>13600</v>
      </c>
      <c r="H472" s="171"/>
      <c r="I472" s="88">
        <f t="shared" si="37"/>
        <v>13600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215</v>
      </c>
      <c r="D473" s="202" t="s">
        <v>37</v>
      </c>
      <c r="E473" s="203" t="s">
        <v>8</v>
      </c>
      <c r="F473" s="204">
        <v>27900</v>
      </c>
      <c r="G473" s="204">
        <v>27900</v>
      </c>
      <c r="H473" s="171"/>
      <c r="I473" s="88">
        <f t="shared" si="37"/>
        <v>27900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216</v>
      </c>
      <c r="D474" s="202" t="s">
        <v>37</v>
      </c>
      <c r="E474" s="203" t="s">
        <v>8</v>
      </c>
      <c r="F474" s="204">
        <v>27815</v>
      </c>
      <c r="G474" s="204">
        <v>27815</v>
      </c>
      <c r="H474" s="171"/>
      <c r="I474" s="88">
        <f t="shared" si="37"/>
        <v>27815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217</v>
      </c>
      <c r="D475" s="202" t="s">
        <v>37</v>
      </c>
      <c r="E475" s="203" t="s">
        <v>8</v>
      </c>
      <c r="F475" s="204">
        <v>20800</v>
      </c>
      <c r="G475" s="204">
        <v>20800</v>
      </c>
      <c r="H475" s="171"/>
      <c r="I475" s="88">
        <f t="shared" si="37"/>
        <v>20800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15</v>
      </c>
      <c r="D476" s="202" t="s">
        <v>37</v>
      </c>
      <c r="E476" s="203" t="s">
        <v>8</v>
      </c>
      <c r="F476" s="204">
        <v>23936</v>
      </c>
      <c r="G476" s="204">
        <v>23936</v>
      </c>
      <c r="H476" s="171"/>
      <c r="I476" s="88">
        <f t="shared" si="37"/>
        <v>23936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218</v>
      </c>
      <c r="D477" s="202" t="s">
        <v>37</v>
      </c>
      <c r="E477" s="203" t="s">
        <v>8</v>
      </c>
      <c r="F477" s="204">
        <v>31590</v>
      </c>
      <c r="G477" s="204">
        <v>31590</v>
      </c>
      <c r="H477" s="171"/>
      <c r="I477" s="88">
        <f t="shared" si="37"/>
        <v>31590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219</v>
      </c>
      <c r="D478" s="202" t="s">
        <v>37</v>
      </c>
      <c r="E478" s="203" t="s">
        <v>8</v>
      </c>
      <c r="F478" s="204">
        <v>32500</v>
      </c>
      <c r="G478" s="204">
        <v>32500</v>
      </c>
      <c r="H478" s="171"/>
      <c r="I478" s="88">
        <f t="shared" si="37"/>
        <v>32500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220</v>
      </c>
      <c r="D479" s="202" t="s">
        <v>37</v>
      </c>
      <c r="E479" s="203" t="s">
        <v>8</v>
      </c>
      <c r="F479" s="204">
        <v>47300</v>
      </c>
      <c r="G479" s="204">
        <v>47300</v>
      </c>
      <c r="H479" s="171"/>
      <c r="I479" s="88">
        <f t="shared" si="37"/>
        <v>47300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221</v>
      </c>
      <c r="D480" s="202" t="s">
        <v>37</v>
      </c>
      <c r="E480" s="203" t="s">
        <v>8</v>
      </c>
      <c r="F480" s="204">
        <v>61560</v>
      </c>
      <c r="G480" s="204">
        <v>61560</v>
      </c>
      <c r="H480" s="171"/>
      <c r="I480" s="88">
        <f t="shared" si="37"/>
        <v>61560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1021</v>
      </c>
      <c r="D481" s="202" t="s">
        <v>37</v>
      </c>
      <c r="E481" s="203" t="s">
        <v>8</v>
      </c>
      <c r="F481" s="204">
        <v>79056</v>
      </c>
      <c r="G481" s="204">
        <v>79056</v>
      </c>
      <c r="H481" s="171"/>
      <c r="I481" s="88">
        <f t="shared" si="37"/>
        <v>79056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1022</v>
      </c>
      <c r="D482" s="202" t="s">
        <v>37</v>
      </c>
      <c r="E482" s="203" t="s">
        <v>8</v>
      </c>
      <c r="F482" s="204">
        <v>81984</v>
      </c>
      <c r="G482" s="204">
        <v>81984</v>
      </c>
      <c r="H482" s="171"/>
      <c r="I482" s="88">
        <f t="shared" si="37"/>
        <v>81984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1023</v>
      </c>
      <c r="D483" s="202" t="s">
        <v>37</v>
      </c>
      <c r="E483" s="203" t="s">
        <v>8</v>
      </c>
      <c r="F483" s="204">
        <v>7320</v>
      </c>
      <c r="G483" s="204">
        <v>7320</v>
      </c>
      <c r="H483" s="171"/>
      <c r="I483" s="88">
        <f t="shared" si="37"/>
        <v>7320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1024</v>
      </c>
      <c r="D484" s="202" t="s">
        <v>37</v>
      </c>
      <c r="E484" s="203" t="s">
        <v>8</v>
      </c>
      <c r="F484" s="204">
        <v>8784</v>
      </c>
      <c r="G484" s="204">
        <v>8784</v>
      </c>
      <c r="H484" s="171"/>
      <c r="I484" s="88">
        <f t="shared" si="37"/>
        <v>8784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1025</v>
      </c>
      <c r="D485" s="202" t="s">
        <v>37</v>
      </c>
      <c r="E485" s="203" t="s">
        <v>8</v>
      </c>
      <c r="F485" s="204">
        <v>52704</v>
      </c>
      <c r="G485" s="204">
        <v>52704</v>
      </c>
      <c r="H485" s="171"/>
      <c r="I485" s="88">
        <f t="shared" si="37"/>
        <v>52704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1026</v>
      </c>
      <c r="D486" s="202" t="s">
        <v>37</v>
      </c>
      <c r="E486" s="203" t="s">
        <v>8</v>
      </c>
      <c r="F486" s="204">
        <v>67344</v>
      </c>
      <c r="G486" s="204">
        <v>67344</v>
      </c>
      <c r="H486" s="171"/>
      <c r="I486" s="88">
        <f t="shared" si="37"/>
        <v>67344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596</v>
      </c>
      <c r="D487" s="202" t="s">
        <v>37</v>
      </c>
      <c r="E487" s="203" t="s">
        <v>8</v>
      </c>
      <c r="F487" s="204">
        <v>40000</v>
      </c>
      <c r="G487" s="204">
        <v>40000</v>
      </c>
      <c r="H487" s="171"/>
      <c r="I487" s="88">
        <f t="shared" si="37"/>
        <v>40000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597</v>
      </c>
      <c r="D488" s="202" t="s">
        <v>37</v>
      </c>
      <c r="E488" s="203" t="s">
        <v>8</v>
      </c>
      <c r="F488" s="204">
        <v>150000</v>
      </c>
      <c r="G488" s="204">
        <v>150000</v>
      </c>
      <c r="H488" s="171"/>
      <c r="I488" s="88">
        <f t="shared" si="37"/>
        <v>150000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222</v>
      </c>
      <c r="D489" s="202" t="s">
        <v>37</v>
      </c>
      <c r="E489" s="203" t="s">
        <v>8</v>
      </c>
      <c r="F489" s="204">
        <v>4212</v>
      </c>
      <c r="G489" s="204">
        <v>4212</v>
      </c>
      <c r="H489" s="171"/>
      <c r="I489" s="88">
        <f t="shared" si="37"/>
        <v>4212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598</v>
      </c>
      <c r="D490" s="202" t="s">
        <v>37</v>
      </c>
      <c r="E490" s="203" t="s">
        <v>8</v>
      </c>
      <c r="F490" s="204">
        <v>50000</v>
      </c>
      <c r="G490" s="204">
        <v>50000</v>
      </c>
      <c r="H490" s="171"/>
      <c r="I490" s="88">
        <f t="shared" si="37"/>
        <v>50000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223</v>
      </c>
      <c r="D491" s="202" t="s">
        <v>37</v>
      </c>
      <c r="E491" s="203" t="s">
        <v>8</v>
      </c>
      <c r="F491" s="204">
        <v>32500</v>
      </c>
      <c r="G491" s="204">
        <v>32500</v>
      </c>
      <c r="H491" s="171"/>
      <c r="I491" s="88">
        <f t="shared" si="37"/>
        <v>32500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224</v>
      </c>
      <c r="D492" s="202" t="s">
        <v>37</v>
      </c>
      <c r="E492" s="203" t="s">
        <v>8</v>
      </c>
      <c r="F492" s="204">
        <v>37500</v>
      </c>
      <c r="G492" s="204">
        <v>37500</v>
      </c>
      <c r="H492" s="171"/>
      <c r="I492" s="88">
        <f t="shared" si="37"/>
        <v>37500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225</v>
      </c>
      <c r="D493" s="202" t="s">
        <v>37</v>
      </c>
      <c r="E493" s="203" t="s">
        <v>8</v>
      </c>
      <c r="F493" s="204">
        <v>47800</v>
      </c>
      <c r="G493" s="204">
        <v>47800</v>
      </c>
      <c r="H493" s="171"/>
      <c r="I493" s="88">
        <f t="shared" si="37"/>
        <v>47800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226</v>
      </c>
      <c r="D494" s="202" t="s">
        <v>37</v>
      </c>
      <c r="E494" s="203" t="s">
        <v>8</v>
      </c>
      <c r="F494" s="204">
        <v>52500</v>
      </c>
      <c r="G494" s="204">
        <v>52500</v>
      </c>
      <c r="H494" s="171"/>
      <c r="I494" s="88">
        <f t="shared" si="37"/>
        <v>52500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28</v>
      </c>
      <c r="D495" s="202" t="s">
        <v>37</v>
      </c>
      <c r="E495" s="203" t="s">
        <v>8</v>
      </c>
      <c r="F495" s="204">
        <v>63500</v>
      </c>
      <c r="G495" s="204">
        <v>63500</v>
      </c>
      <c r="H495" s="171"/>
      <c r="I495" s="88">
        <f t="shared" si="37"/>
        <v>63500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227</v>
      </c>
      <c r="D496" s="202" t="s">
        <v>37</v>
      </c>
      <c r="E496" s="203" t="s">
        <v>8</v>
      </c>
      <c r="F496" s="204">
        <v>67500</v>
      </c>
      <c r="G496" s="204">
        <v>67500</v>
      </c>
      <c r="H496" s="171"/>
      <c r="I496" s="88">
        <f t="shared" si="37"/>
        <v>67500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228</v>
      </c>
      <c r="D497" s="202" t="s">
        <v>37</v>
      </c>
      <c r="E497" s="203" t="s">
        <v>8</v>
      </c>
      <c r="F497" s="204">
        <v>53000</v>
      </c>
      <c r="G497" s="204">
        <v>53000</v>
      </c>
      <c r="H497" s="171"/>
      <c r="I497" s="88">
        <f t="shared" si="37"/>
        <v>53000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229</v>
      </c>
      <c r="D498" s="202" t="s">
        <v>37</v>
      </c>
      <c r="E498" s="203" t="s">
        <v>8</v>
      </c>
      <c r="F498" s="204">
        <v>34000</v>
      </c>
      <c r="G498" s="204">
        <v>34000</v>
      </c>
      <c r="H498" s="171"/>
      <c r="I498" s="88">
        <f t="shared" si="37"/>
        <v>34000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230</v>
      </c>
      <c r="D499" s="202" t="s">
        <v>37</v>
      </c>
      <c r="E499" s="203" t="s">
        <v>8</v>
      </c>
      <c r="F499" s="204">
        <v>39500</v>
      </c>
      <c r="G499" s="204">
        <v>39500</v>
      </c>
      <c r="H499" s="171"/>
      <c r="I499" s="88">
        <f t="shared" si="37"/>
        <v>39500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231</v>
      </c>
      <c r="D500" s="202" t="s">
        <v>37</v>
      </c>
      <c r="E500" s="203" t="s">
        <v>8</v>
      </c>
      <c r="F500" s="204">
        <v>41900</v>
      </c>
      <c r="G500" s="204">
        <v>41900</v>
      </c>
      <c r="H500" s="171"/>
      <c r="I500" s="88">
        <f t="shared" si="37"/>
        <v>41900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232</v>
      </c>
      <c r="D501" s="202" t="s">
        <v>37</v>
      </c>
      <c r="E501" s="203" t="s">
        <v>8</v>
      </c>
      <c r="F501" s="204">
        <v>44400</v>
      </c>
      <c r="G501" s="204">
        <v>44400</v>
      </c>
      <c r="H501" s="171"/>
      <c r="I501" s="88">
        <f t="shared" si="37"/>
        <v>44400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233</v>
      </c>
      <c r="D502" s="202" t="s">
        <v>37</v>
      </c>
      <c r="E502" s="203" t="s">
        <v>8</v>
      </c>
      <c r="F502" s="204">
        <v>61800</v>
      </c>
      <c r="G502" s="204">
        <v>61800</v>
      </c>
      <c r="H502" s="171"/>
      <c r="I502" s="88">
        <f t="shared" si="37"/>
        <v>61800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234</v>
      </c>
      <c r="D503" s="202" t="s">
        <v>37</v>
      </c>
      <c r="E503" s="203" t="s">
        <v>8</v>
      </c>
      <c r="F503" s="204">
        <v>68600</v>
      </c>
      <c r="G503" s="204">
        <v>68600</v>
      </c>
      <c r="H503" s="171"/>
      <c r="I503" s="88">
        <f t="shared" si="37"/>
        <v>68600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235</v>
      </c>
      <c r="D504" s="202" t="s">
        <v>37</v>
      </c>
      <c r="E504" s="203" t="s">
        <v>8</v>
      </c>
      <c r="F504" s="204">
        <v>68600</v>
      </c>
      <c r="G504" s="204">
        <v>68600</v>
      </c>
      <c r="H504" s="171"/>
      <c r="I504" s="88">
        <f t="shared" si="37"/>
        <v>68600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236</v>
      </c>
      <c r="D505" s="202" t="s">
        <v>37</v>
      </c>
      <c r="E505" s="203" t="s">
        <v>8</v>
      </c>
      <c r="F505" s="204">
        <v>29600</v>
      </c>
      <c r="G505" s="204">
        <v>29600</v>
      </c>
      <c r="H505" s="171"/>
      <c r="I505" s="88">
        <f t="shared" si="37"/>
        <v>29600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237</v>
      </c>
      <c r="D506" s="202" t="s">
        <v>37</v>
      </c>
      <c r="E506" s="203" t="s">
        <v>8</v>
      </c>
      <c r="F506" s="204">
        <v>34500</v>
      </c>
      <c r="G506" s="204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238</v>
      </c>
      <c r="D507" s="202" t="s">
        <v>37</v>
      </c>
      <c r="E507" s="203" t="s">
        <v>8</v>
      </c>
      <c r="F507" s="204">
        <v>44800</v>
      </c>
      <c r="G507" s="204">
        <v>44800</v>
      </c>
      <c r="H507" s="175"/>
      <c r="I507" s="88">
        <f t="shared" si="37"/>
        <v>44800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239</v>
      </c>
      <c r="D508" s="202" t="s">
        <v>37</v>
      </c>
      <c r="E508" s="203" t="s">
        <v>8</v>
      </c>
      <c r="F508" s="204">
        <v>49500</v>
      </c>
      <c r="G508" s="204">
        <v>49500</v>
      </c>
      <c r="H508" s="171"/>
      <c r="I508" s="88">
        <f t="shared" si="37"/>
        <v>49500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240</v>
      </c>
      <c r="D509" s="202" t="s">
        <v>37</v>
      </c>
      <c r="E509" s="203" t="s">
        <v>8</v>
      </c>
      <c r="F509" s="204">
        <v>57690</v>
      </c>
      <c r="G509" s="204">
        <v>57690</v>
      </c>
      <c r="H509" s="171"/>
      <c r="I509" s="88">
        <f t="shared" si="37"/>
        <v>57690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241</v>
      </c>
      <c r="D510" s="202" t="s">
        <v>37</v>
      </c>
      <c r="E510" s="203" t="s">
        <v>8</v>
      </c>
      <c r="F510" s="204">
        <v>60300</v>
      </c>
      <c r="G510" s="204">
        <v>60300</v>
      </c>
      <c r="H510" s="171"/>
      <c r="I510" s="88">
        <f t="shared" si="37"/>
        <v>60300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242</v>
      </c>
      <c r="D511" s="202" t="s">
        <v>37</v>
      </c>
      <c r="E511" s="203" t="s">
        <v>8</v>
      </c>
      <c r="F511" s="204">
        <v>39900</v>
      </c>
      <c r="G511" s="204">
        <v>39900</v>
      </c>
      <c r="H511" s="171"/>
      <c r="I511" s="88">
        <f t="shared" si="37"/>
        <v>39900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243</v>
      </c>
      <c r="D512" s="202" t="s">
        <v>37</v>
      </c>
      <c r="E512" s="203" t="s">
        <v>8</v>
      </c>
      <c r="F512" s="204">
        <v>34500</v>
      </c>
      <c r="G512" s="204">
        <v>34500</v>
      </c>
      <c r="H512" s="171"/>
      <c r="I512" s="88">
        <f t="shared" si="37"/>
        <v>34500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244</v>
      </c>
      <c r="D513" s="202" t="s">
        <v>37</v>
      </c>
      <c r="E513" s="203" t="s">
        <v>8</v>
      </c>
      <c r="F513" s="204">
        <v>37000</v>
      </c>
      <c r="G513" s="204">
        <v>37000</v>
      </c>
      <c r="H513" s="171"/>
      <c r="I513" s="88">
        <f t="shared" si="37"/>
        <v>37000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245</v>
      </c>
      <c r="D514" s="202" t="s">
        <v>37</v>
      </c>
      <c r="E514" s="203" t="s">
        <v>8</v>
      </c>
      <c r="F514" s="204">
        <v>39500</v>
      </c>
      <c r="G514" s="204">
        <v>39500</v>
      </c>
      <c r="H514" s="171"/>
      <c r="I514" s="88">
        <f t="shared" si="37"/>
        <v>39500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246</v>
      </c>
      <c r="D515" s="202" t="s">
        <v>37</v>
      </c>
      <c r="E515" s="203" t="s">
        <v>8</v>
      </c>
      <c r="F515" s="204">
        <v>41900</v>
      </c>
      <c r="G515" s="204">
        <v>41900</v>
      </c>
      <c r="H515" s="171"/>
      <c r="I515" s="88">
        <f t="shared" si="37"/>
        <v>41900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247</v>
      </c>
      <c r="D516" s="202" t="s">
        <v>37</v>
      </c>
      <c r="E516" s="203" t="s">
        <v>8</v>
      </c>
      <c r="F516" s="204">
        <v>51100</v>
      </c>
      <c r="G516" s="204">
        <v>51100</v>
      </c>
      <c r="H516" s="171"/>
      <c r="I516" s="88">
        <f t="shared" si="37"/>
        <v>51100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248</v>
      </c>
      <c r="D517" s="202" t="s">
        <v>37</v>
      </c>
      <c r="E517" s="203" t="s">
        <v>8</v>
      </c>
      <c r="F517" s="204">
        <v>51800</v>
      </c>
      <c r="G517" s="204">
        <v>51800</v>
      </c>
      <c r="H517" s="171"/>
      <c r="I517" s="88">
        <f t="shared" si="37"/>
        <v>51800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249</v>
      </c>
      <c r="D518" s="202" t="s">
        <v>37</v>
      </c>
      <c r="E518" s="203" t="s">
        <v>8</v>
      </c>
      <c r="F518" s="204">
        <v>51800</v>
      </c>
      <c r="G518" s="204">
        <v>51800</v>
      </c>
      <c r="H518" s="171"/>
      <c r="I518" s="88">
        <f t="shared" si="37"/>
        <v>51800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250</v>
      </c>
      <c r="D519" s="202" t="s">
        <v>37</v>
      </c>
      <c r="E519" s="203" t="s">
        <v>8</v>
      </c>
      <c r="F519" s="204">
        <v>75420</v>
      </c>
      <c r="G519" s="204">
        <v>75420</v>
      </c>
      <c r="H519" s="171"/>
      <c r="I519" s="88">
        <f t="shared" si="37"/>
        <v>75420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251</v>
      </c>
      <c r="D520" s="202" t="s">
        <v>37</v>
      </c>
      <c r="E520" s="203" t="s">
        <v>8</v>
      </c>
      <c r="F520" s="204">
        <v>118440</v>
      </c>
      <c r="G520" s="204">
        <v>118440</v>
      </c>
      <c r="H520" s="171"/>
      <c r="I520" s="88">
        <f t="shared" si="37"/>
        <v>118440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252</v>
      </c>
      <c r="D521" s="202" t="s">
        <v>37</v>
      </c>
      <c r="E521" s="203" t="s">
        <v>8</v>
      </c>
      <c r="F521" s="204">
        <v>136980</v>
      </c>
      <c r="G521" s="204">
        <v>136980</v>
      </c>
      <c r="H521" s="171"/>
      <c r="I521" s="88">
        <f t="shared" si="37"/>
        <v>136980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253</v>
      </c>
      <c r="D522" s="202" t="s">
        <v>37</v>
      </c>
      <c r="E522" s="203" t="s">
        <v>8</v>
      </c>
      <c r="F522" s="204">
        <v>172350</v>
      </c>
      <c r="G522" s="204">
        <v>172350</v>
      </c>
      <c r="H522" s="171"/>
      <c r="I522" s="88">
        <f t="shared" si="37"/>
        <v>172350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26</v>
      </c>
      <c r="D523" s="202" t="s">
        <v>37</v>
      </c>
      <c r="E523" s="203" t="s">
        <v>8</v>
      </c>
      <c r="F523" s="204">
        <v>180000</v>
      </c>
      <c r="G523" s="204">
        <v>180000</v>
      </c>
      <c r="H523" s="171"/>
      <c r="I523" s="88">
        <f t="shared" si="37"/>
        <v>180000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254</v>
      </c>
      <c r="D524" s="202" t="s">
        <v>37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42">IF($I$5=$G$4,G524,(IF($I$5=$F$4,F524,0)))</f>
        <v>135800</v>
      </c>
      <c r="J524" s="163">
        <f t="shared" si="38"/>
        <v>0</v>
      </c>
      <c r="K524" s="155">
        <f t="shared" si="3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0"/>
        <v>201227389.79893059</v>
      </c>
      <c r="O524" s="155">
        <f t="shared" si="41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255</v>
      </c>
      <c r="D525" s="202" t="s">
        <v>37</v>
      </c>
      <c r="E525" s="203" t="s">
        <v>8</v>
      </c>
      <c r="F525" s="204">
        <v>104200</v>
      </c>
      <c r="G525" s="204">
        <v>104200</v>
      </c>
      <c r="H525" s="171"/>
      <c r="I525" s="88">
        <f t="shared" si="42"/>
        <v>104200</v>
      </c>
      <c r="J525" s="163">
        <f t="shared" si="38"/>
        <v>0</v>
      </c>
      <c r="K525" s="155">
        <f t="shared" si="3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0"/>
        <v>201227390.79893059</v>
      </c>
      <c r="O525" s="155">
        <f t="shared" si="41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17</v>
      </c>
      <c r="D526" s="202" t="s">
        <v>37</v>
      </c>
      <c r="E526" s="203" t="s">
        <v>8</v>
      </c>
      <c r="F526" s="204">
        <v>16000</v>
      </c>
      <c r="G526" s="204">
        <v>16000</v>
      </c>
      <c r="H526" s="171"/>
      <c r="I526" s="88">
        <f t="shared" si="42"/>
        <v>16000</v>
      </c>
      <c r="J526" s="163">
        <f t="shared" si="38"/>
        <v>0</v>
      </c>
      <c r="K526" s="155">
        <f t="shared" si="3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0"/>
        <v>201227391.79893059</v>
      </c>
      <c r="O526" s="155">
        <f t="shared" si="41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256</v>
      </c>
      <c r="D527" s="202" t="s">
        <v>37</v>
      </c>
      <c r="E527" s="203" t="s">
        <v>8</v>
      </c>
      <c r="F527" s="204">
        <v>118530</v>
      </c>
      <c r="G527" s="204">
        <v>118530</v>
      </c>
      <c r="H527" s="171"/>
      <c r="I527" s="88">
        <f t="shared" si="42"/>
        <v>118530</v>
      </c>
      <c r="J527" s="163">
        <f t="shared" si="38"/>
        <v>0</v>
      </c>
      <c r="K527" s="155">
        <f t="shared" si="3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0"/>
        <v>201227392.79893059</v>
      </c>
      <c r="O527" s="155">
        <f t="shared" si="41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93" t="s">
        <v>467</v>
      </c>
      <c r="D528" s="202" t="s">
        <v>37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42"/>
        <v>3711.24</v>
      </c>
      <c r="J528" s="163">
        <f t="shared" si="38"/>
        <v>0</v>
      </c>
      <c r="K528" s="155">
        <f t="shared" si="3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0"/>
        <v>201227393.79893059</v>
      </c>
      <c r="O528" s="155">
        <f t="shared" si="41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257</v>
      </c>
      <c r="D529" s="202" t="s">
        <v>37</v>
      </c>
      <c r="E529" s="203" t="s">
        <v>8</v>
      </c>
      <c r="F529" s="204">
        <v>28000</v>
      </c>
      <c r="G529" s="204">
        <v>28000</v>
      </c>
      <c r="H529" s="171"/>
      <c r="I529" s="88">
        <f t="shared" si="42"/>
        <v>28000</v>
      </c>
      <c r="J529" s="163">
        <f t="shared" si="38"/>
        <v>0</v>
      </c>
      <c r="K529" s="155">
        <f t="shared" si="3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0"/>
        <v>201227394.79893059</v>
      </c>
      <c r="O529" s="155">
        <f t="shared" si="41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258</v>
      </c>
      <c r="D530" s="202" t="s">
        <v>37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42"/>
        <v>33501.866666666669</v>
      </c>
      <c r="J530" s="163">
        <f t="shared" ref="J530:J594" si="43">IF(D530="MDU-KD",1,0)</f>
        <v>0</v>
      </c>
      <c r="K530" s="155">
        <f t="shared" ref="K530:K594" si="44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45">IF(L530=0,M530,L530)</f>
        <v>201227395.79893059</v>
      </c>
      <c r="O530" s="155">
        <f t="shared" ref="O530:O594" si="46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259</v>
      </c>
      <c r="D531" s="202" t="s">
        <v>37</v>
      </c>
      <c r="E531" s="203" t="s">
        <v>7</v>
      </c>
      <c r="F531" s="204">
        <v>23310</v>
      </c>
      <c r="G531" s="204">
        <v>23310</v>
      </c>
      <c r="H531" s="171"/>
      <c r="I531" s="88">
        <f t="shared" si="42"/>
        <v>23310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260</v>
      </c>
      <c r="D532" s="202" t="s">
        <v>37</v>
      </c>
      <c r="E532" s="203" t="s">
        <v>8</v>
      </c>
      <c r="F532" s="204">
        <v>129000</v>
      </c>
      <c r="G532" s="204">
        <v>129000</v>
      </c>
      <c r="H532" s="171"/>
      <c r="I532" s="88">
        <f t="shared" si="42"/>
        <v>129000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599</v>
      </c>
      <c r="D533" s="202" t="s">
        <v>37</v>
      </c>
      <c r="E533" s="203" t="s">
        <v>8</v>
      </c>
      <c r="F533" s="204">
        <v>145400</v>
      </c>
      <c r="G533" s="204">
        <v>145400</v>
      </c>
      <c r="H533" s="171"/>
      <c r="I533" s="88">
        <f t="shared" si="42"/>
        <v>145400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600</v>
      </c>
      <c r="D534" s="202" t="s">
        <v>37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42"/>
        <v>351751.73281450948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601</v>
      </c>
      <c r="D535" s="202" t="s">
        <v>37</v>
      </c>
      <c r="E535" s="203" t="s">
        <v>8</v>
      </c>
      <c r="F535" s="204">
        <v>250000</v>
      </c>
      <c r="G535" s="204">
        <v>250000</v>
      </c>
      <c r="H535" s="171"/>
      <c r="I535" s="88">
        <f t="shared" si="42"/>
        <v>250000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602</v>
      </c>
      <c r="D536" s="202" t="s">
        <v>37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42"/>
        <v>485097.76536861184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261</v>
      </c>
      <c r="D537" s="202" t="s">
        <v>37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42"/>
        <v>423009.82499999995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262</v>
      </c>
      <c r="D538" s="202" t="s">
        <v>37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42"/>
        <v>302149.875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263</v>
      </c>
      <c r="D539" s="202" t="s">
        <v>37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42"/>
        <v>335990.66099999991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25</v>
      </c>
      <c r="D540" s="202" t="s">
        <v>37</v>
      </c>
      <c r="E540" s="203" t="s">
        <v>8</v>
      </c>
      <c r="F540" s="204">
        <v>2300</v>
      </c>
      <c r="G540" s="204">
        <v>2300</v>
      </c>
      <c r="H540" s="171"/>
      <c r="I540" s="88">
        <f t="shared" si="42"/>
        <v>2300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264</v>
      </c>
      <c r="D541" s="202" t="s">
        <v>37</v>
      </c>
      <c r="E541" s="203" t="s">
        <v>8</v>
      </c>
      <c r="F541" s="204">
        <v>88000</v>
      </c>
      <c r="G541" s="204">
        <v>88000</v>
      </c>
      <c r="H541" s="171"/>
      <c r="I541" s="88">
        <f t="shared" si="42"/>
        <v>88000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265</v>
      </c>
      <c r="D542" s="202" t="s">
        <v>37</v>
      </c>
      <c r="E542" s="203" t="s">
        <v>8</v>
      </c>
      <c r="F542" s="204">
        <v>72400</v>
      </c>
      <c r="G542" s="204">
        <v>72400</v>
      </c>
      <c r="H542" s="171"/>
      <c r="I542" s="88">
        <f t="shared" si="42"/>
        <v>72400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266</v>
      </c>
      <c r="D543" s="202" t="s">
        <v>37</v>
      </c>
      <c r="E543" s="203" t="s">
        <v>8</v>
      </c>
      <c r="F543" s="204">
        <v>123500</v>
      </c>
      <c r="G543" s="204">
        <v>123500</v>
      </c>
      <c r="H543" s="171"/>
      <c r="I543" s="88">
        <f t="shared" si="42"/>
        <v>123500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267</v>
      </c>
      <c r="D544" s="202" t="s">
        <v>37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603</v>
      </c>
      <c r="D545" s="202" t="s">
        <v>37</v>
      </c>
      <c r="E545" s="203" t="s">
        <v>8</v>
      </c>
      <c r="F545" s="204">
        <v>71000</v>
      </c>
      <c r="G545" s="204">
        <v>71000</v>
      </c>
      <c r="H545" s="171"/>
      <c r="I545" s="88">
        <f t="shared" si="42"/>
        <v>71000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268</v>
      </c>
      <c r="D546" s="202" t="s">
        <v>37</v>
      </c>
      <c r="E546" s="203" t="s">
        <v>8</v>
      </c>
      <c r="F546" s="204">
        <v>36000</v>
      </c>
      <c r="G546" s="204">
        <v>36000</v>
      </c>
      <c r="H546" s="171"/>
      <c r="I546" s="88">
        <f t="shared" si="42"/>
        <v>36000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269</v>
      </c>
      <c r="D547" s="202" t="s">
        <v>37</v>
      </c>
      <c r="E547" s="203" t="s">
        <v>8</v>
      </c>
      <c r="F547" s="204">
        <v>17820</v>
      </c>
      <c r="G547" s="204">
        <v>17820</v>
      </c>
      <c r="H547" s="171"/>
      <c r="I547" s="88">
        <f t="shared" si="42"/>
        <v>17820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270</v>
      </c>
      <c r="D548" s="202" t="s">
        <v>37</v>
      </c>
      <c r="E548" s="203" t="s">
        <v>8</v>
      </c>
      <c r="F548" s="204">
        <v>22900</v>
      </c>
      <c r="G548" s="204">
        <v>22900</v>
      </c>
      <c r="H548" s="171"/>
      <c r="I548" s="88">
        <f t="shared" si="42"/>
        <v>22900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271</v>
      </c>
      <c r="D549" s="202" t="s">
        <v>37</v>
      </c>
      <c r="E549" s="203" t="s">
        <v>8</v>
      </c>
      <c r="F549" s="204">
        <v>30800</v>
      </c>
      <c r="G549" s="204">
        <v>30800</v>
      </c>
      <c r="H549" s="171"/>
      <c r="I549" s="88">
        <f t="shared" si="42"/>
        <v>30800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272</v>
      </c>
      <c r="D550" s="202" t="s">
        <v>37</v>
      </c>
      <c r="E550" s="203" t="s">
        <v>8</v>
      </c>
      <c r="F550" s="204">
        <v>33900</v>
      </c>
      <c r="G550" s="204">
        <v>33900</v>
      </c>
      <c r="H550" s="171"/>
      <c r="I550" s="88">
        <f t="shared" si="42"/>
        <v>33900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1438</v>
      </c>
      <c r="D551" s="202" t="s">
        <v>37</v>
      </c>
      <c r="E551" s="203" t="s">
        <v>8</v>
      </c>
      <c r="F551" s="204">
        <v>30800</v>
      </c>
      <c r="G551" s="204">
        <v>30800</v>
      </c>
      <c r="H551" s="171"/>
      <c r="I551" s="88">
        <f t="shared" si="42"/>
        <v>30800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1439</v>
      </c>
      <c r="D552" s="202" t="s">
        <v>37</v>
      </c>
      <c r="E552" s="203" t="s">
        <v>8</v>
      </c>
      <c r="F552" s="204">
        <v>33900</v>
      </c>
      <c r="G552" s="204">
        <v>33900</v>
      </c>
      <c r="H552" s="171"/>
      <c r="I552" s="88">
        <f t="shared" si="42"/>
        <v>33900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273</v>
      </c>
      <c r="D553" s="202" t="s">
        <v>37</v>
      </c>
      <c r="E553" s="203" t="s">
        <v>8</v>
      </c>
      <c r="F553" s="204">
        <v>12510</v>
      </c>
      <c r="G553" s="204">
        <v>12510</v>
      </c>
      <c r="H553" s="171"/>
      <c r="I553" s="88">
        <f t="shared" si="42"/>
        <v>12510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274</v>
      </c>
      <c r="D554" s="202" t="s">
        <v>37</v>
      </c>
      <c r="E554" s="203" t="s">
        <v>8</v>
      </c>
      <c r="F554" s="204">
        <v>15500</v>
      </c>
      <c r="G554" s="204">
        <v>15500</v>
      </c>
      <c r="H554" s="171"/>
      <c r="I554" s="88">
        <f t="shared" si="42"/>
        <v>15500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275</v>
      </c>
      <c r="D555" s="202" t="s">
        <v>37</v>
      </c>
      <c r="E555" s="203" t="s">
        <v>8</v>
      </c>
      <c r="F555" s="204">
        <v>19500</v>
      </c>
      <c r="G555" s="204">
        <v>19500</v>
      </c>
      <c r="H555" s="171"/>
      <c r="I555" s="88">
        <f t="shared" si="42"/>
        <v>19500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276</v>
      </c>
      <c r="D556" s="202" t="s">
        <v>37</v>
      </c>
      <c r="E556" s="203" t="s">
        <v>8</v>
      </c>
      <c r="F556" s="204">
        <v>28400</v>
      </c>
      <c r="G556" s="204">
        <v>28400</v>
      </c>
      <c r="H556" s="171"/>
      <c r="I556" s="88">
        <f t="shared" si="42"/>
        <v>28400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277</v>
      </c>
      <c r="D557" s="202" t="s">
        <v>37</v>
      </c>
      <c r="E557" s="203" t="s">
        <v>8</v>
      </c>
      <c r="F557" s="204">
        <v>28314</v>
      </c>
      <c r="G557" s="204">
        <v>28314</v>
      </c>
      <c r="H557" s="171"/>
      <c r="I557" s="88">
        <f t="shared" si="42"/>
        <v>28314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278</v>
      </c>
      <c r="D558" s="202" t="s">
        <v>37</v>
      </c>
      <c r="E558" s="203" t="s">
        <v>8</v>
      </c>
      <c r="F558" s="204">
        <v>3510</v>
      </c>
      <c r="G558" s="204">
        <v>3510</v>
      </c>
      <c r="H558" s="171"/>
      <c r="I558" s="88">
        <f t="shared" si="42"/>
        <v>3510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279</v>
      </c>
      <c r="D559" s="202" t="s">
        <v>37</v>
      </c>
      <c r="E559" s="203" t="s">
        <v>8</v>
      </c>
      <c r="F559" s="204">
        <v>2100</v>
      </c>
      <c r="G559" s="204">
        <v>2100</v>
      </c>
      <c r="H559" s="171"/>
      <c r="I559" s="88">
        <f t="shared" si="42"/>
        <v>2100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45"/>
        <v>201227424.79893059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280</v>
      </c>
      <c r="D560" s="202" t="s">
        <v>37</v>
      </c>
      <c r="E560" s="203" t="s">
        <v>8</v>
      </c>
      <c r="F560" s="204">
        <v>40000</v>
      </c>
      <c r="G560" s="204">
        <v>40000</v>
      </c>
      <c r="H560" s="171"/>
      <c r="I560" s="88">
        <f t="shared" si="42"/>
        <v>40000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45"/>
        <v>201227425.79893059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29</v>
      </c>
      <c r="D561" s="202" t="s">
        <v>37</v>
      </c>
      <c r="E561" s="203" t="s">
        <v>7</v>
      </c>
      <c r="F561" s="204">
        <v>8550</v>
      </c>
      <c r="G561" s="204">
        <v>8550</v>
      </c>
      <c r="H561" s="171"/>
      <c r="I561" s="88">
        <f t="shared" si="42"/>
        <v>8550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45"/>
        <v>201227426.79893059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604</v>
      </c>
      <c r="D562" s="202" t="s">
        <v>37</v>
      </c>
      <c r="E562" s="203" t="s">
        <v>8</v>
      </c>
      <c r="F562" s="204">
        <v>45000</v>
      </c>
      <c r="G562" s="204">
        <v>45000</v>
      </c>
      <c r="H562" s="171"/>
      <c r="I562" s="88">
        <f t="shared" si="42"/>
        <v>45000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45"/>
        <v>201227427.79893059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281</v>
      </c>
      <c r="D563" s="202" t="s">
        <v>37</v>
      </c>
      <c r="E563" s="203" t="s">
        <v>8</v>
      </c>
      <c r="F563" s="204">
        <v>2500</v>
      </c>
      <c r="G563" s="204">
        <v>2500</v>
      </c>
      <c r="H563" s="171"/>
      <c r="I563" s="88">
        <f t="shared" si="42"/>
        <v>2500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45"/>
        <v>201227428.79893059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16</v>
      </c>
      <c r="D564" s="202" t="s">
        <v>37</v>
      </c>
      <c r="E564" s="203" t="s">
        <v>8</v>
      </c>
      <c r="F564" s="204">
        <v>2500</v>
      </c>
      <c r="G564" s="204">
        <v>2500</v>
      </c>
      <c r="H564" s="171"/>
      <c r="I564" s="88">
        <f t="shared" si="42"/>
        <v>2500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45"/>
        <v>201227429.79893059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40</v>
      </c>
      <c r="E565" s="203"/>
      <c r="F565" s="204"/>
      <c r="G565" s="204"/>
      <c r="H565" s="171"/>
      <c r="I565" s="88">
        <f t="shared" si="42"/>
        <v>0</v>
      </c>
      <c r="J565" s="163">
        <f t="shared" si="43"/>
        <v>0</v>
      </c>
      <c r="K565" s="155">
        <f t="shared" si="4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45"/>
        <v>0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 t="s">
        <v>605</v>
      </c>
      <c r="C566" s="109" t="s">
        <v>606</v>
      </c>
      <c r="D566" s="202" t="s">
        <v>40</v>
      </c>
      <c r="E566" s="203"/>
      <c r="F566" s="204"/>
      <c r="G566" s="204"/>
      <c r="H566" s="171"/>
      <c r="I566" s="88">
        <f t="shared" si="42"/>
        <v>0</v>
      </c>
      <c r="J566" s="163">
        <f t="shared" si="43"/>
        <v>0</v>
      </c>
      <c r="K566" s="155">
        <f t="shared" si="44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45"/>
        <v>0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1440</v>
      </c>
      <c r="D567" s="202" t="s">
        <v>37</v>
      </c>
      <c r="E567" s="203" t="s">
        <v>14</v>
      </c>
      <c r="F567" s="204">
        <v>5950800</v>
      </c>
      <c r="G567" s="204">
        <v>6628600</v>
      </c>
      <c r="H567" s="171"/>
      <c r="I567" s="88">
        <f t="shared" si="42"/>
        <v>6628600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1441</v>
      </c>
      <c r="D568" s="202" t="s">
        <v>37</v>
      </c>
      <c r="E568" s="203" t="s">
        <v>14</v>
      </c>
      <c r="F568" s="204">
        <v>5950800</v>
      </c>
      <c r="G568" s="204">
        <v>6628600</v>
      </c>
      <c r="H568" s="171"/>
      <c r="I568" s="88">
        <f t="shared" si="42"/>
        <v>6628600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1442</v>
      </c>
      <c r="D569" s="202" t="s">
        <v>37</v>
      </c>
      <c r="E569" s="203" t="s">
        <v>14</v>
      </c>
      <c r="F569" s="204">
        <v>5950800</v>
      </c>
      <c r="G569" s="204">
        <v>6628600</v>
      </c>
      <c r="H569" s="171"/>
      <c r="I569" s="88">
        <f t="shared" si="42"/>
        <v>6628600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1443</v>
      </c>
      <c r="D570" s="202" t="s">
        <v>37</v>
      </c>
      <c r="E570" s="203" t="s">
        <v>14</v>
      </c>
      <c r="F570" s="204">
        <v>6374600</v>
      </c>
      <c r="G570" s="204">
        <v>7100700</v>
      </c>
      <c r="H570" s="171"/>
      <c r="I570" s="88">
        <f t="shared" si="42"/>
        <v>7100700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1444</v>
      </c>
      <c r="D571" s="202" t="s">
        <v>37</v>
      </c>
      <c r="E571" s="203" t="s">
        <v>14</v>
      </c>
      <c r="F571" s="204">
        <v>6374600</v>
      </c>
      <c r="G571" s="204">
        <v>7100700</v>
      </c>
      <c r="H571" s="171"/>
      <c r="I571" s="88">
        <f t="shared" si="42"/>
        <v>7100700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1445</v>
      </c>
      <c r="D572" s="202" t="s">
        <v>37</v>
      </c>
      <c r="E572" s="203" t="s">
        <v>14</v>
      </c>
      <c r="F572" s="204">
        <v>6374600</v>
      </c>
      <c r="G572" s="204">
        <v>7100700</v>
      </c>
      <c r="H572" s="171"/>
      <c r="I572" s="88">
        <f t="shared" si="42"/>
        <v>7100700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1446</v>
      </c>
      <c r="D573" s="202" t="s">
        <v>37</v>
      </c>
      <c r="E573" s="203" t="s">
        <v>14</v>
      </c>
      <c r="F573" s="204">
        <v>6374600</v>
      </c>
      <c r="G573" s="204">
        <v>7100700</v>
      </c>
      <c r="H573" s="171"/>
      <c r="I573" s="88">
        <f t="shared" si="42"/>
        <v>7100700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1447</v>
      </c>
      <c r="D574" s="202" t="s">
        <v>37</v>
      </c>
      <c r="E574" s="203" t="s">
        <v>14</v>
      </c>
      <c r="F574" s="204">
        <v>4927200</v>
      </c>
      <c r="G574" s="204">
        <v>5488400</v>
      </c>
      <c r="H574" s="171"/>
      <c r="I574" s="88">
        <f t="shared" si="42"/>
        <v>5488400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1448</v>
      </c>
      <c r="D575" s="202" t="s">
        <v>37</v>
      </c>
      <c r="E575" s="203" t="s">
        <v>14</v>
      </c>
      <c r="F575" s="204">
        <v>4927200</v>
      </c>
      <c r="G575" s="204">
        <v>5488400</v>
      </c>
      <c r="H575" s="171"/>
      <c r="I575" s="88">
        <f t="shared" si="42"/>
        <v>5488400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1449</v>
      </c>
      <c r="D576" s="202" t="s">
        <v>37</v>
      </c>
      <c r="E576" s="203" t="s">
        <v>14</v>
      </c>
      <c r="F576" s="204">
        <v>4927200</v>
      </c>
      <c r="G576" s="204">
        <v>5488400</v>
      </c>
      <c r="H576" s="171"/>
      <c r="I576" s="88">
        <f t="shared" si="42"/>
        <v>5488400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1450</v>
      </c>
      <c r="D577" s="202" t="s">
        <v>37</v>
      </c>
      <c r="E577" s="203" t="s">
        <v>14</v>
      </c>
      <c r="F577" s="204">
        <v>5602300</v>
      </c>
      <c r="G577" s="204">
        <v>6240400</v>
      </c>
      <c r="H577" s="171"/>
      <c r="I577" s="88">
        <f t="shared" si="42"/>
        <v>6240400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1451</v>
      </c>
      <c r="D578" s="202" t="s">
        <v>37</v>
      </c>
      <c r="E578" s="203" t="s">
        <v>14</v>
      </c>
      <c r="F578" s="204">
        <v>5602300</v>
      </c>
      <c r="G578" s="204">
        <v>6240400</v>
      </c>
      <c r="H578" s="171"/>
      <c r="I578" s="88">
        <f t="shared" si="42"/>
        <v>6240400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1452</v>
      </c>
      <c r="D579" s="202" t="s">
        <v>37</v>
      </c>
      <c r="E579" s="203" t="s">
        <v>14</v>
      </c>
      <c r="F579" s="204">
        <v>5602300</v>
      </c>
      <c r="G579" s="204">
        <v>6240400</v>
      </c>
      <c r="H579" s="171"/>
      <c r="I579" s="88">
        <f t="shared" si="42"/>
        <v>6240400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1453</v>
      </c>
      <c r="D580" s="202" t="s">
        <v>37</v>
      </c>
      <c r="E580" s="203" t="s">
        <v>14</v>
      </c>
      <c r="F580" s="204">
        <v>5529300</v>
      </c>
      <c r="G580" s="204">
        <v>6159100</v>
      </c>
      <c r="H580" s="171"/>
      <c r="I580" s="88">
        <f t="shared" si="42"/>
        <v>6159100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1454</v>
      </c>
      <c r="D581" s="202" t="s">
        <v>37</v>
      </c>
      <c r="E581" s="203" t="s">
        <v>14</v>
      </c>
      <c r="F581" s="204">
        <v>5529300</v>
      </c>
      <c r="G581" s="204">
        <v>6159100</v>
      </c>
      <c r="H581" s="171"/>
      <c r="I581" s="88">
        <f t="shared" si="42"/>
        <v>6159100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397" t="s">
        <v>1585</v>
      </c>
      <c r="D582" s="202" t="s">
        <v>37</v>
      </c>
      <c r="E582" s="203" t="s">
        <v>14</v>
      </c>
      <c r="F582" s="398">
        <v>5529300</v>
      </c>
      <c r="G582" s="398">
        <v>6159100</v>
      </c>
      <c r="H582" s="171"/>
      <c r="I582" s="88">
        <f>IF($I$5=$G$4,G582,(IF($I$5=$F$4,F582,0)))</f>
        <v>6159100</v>
      </c>
      <c r="J582" s="163">
        <f>IF(D582="MDU-KD",1,0)</f>
        <v>0</v>
      </c>
      <c r="K582" s="155">
        <f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>IF(L582=0,M582,L582)</f>
        <v>201227445.79893059</v>
      </c>
      <c r="O582" s="155">
        <f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1455</v>
      </c>
      <c r="D583" s="202" t="s">
        <v>37</v>
      </c>
      <c r="E583" s="203" t="s">
        <v>14</v>
      </c>
      <c r="F583" s="204">
        <v>5529300</v>
      </c>
      <c r="G583" s="204">
        <v>6159100</v>
      </c>
      <c r="H583" s="171"/>
      <c r="I583" s="88">
        <f t="shared" si="42"/>
        <v>6159100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1456</v>
      </c>
      <c r="D584" s="202" t="s">
        <v>37</v>
      </c>
      <c r="E584" s="203" t="s">
        <v>14</v>
      </c>
      <c r="F584" s="204">
        <v>5030000</v>
      </c>
      <c r="G584" s="204">
        <v>5602900</v>
      </c>
      <c r="H584" s="171"/>
      <c r="I584" s="88">
        <f t="shared" si="42"/>
        <v>5602900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1457</v>
      </c>
      <c r="D585" s="202" t="s">
        <v>37</v>
      </c>
      <c r="E585" s="203" t="s">
        <v>14</v>
      </c>
      <c r="F585" s="204">
        <v>7223500</v>
      </c>
      <c r="G585" s="204">
        <v>8046300</v>
      </c>
      <c r="H585" s="171"/>
      <c r="I585" s="88">
        <f t="shared" si="42"/>
        <v>8046300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1458</v>
      </c>
      <c r="D586" s="202" t="s">
        <v>37</v>
      </c>
      <c r="E586" s="203" t="s">
        <v>14</v>
      </c>
      <c r="F586" s="206">
        <v>7275900</v>
      </c>
      <c r="G586" s="206">
        <v>8104600</v>
      </c>
      <c r="H586" s="171"/>
      <c r="I586" s="88">
        <f t="shared" si="42"/>
        <v>8104600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1459</v>
      </c>
      <c r="D587" s="202" t="s">
        <v>37</v>
      </c>
      <c r="E587" s="203" t="s">
        <v>14</v>
      </c>
      <c r="F587" s="204">
        <v>7275900</v>
      </c>
      <c r="G587" s="204">
        <v>8104600</v>
      </c>
      <c r="H587" s="171"/>
      <c r="I587" s="88">
        <f t="shared" si="42"/>
        <v>8104600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1460</v>
      </c>
      <c r="D588" s="202" t="s">
        <v>37</v>
      </c>
      <c r="E588" s="203" t="s">
        <v>14</v>
      </c>
      <c r="F588" s="204">
        <v>5224600</v>
      </c>
      <c r="G588" s="204">
        <v>5819700</v>
      </c>
      <c r="H588" s="171"/>
      <c r="I588" s="88">
        <f t="shared" si="42"/>
        <v>5819700</v>
      </c>
      <c r="J588" s="163">
        <f t="shared" si="43"/>
        <v>0</v>
      </c>
      <c r="K588" s="155">
        <f t="shared" si="4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45"/>
        <v>201227451.79893059</v>
      </c>
      <c r="O588" s="155">
        <f t="shared" si="46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1461</v>
      </c>
      <c r="D589" s="202" t="s">
        <v>37</v>
      </c>
      <c r="E589" s="203" t="s">
        <v>14</v>
      </c>
      <c r="F589" s="204">
        <v>5224600</v>
      </c>
      <c r="G589" s="204">
        <v>5819700</v>
      </c>
      <c r="H589" s="171"/>
      <c r="I589" s="88">
        <f t="shared" si="42"/>
        <v>5819700</v>
      </c>
      <c r="J589" s="163">
        <f t="shared" si="43"/>
        <v>0</v>
      </c>
      <c r="K589" s="155">
        <f t="shared" si="4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45"/>
        <v>201227452.79893059</v>
      </c>
      <c r="O589" s="155">
        <f t="shared" si="46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1462</v>
      </c>
      <c r="D590" s="202" t="s">
        <v>37</v>
      </c>
      <c r="E590" s="203" t="s">
        <v>14</v>
      </c>
      <c r="F590" s="204">
        <v>2857700</v>
      </c>
      <c r="G590" s="204">
        <v>3183200</v>
      </c>
      <c r="H590" s="171"/>
      <c r="I590" s="88">
        <f t="shared" ref="I590:I691" si="47">IF($I$5=$G$4,G590,(IF($I$5=$F$4,F590,0)))</f>
        <v>3183200</v>
      </c>
      <c r="J590" s="163">
        <f t="shared" si="43"/>
        <v>0</v>
      </c>
      <c r="K590" s="155">
        <f t="shared" si="4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45"/>
        <v>201227453.79893059</v>
      </c>
      <c r="O590" s="155">
        <f t="shared" si="46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1463</v>
      </c>
      <c r="D591" s="202" t="s">
        <v>37</v>
      </c>
      <c r="E591" s="203" t="s">
        <v>14</v>
      </c>
      <c r="F591" s="204">
        <v>2857700</v>
      </c>
      <c r="G591" s="204">
        <v>3183200</v>
      </c>
      <c r="H591" s="171"/>
      <c r="I591" s="88">
        <f t="shared" si="47"/>
        <v>3183200</v>
      </c>
      <c r="J591" s="163">
        <f t="shared" si="43"/>
        <v>0</v>
      </c>
      <c r="K591" s="155">
        <f t="shared" si="4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45"/>
        <v>201227454.79893059</v>
      </c>
      <c r="O591" s="155">
        <f t="shared" si="46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1464</v>
      </c>
      <c r="D592" s="202" t="s">
        <v>37</v>
      </c>
      <c r="E592" s="203" t="s">
        <v>14</v>
      </c>
      <c r="F592" s="204">
        <v>3401800</v>
      </c>
      <c r="G592" s="204">
        <v>3789300</v>
      </c>
      <c r="H592" s="171"/>
      <c r="I592" s="88">
        <f t="shared" si="47"/>
        <v>3789300</v>
      </c>
      <c r="J592" s="163">
        <f t="shared" si="43"/>
        <v>0</v>
      </c>
      <c r="K592" s="155">
        <f t="shared" si="4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45"/>
        <v>201227455.79893059</v>
      </c>
      <c r="O592" s="155">
        <f t="shared" si="46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282</v>
      </c>
      <c r="D593" s="202" t="s">
        <v>37</v>
      </c>
      <c r="E593" s="203" t="s">
        <v>14</v>
      </c>
      <c r="F593" s="204">
        <v>2935500</v>
      </c>
      <c r="G593" s="204">
        <v>3269900</v>
      </c>
      <c r="H593" s="175"/>
      <c r="I593" s="88">
        <f t="shared" si="47"/>
        <v>3269900</v>
      </c>
      <c r="J593" s="163">
        <f t="shared" si="43"/>
        <v>0</v>
      </c>
      <c r="K593" s="155">
        <f t="shared" si="4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45"/>
        <v>201227456.79893059</v>
      </c>
      <c r="O593" s="155">
        <f t="shared" si="46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283</v>
      </c>
      <c r="D594" s="202" t="s">
        <v>37</v>
      </c>
      <c r="E594" s="203" t="s">
        <v>14</v>
      </c>
      <c r="F594" s="204">
        <v>4180700</v>
      </c>
      <c r="G594" s="204">
        <v>4656900</v>
      </c>
      <c r="H594" s="175"/>
      <c r="I594" s="88">
        <f t="shared" si="47"/>
        <v>4656900</v>
      </c>
      <c r="J594" s="163">
        <f t="shared" si="43"/>
        <v>0</v>
      </c>
      <c r="K594" s="155">
        <f t="shared" si="4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45"/>
        <v>201227457.79893059</v>
      </c>
      <c r="O594" s="155">
        <f t="shared" si="46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284</v>
      </c>
      <c r="D595" s="202" t="s">
        <v>37</v>
      </c>
      <c r="E595" s="203" t="s">
        <v>14</v>
      </c>
      <c r="F595" s="204">
        <v>7316100</v>
      </c>
      <c r="G595" s="204">
        <v>8149400</v>
      </c>
      <c r="H595" s="175"/>
      <c r="I595" s="88">
        <f t="shared" si="47"/>
        <v>8149400</v>
      </c>
      <c r="J595" s="163">
        <f t="shared" ref="J595:J658" si="48">IF(D595="MDU-KD",1,0)</f>
        <v>0</v>
      </c>
      <c r="K595" s="155">
        <f t="shared" ref="K595:K658" si="4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50">IF(L595=0,M595,L595)</f>
        <v>201227458.79893059</v>
      </c>
      <c r="O595" s="155">
        <f t="shared" ref="O595:O658" si="5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285</v>
      </c>
      <c r="D596" s="202" t="s">
        <v>37</v>
      </c>
      <c r="E596" s="203" t="s">
        <v>8</v>
      </c>
      <c r="F596" s="204">
        <v>34800</v>
      </c>
      <c r="G596" s="204">
        <v>38800</v>
      </c>
      <c r="H596" s="175"/>
      <c r="I596" s="88">
        <f t="shared" si="47"/>
        <v>38800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287</v>
      </c>
      <c r="D597" s="202" t="s">
        <v>37</v>
      </c>
      <c r="E597" s="203" t="s">
        <v>8</v>
      </c>
      <c r="F597" s="204">
        <v>11200</v>
      </c>
      <c r="G597" s="204">
        <v>12500</v>
      </c>
      <c r="H597" s="175"/>
      <c r="I597" s="88">
        <f t="shared" si="47"/>
        <v>12500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24</v>
      </c>
      <c r="D598" s="202" t="s">
        <v>37</v>
      </c>
      <c r="E598" s="203" t="s">
        <v>8</v>
      </c>
      <c r="F598" s="204">
        <v>6100</v>
      </c>
      <c r="G598" s="204">
        <v>6100</v>
      </c>
      <c r="H598" s="175"/>
      <c r="I598" s="88">
        <f t="shared" si="47"/>
        <v>6100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607</v>
      </c>
      <c r="D599" s="202" t="s">
        <v>37</v>
      </c>
      <c r="E599" s="203" t="s">
        <v>8</v>
      </c>
      <c r="F599" s="204">
        <v>18200</v>
      </c>
      <c r="G599" s="204">
        <v>38718.5</v>
      </c>
      <c r="H599" s="175"/>
      <c r="I599" s="88">
        <f t="shared" si="47"/>
        <v>38718.5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608</v>
      </c>
      <c r="D600" s="202" t="s">
        <v>37</v>
      </c>
      <c r="E600" s="203" t="s">
        <v>8</v>
      </c>
      <c r="F600" s="204">
        <v>83900</v>
      </c>
      <c r="G600" s="204">
        <v>218596</v>
      </c>
      <c r="H600" s="175"/>
      <c r="I600" s="88">
        <f t="shared" si="47"/>
        <v>218596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50"/>
        <v>201227463.79893059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465</v>
      </c>
      <c r="D601" s="202" t="s">
        <v>37</v>
      </c>
      <c r="E601" s="203" t="s">
        <v>8</v>
      </c>
      <c r="F601" s="204">
        <v>148000</v>
      </c>
      <c r="G601" s="204">
        <v>680475</v>
      </c>
      <c r="H601" s="175"/>
      <c r="I601" s="88">
        <f t="shared" si="47"/>
        <v>680475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50"/>
        <v>201227464.79893059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1065</v>
      </c>
      <c r="D602" s="202" t="s">
        <v>37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47"/>
        <v>1000000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50"/>
        <v>201227465.79893059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286</v>
      </c>
      <c r="D603" s="202" t="s">
        <v>37</v>
      </c>
      <c r="E603" s="203" t="s">
        <v>8</v>
      </c>
      <c r="F603" s="204">
        <v>22500</v>
      </c>
      <c r="G603" s="204">
        <v>25100</v>
      </c>
      <c r="H603" s="175"/>
      <c r="I603" s="88">
        <f t="shared" si="47"/>
        <v>25100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50"/>
        <v>201227466.79893059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609</v>
      </c>
      <c r="D604" s="202" t="s">
        <v>37</v>
      </c>
      <c r="E604" s="203" t="s">
        <v>8</v>
      </c>
      <c r="F604" s="204">
        <v>8000</v>
      </c>
      <c r="G604" s="204">
        <v>8900</v>
      </c>
      <c r="H604" s="175"/>
      <c r="I604" s="88">
        <f t="shared" si="47"/>
        <v>8900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50"/>
        <v>201227467.79893059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288</v>
      </c>
      <c r="D605" s="202" t="s">
        <v>37</v>
      </c>
      <c r="E605" s="203" t="s">
        <v>8</v>
      </c>
      <c r="F605" s="204">
        <v>3700</v>
      </c>
      <c r="G605" s="204">
        <v>4100</v>
      </c>
      <c r="H605" s="175"/>
      <c r="I605" s="88">
        <f t="shared" si="47"/>
        <v>4100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50"/>
        <v>201227468.79893059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1066</v>
      </c>
      <c r="D606" s="202" t="s">
        <v>37</v>
      </c>
      <c r="E606" s="203" t="s">
        <v>8</v>
      </c>
      <c r="F606" s="204">
        <v>200000</v>
      </c>
      <c r="G606" s="204">
        <v>200000</v>
      </c>
      <c r="H606" s="175"/>
      <c r="I606" s="88">
        <f t="shared" si="47"/>
        <v>200000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50"/>
        <v>201227469.79893059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40</v>
      </c>
      <c r="D607" s="202" t="s">
        <v>40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 t="s">
        <v>610</v>
      </c>
      <c r="C608" s="109" t="s">
        <v>1027</v>
      </c>
      <c r="D608" s="202" t="s">
        <v>40</v>
      </c>
      <c r="E608" s="203"/>
      <c r="F608" s="204"/>
      <c r="G608" s="204"/>
      <c r="H608" s="175"/>
      <c r="I608" s="88">
        <f t="shared" si="47"/>
        <v>0</v>
      </c>
      <c r="J608" s="163">
        <f t="shared" si="48"/>
        <v>0</v>
      </c>
      <c r="K608" s="155">
        <f t="shared" si="4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50"/>
        <v>0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1028</v>
      </c>
      <c r="D609" s="202" t="s">
        <v>37</v>
      </c>
      <c r="E609" s="203" t="s">
        <v>1063</v>
      </c>
      <c r="F609" s="204">
        <v>200000</v>
      </c>
      <c r="G609" s="204">
        <v>200000</v>
      </c>
      <c r="H609" s="175"/>
      <c r="I609" s="88">
        <f t="shared" si="47"/>
        <v>200000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50"/>
        <v>201227470.79893059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1029</v>
      </c>
      <c r="D610" s="202" t="s">
        <v>37</v>
      </c>
      <c r="E610" s="203" t="s">
        <v>1063</v>
      </c>
      <c r="F610" s="204">
        <v>2172500</v>
      </c>
      <c r="G610" s="204">
        <v>2172500</v>
      </c>
      <c r="H610" s="175"/>
      <c r="I610" s="88">
        <f t="shared" si="47"/>
        <v>2172500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50"/>
        <v>201227471.79893059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1131</v>
      </c>
      <c r="D611" s="202" t="s">
        <v>37</v>
      </c>
      <c r="E611" s="203" t="s">
        <v>1063</v>
      </c>
      <c r="F611" s="204">
        <v>700000</v>
      </c>
      <c r="G611" s="204">
        <v>700000</v>
      </c>
      <c r="H611" s="175"/>
      <c r="I611" s="88">
        <f t="shared" si="47"/>
        <v>700000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50"/>
        <v>201227472.79893059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1132</v>
      </c>
      <c r="D612" s="202" t="s">
        <v>37</v>
      </c>
      <c r="E612" s="203" t="s">
        <v>1063</v>
      </c>
      <c r="F612" s="204">
        <v>490000</v>
      </c>
      <c r="G612" s="204">
        <v>490000</v>
      </c>
      <c r="H612" s="175"/>
      <c r="I612" s="88">
        <f t="shared" si="47"/>
        <v>490000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50"/>
        <v>201227473.79893059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1133</v>
      </c>
      <c r="D613" s="202" t="s">
        <v>37</v>
      </c>
      <c r="E613" s="203" t="s">
        <v>1063</v>
      </c>
      <c r="F613" s="204">
        <v>224000</v>
      </c>
      <c r="G613" s="204">
        <v>224000</v>
      </c>
      <c r="H613" s="175"/>
      <c r="I613" s="88">
        <f t="shared" si="47"/>
        <v>224000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50"/>
        <v>201227474.79893059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1030</v>
      </c>
      <c r="D614" s="202" t="s">
        <v>37</v>
      </c>
      <c r="E614" s="203" t="s">
        <v>11</v>
      </c>
      <c r="F614" s="204">
        <v>15000</v>
      </c>
      <c r="G614" s="204">
        <v>15000</v>
      </c>
      <c r="H614" s="175"/>
      <c r="I614" s="88">
        <f t="shared" si="47"/>
        <v>15000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50"/>
        <v>201227475.79893059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1134</v>
      </c>
      <c r="D615" s="202" t="s">
        <v>37</v>
      </c>
      <c r="E615" s="203" t="s">
        <v>1063</v>
      </c>
      <c r="F615" s="204">
        <v>1510245</v>
      </c>
      <c r="G615" s="204">
        <v>1510245</v>
      </c>
      <c r="H615" s="175"/>
      <c r="I615" s="88">
        <f t="shared" si="47"/>
        <v>1510245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50"/>
        <v>201227476.79893059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40</v>
      </c>
      <c r="D616" s="202" t="s">
        <v>40</v>
      </c>
      <c r="E616" s="203"/>
      <c r="F616" s="204"/>
      <c r="G616" s="204"/>
      <c r="H616" s="175"/>
      <c r="I616" s="88">
        <f t="shared" si="47"/>
        <v>0</v>
      </c>
      <c r="J616" s="163">
        <f t="shared" si="48"/>
        <v>0</v>
      </c>
      <c r="K616" s="155">
        <f t="shared" si="4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50"/>
        <v>0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 t="s">
        <v>795</v>
      </c>
      <c r="C617" s="109" t="s">
        <v>1032</v>
      </c>
      <c r="D617" s="202" t="s">
        <v>40</v>
      </c>
      <c r="E617" s="203"/>
      <c r="F617" s="204"/>
      <c r="G617" s="204"/>
      <c r="H617" s="175"/>
      <c r="I617" s="88">
        <f t="shared" si="47"/>
        <v>0</v>
      </c>
      <c r="J617" s="163">
        <f t="shared" si="48"/>
        <v>0</v>
      </c>
      <c r="K617" s="155">
        <f t="shared" si="4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50"/>
        <v>0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1039</v>
      </c>
      <c r="D618" s="202" t="s">
        <v>37</v>
      </c>
      <c r="E618" s="203" t="s">
        <v>8</v>
      </c>
      <c r="F618" s="204">
        <v>16226</v>
      </c>
      <c r="G618" s="204">
        <v>16226</v>
      </c>
      <c r="H618" s="175"/>
      <c r="I618" s="88">
        <f t="shared" si="47"/>
        <v>16226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1040</v>
      </c>
      <c r="D619" s="202" t="s">
        <v>37</v>
      </c>
      <c r="E619" s="203" t="s">
        <v>8</v>
      </c>
      <c r="F619" s="204">
        <v>19947</v>
      </c>
      <c r="G619" s="204">
        <v>19947</v>
      </c>
      <c r="H619" s="175"/>
      <c r="I619" s="88">
        <f t="shared" si="47"/>
        <v>19947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1041</v>
      </c>
      <c r="D620" s="202" t="s">
        <v>37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47"/>
        <v>26711.899999999998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1042</v>
      </c>
      <c r="D621" s="202" t="s">
        <v>37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47"/>
        <v>84820.5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1043</v>
      </c>
      <c r="D622" s="202" t="s">
        <v>37</v>
      </c>
      <c r="E622" s="203" t="s">
        <v>8</v>
      </c>
      <c r="F622" s="204">
        <v>33550</v>
      </c>
      <c r="G622" s="204">
        <v>33550</v>
      </c>
      <c r="H622" s="175"/>
      <c r="I622" s="88">
        <f t="shared" si="47"/>
        <v>33550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1044</v>
      </c>
      <c r="D623" s="202" t="s">
        <v>37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47"/>
        <v>16833.560000000001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1045</v>
      </c>
      <c r="D624" s="202" t="s">
        <v>37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47"/>
        <v>72742.5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1046</v>
      </c>
      <c r="D625" s="202" t="s">
        <v>37</v>
      </c>
      <c r="E625" s="203" t="s">
        <v>8</v>
      </c>
      <c r="F625" s="204">
        <v>45445</v>
      </c>
      <c r="G625" s="204">
        <v>45445</v>
      </c>
      <c r="H625" s="175"/>
      <c r="I625" s="88">
        <f t="shared" si="47"/>
        <v>45445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1047</v>
      </c>
      <c r="D626" s="202" t="s">
        <v>37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47"/>
        <v>84820.5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1048</v>
      </c>
      <c r="D627" s="202" t="s">
        <v>37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47"/>
        <v>53866.659999999996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1049</v>
      </c>
      <c r="D628" s="202" t="s">
        <v>37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47"/>
        <v>38499.54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1050</v>
      </c>
      <c r="D629" s="202" t="s">
        <v>37</v>
      </c>
      <c r="E629" s="203" t="s">
        <v>7</v>
      </c>
      <c r="F629" s="204">
        <v>31720</v>
      </c>
      <c r="G629" s="204">
        <v>31720</v>
      </c>
      <c r="H629" s="175"/>
      <c r="I629" s="88">
        <f t="shared" si="47"/>
        <v>31720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1051</v>
      </c>
      <c r="D630" s="202" t="s">
        <v>37</v>
      </c>
      <c r="E630" s="203" t="s">
        <v>7</v>
      </c>
      <c r="F630" s="204">
        <v>51240</v>
      </c>
      <c r="G630" s="204">
        <v>51240</v>
      </c>
      <c r="H630" s="175"/>
      <c r="I630" s="88">
        <f t="shared" si="47"/>
        <v>51240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1052</v>
      </c>
      <c r="D631" s="202" t="s">
        <v>37</v>
      </c>
      <c r="E631" s="203" t="s">
        <v>8</v>
      </c>
      <c r="F631" s="204">
        <v>3477</v>
      </c>
      <c r="G631" s="204">
        <v>3477</v>
      </c>
      <c r="H631" s="175"/>
      <c r="I631" s="88">
        <f t="shared" si="47"/>
        <v>3477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1053</v>
      </c>
      <c r="D632" s="202" t="s">
        <v>37</v>
      </c>
      <c r="E632" s="203" t="s">
        <v>8</v>
      </c>
      <c r="F632" s="204">
        <v>3477</v>
      </c>
      <c r="G632" s="204">
        <v>3477</v>
      </c>
      <c r="H632" s="175"/>
      <c r="I632" s="88">
        <f t="shared" si="47"/>
        <v>3477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1054</v>
      </c>
      <c r="D633" s="202" t="s">
        <v>37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47"/>
        <v>5531.48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1137</v>
      </c>
      <c r="D634" s="202" t="s">
        <v>37</v>
      </c>
      <c r="E634" s="203" t="s">
        <v>7</v>
      </c>
      <c r="F634" s="176">
        <v>15000</v>
      </c>
      <c r="G634" s="176">
        <v>15000</v>
      </c>
      <c r="H634" s="175"/>
      <c r="I634" s="88">
        <f t="shared" si="47"/>
        <v>15000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1055</v>
      </c>
      <c r="D635" s="202" t="s">
        <v>37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47"/>
        <v>154106.74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1056</v>
      </c>
      <c r="D636" s="202" t="s">
        <v>37</v>
      </c>
      <c r="E636" s="203" t="s">
        <v>8</v>
      </c>
      <c r="F636" s="204">
        <v>16226</v>
      </c>
      <c r="G636" s="204">
        <v>16226</v>
      </c>
      <c r="H636" s="175"/>
      <c r="I636" s="88">
        <f t="shared" si="47"/>
        <v>16226</v>
      </c>
      <c r="J636" s="163">
        <f t="shared" si="48"/>
        <v>0</v>
      </c>
      <c r="K636" s="155">
        <f t="shared" si="4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50"/>
        <v>201227495.79893059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1057</v>
      </c>
      <c r="D637" s="202" t="s">
        <v>37</v>
      </c>
      <c r="E637" s="203" t="s">
        <v>8</v>
      </c>
      <c r="F637" s="204">
        <v>61732</v>
      </c>
      <c r="G637" s="204">
        <v>61732</v>
      </c>
      <c r="H637" s="175"/>
      <c r="I637" s="88">
        <f t="shared" si="47"/>
        <v>61732</v>
      </c>
      <c r="J637" s="163">
        <f t="shared" si="48"/>
        <v>0</v>
      </c>
      <c r="K637" s="155">
        <f t="shared" si="4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50"/>
        <v>201227496.79893059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1058</v>
      </c>
      <c r="D638" s="202" t="s">
        <v>37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47"/>
        <v>34299.08</v>
      </c>
      <c r="J638" s="163">
        <f t="shared" si="48"/>
        <v>0</v>
      </c>
      <c r="K638" s="155">
        <f t="shared" si="4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50"/>
        <v>201227497.79893059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1059</v>
      </c>
      <c r="D639" s="202" t="s">
        <v>37</v>
      </c>
      <c r="E639" s="203" t="s">
        <v>8</v>
      </c>
      <c r="F639" s="204">
        <v>19825</v>
      </c>
      <c r="G639" s="204">
        <v>19825</v>
      </c>
      <c r="H639" s="175"/>
      <c r="I639" s="88">
        <f t="shared" si="47"/>
        <v>19825</v>
      </c>
      <c r="J639" s="163">
        <f t="shared" si="48"/>
        <v>0</v>
      </c>
      <c r="K639" s="155">
        <f t="shared" si="4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50"/>
        <v>201227498.79893059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1060</v>
      </c>
      <c r="D640" s="202" t="s">
        <v>37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50"/>
        <v>201227499.79893059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1061</v>
      </c>
      <c r="D641" s="202" t="s">
        <v>37</v>
      </c>
      <c r="E641" s="203" t="s">
        <v>8</v>
      </c>
      <c r="F641" s="204">
        <v>23180</v>
      </c>
      <c r="G641" s="204">
        <v>23180</v>
      </c>
      <c r="H641" s="171"/>
      <c r="I641" s="88">
        <f t="shared" si="47"/>
        <v>23180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50"/>
        <v>201227500.79893059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1062</v>
      </c>
      <c r="D642" s="202" t="s">
        <v>37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47"/>
        <v>482893.08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50"/>
        <v>201227501.79893059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40</v>
      </c>
      <c r="E643" s="203"/>
      <c r="F643" s="204"/>
      <c r="G643" s="204"/>
      <c r="H643" s="171"/>
      <c r="I643" s="88">
        <f t="shared" si="47"/>
        <v>0</v>
      </c>
      <c r="J643" s="163">
        <f t="shared" si="48"/>
        <v>0</v>
      </c>
      <c r="K643" s="155">
        <f t="shared" si="4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50"/>
        <v>0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 t="s">
        <v>978</v>
      </c>
      <c r="C644" s="109" t="s">
        <v>1077</v>
      </c>
      <c r="D644" s="202" t="s">
        <v>40</v>
      </c>
      <c r="E644" s="203"/>
      <c r="F644" s="204" t="s">
        <v>40</v>
      </c>
      <c r="G644" s="204" t="s">
        <v>40</v>
      </c>
      <c r="H644" s="171"/>
      <c r="I644" s="88" t="str">
        <f t="shared" si="47"/>
        <v/>
      </c>
      <c r="J644" s="163">
        <f t="shared" si="48"/>
        <v>0</v>
      </c>
      <c r="K644" s="155">
        <f t="shared" si="4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50"/>
        <v>0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 t="s">
        <v>1163</v>
      </c>
      <c r="C645" s="109" t="s">
        <v>1320</v>
      </c>
      <c r="D645" s="202" t="s">
        <v>40</v>
      </c>
      <c r="E645" s="203"/>
      <c r="F645" s="204" t="s">
        <v>40</v>
      </c>
      <c r="G645" s="204" t="s">
        <v>40</v>
      </c>
      <c r="H645" s="171"/>
      <c r="I645" s="88" t="str">
        <f t="shared" si="47"/>
        <v/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1078</v>
      </c>
      <c r="D646" s="202" t="s">
        <v>39</v>
      </c>
      <c r="E646" s="203" t="s">
        <v>1094</v>
      </c>
      <c r="F646" s="204">
        <v>300000</v>
      </c>
      <c r="G646" s="204">
        <v>300000</v>
      </c>
      <c r="H646" s="171"/>
      <c r="I646" s="88">
        <f t="shared" si="47"/>
        <v>300000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1079</v>
      </c>
      <c r="D647" s="202" t="s">
        <v>39</v>
      </c>
      <c r="E647" s="203" t="s">
        <v>1095</v>
      </c>
      <c r="F647" s="204">
        <v>95147.5</v>
      </c>
      <c r="G647" s="204">
        <v>95147.5</v>
      </c>
      <c r="H647" s="171"/>
      <c r="I647" s="88">
        <f t="shared" si="47"/>
        <v>95147.5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1080</v>
      </c>
      <c r="D648" s="202" t="s">
        <v>39</v>
      </c>
      <c r="E648" s="203" t="s">
        <v>1096</v>
      </c>
      <c r="F648" s="204">
        <v>74125</v>
      </c>
      <c r="G648" s="204">
        <v>74125</v>
      </c>
      <c r="H648" s="171"/>
      <c r="I648" s="88">
        <f t="shared" si="47"/>
        <v>74125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1081</v>
      </c>
      <c r="D649" s="202" t="s">
        <v>39</v>
      </c>
      <c r="E649" s="203" t="s">
        <v>1096</v>
      </c>
      <c r="F649" s="204">
        <v>150000</v>
      </c>
      <c r="G649" s="204">
        <v>150000</v>
      </c>
      <c r="H649" s="171"/>
      <c r="I649" s="88">
        <f t="shared" si="47"/>
        <v>150000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1082</v>
      </c>
      <c r="D650" s="202" t="s">
        <v>37</v>
      </c>
      <c r="E650" s="203" t="s">
        <v>1096</v>
      </c>
      <c r="F650" s="204">
        <v>242999.99999999997</v>
      </c>
      <c r="G650" s="204">
        <v>242999.99999999997</v>
      </c>
      <c r="H650" s="171"/>
      <c r="I650" s="88">
        <f t="shared" si="47"/>
        <v>242999.99999999997</v>
      </c>
      <c r="J650" s="163">
        <f t="shared" si="48"/>
        <v>0</v>
      </c>
      <c r="K650" s="155">
        <f t="shared" si="4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50"/>
        <v>201227502.79893059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1083</v>
      </c>
      <c r="D651" s="202" t="s">
        <v>37</v>
      </c>
      <c r="E651" s="203" t="s">
        <v>1096</v>
      </c>
      <c r="F651" s="204">
        <v>1124962.5</v>
      </c>
      <c r="G651" s="204">
        <v>1124962.5</v>
      </c>
      <c r="H651" s="171"/>
      <c r="I651" s="88">
        <f t="shared" si="47"/>
        <v>1124962.5</v>
      </c>
      <c r="J651" s="163">
        <f t="shared" si="48"/>
        <v>0</v>
      </c>
      <c r="K651" s="155">
        <f t="shared" si="4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50"/>
        <v>201227503.79893059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1084</v>
      </c>
      <c r="D652" s="202" t="s">
        <v>37</v>
      </c>
      <c r="E652" s="203" t="s">
        <v>1096</v>
      </c>
      <c r="F652" s="204">
        <v>5065452.75</v>
      </c>
      <c r="G652" s="204">
        <v>5065452.75</v>
      </c>
      <c r="H652" s="171"/>
      <c r="I652" s="88">
        <f t="shared" si="47"/>
        <v>5065452.75</v>
      </c>
      <c r="J652" s="163">
        <f t="shared" si="48"/>
        <v>0</v>
      </c>
      <c r="K652" s="155">
        <f t="shared" si="4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50"/>
        <v>201227504.79893059</v>
      </c>
      <c r="O652" s="155">
        <f t="shared" si="51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1085</v>
      </c>
      <c r="D653" s="202" t="s">
        <v>37</v>
      </c>
      <c r="E653" s="203" t="s">
        <v>1096</v>
      </c>
      <c r="F653" s="204">
        <v>5065452.75</v>
      </c>
      <c r="G653" s="204">
        <v>5065452.75</v>
      </c>
      <c r="H653" s="171"/>
      <c r="I653" s="88">
        <f t="shared" si="47"/>
        <v>5065452.75</v>
      </c>
      <c r="J653" s="163">
        <f t="shared" si="48"/>
        <v>0</v>
      </c>
      <c r="K653" s="155">
        <f t="shared" si="4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50"/>
        <v>201227505.79893059</v>
      </c>
      <c r="O653" s="155">
        <f t="shared" si="51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1086</v>
      </c>
      <c r="D654" s="202" t="s">
        <v>37</v>
      </c>
      <c r="E654" s="203" t="s">
        <v>1097</v>
      </c>
      <c r="F654" s="204">
        <v>185000</v>
      </c>
      <c r="G654" s="204">
        <v>185000</v>
      </c>
      <c r="H654" s="171"/>
      <c r="I654" s="88">
        <f t="shared" si="47"/>
        <v>185000</v>
      </c>
      <c r="J654" s="163">
        <f t="shared" si="48"/>
        <v>0</v>
      </c>
      <c r="K654" s="155">
        <f t="shared" si="4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50"/>
        <v>201227506.79893059</v>
      </c>
      <c r="O654" s="155">
        <f t="shared" si="51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40</v>
      </c>
      <c r="D655" s="202" t="s">
        <v>40</v>
      </c>
      <c r="E655" s="203"/>
      <c r="F655" s="204"/>
      <c r="G655" s="204"/>
      <c r="H655" s="171"/>
      <c r="I655" s="88">
        <f t="shared" si="47"/>
        <v>0</v>
      </c>
      <c r="J655" s="163">
        <f t="shared" si="48"/>
        <v>0</v>
      </c>
      <c r="K655" s="155">
        <f t="shared" si="4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0"/>
        <v>0</v>
      </c>
      <c r="O655" s="155">
        <f t="shared" si="51"/>
        <v>0</v>
      </c>
      <c r="P655" s="155">
        <f>IF(O655=1,SUM($O$6:O655),0)</f>
        <v>0</v>
      </c>
    </row>
    <row r="656" spans="1:16" ht="15" customHeight="1">
      <c r="A656" s="15"/>
      <c r="B656" s="183" t="s">
        <v>1164</v>
      </c>
      <c r="C656" s="109" t="s">
        <v>1087</v>
      </c>
      <c r="D656" s="202" t="s">
        <v>40</v>
      </c>
      <c r="E656" s="203"/>
      <c r="F656" s="204"/>
      <c r="G656" s="204"/>
      <c r="H656" s="171"/>
      <c r="I656" s="88">
        <f t="shared" si="47"/>
        <v>0</v>
      </c>
      <c r="J656" s="163">
        <f t="shared" si="48"/>
        <v>0</v>
      </c>
      <c r="K656" s="155">
        <f t="shared" si="4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0"/>
        <v>0</v>
      </c>
      <c r="O656" s="155">
        <f t="shared" si="51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1088</v>
      </c>
      <c r="D657" s="202" t="s">
        <v>39</v>
      </c>
      <c r="E657" s="203" t="s">
        <v>7</v>
      </c>
      <c r="F657" s="204">
        <v>200000</v>
      </c>
      <c r="G657" s="204">
        <v>200000</v>
      </c>
      <c r="H657" s="171"/>
      <c r="I657" s="88">
        <f t="shared" si="47"/>
        <v>200000</v>
      </c>
      <c r="J657" s="163">
        <f t="shared" si="48"/>
        <v>0</v>
      </c>
      <c r="K657" s="155">
        <f t="shared" si="4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0"/>
        <v>0</v>
      </c>
      <c r="O657" s="155">
        <f t="shared" si="51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1089</v>
      </c>
      <c r="D658" s="202" t="s">
        <v>39</v>
      </c>
      <c r="E658" s="203" t="s">
        <v>1096</v>
      </c>
      <c r="F658" s="204">
        <v>230000</v>
      </c>
      <c r="G658" s="204">
        <v>230000</v>
      </c>
      <c r="H658" s="171"/>
      <c r="I658" s="88">
        <f t="shared" si="47"/>
        <v>230000</v>
      </c>
      <c r="J658" s="163">
        <f t="shared" si="48"/>
        <v>0</v>
      </c>
      <c r="K658" s="155">
        <f t="shared" si="4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0"/>
        <v>0</v>
      </c>
      <c r="O658" s="155">
        <f t="shared" si="51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1090</v>
      </c>
      <c r="D659" s="202" t="s">
        <v>39</v>
      </c>
      <c r="E659" s="203" t="s">
        <v>1096</v>
      </c>
      <c r="F659" s="204">
        <v>55000</v>
      </c>
      <c r="G659" s="204">
        <v>55000</v>
      </c>
      <c r="H659" s="171"/>
      <c r="I659" s="88">
        <f t="shared" si="47"/>
        <v>55000</v>
      </c>
      <c r="J659" s="163">
        <f t="shared" ref="J659:J722" si="52">IF(D659="MDU-KD",1,0)</f>
        <v>0</v>
      </c>
      <c r="K659" s="155">
        <f t="shared" ref="K659:K722" si="5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54">IF(L659=0,M659,L659)</f>
        <v>0</v>
      </c>
      <c r="O659" s="155">
        <f t="shared" ref="O659:O722" si="5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1091</v>
      </c>
      <c r="D660" s="202" t="s">
        <v>39</v>
      </c>
      <c r="E660" s="203" t="s">
        <v>7</v>
      </c>
      <c r="F660" s="204">
        <v>93000</v>
      </c>
      <c r="G660" s="204">
        <v>93000</v>
      </c>
      <c r="H660" s="171"/>
      <c r="I660" s="88">
        <f t="shared" si="47"/>
        <v>93000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1092</v>
      </c>
      <c r="D661" s="202" t="s">
        <v>39</v>
      </c>
      <c r="E661" s="203" t="s">
        <v>7</v>
      </c>
      <c r="F661" s="204">
        <v>85000</v>
      </c>
      <c r="G661" s="204">
        <v>85000</v>
      </c>
      <c r="H661" s="171"/>
      <c r="I661" s="88">
        <f t="shared" si="47"/>
        <v>85000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40</v>
      </c>
      <c r="D662" s="202" t="s">
        <v>40</v>
      </c>
      <c r="E662" s="203"/>
      <c r="F662" s="204"/>
      <c r="G662" s="204"/>
      <c r="H662" s="171"/>
      <c r="I662" s="88">
        <f t="shared" si="47"/>
        <v>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83" t="s">
        <v>1165</v>
      </c>
      <c r="C663" s="109" t="s">
        <v>1093</v>
      </c>
      <c r="D663" s="202" t="s">
        <v>37</v>
      </c>
      <c r="E663" s="203" t="s">
        <v>8</v>
      </c>
      <c r="F663" s="204">
        <v>12000</v>
      </c>
      <c r="G663" s="204">
        <v>12000</v>
      </c>
      <c r="H663" s="171"/>
      <c r="I663" s="88">
        <f t="shared" si="47"/>
        <v>12000</v>
      </c>
      <c r="J663" s="163">
        <f t="shared" si="52"/>
        <v>0</v>
      </c>
      <c r="K663" s="155">
        <f t="shared" si="5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54"/>
        <v>201227507.79893059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40</v>
      </c>
      <c r="D664" s="202" t="s">
        <v>40</v>
      </c>
      <c r="E664" s="203"/>
      <c r="F664" s="204"/>
      <c r="G664" s="204"/>
      <c r="H664" s="171"/>
      <c r="I664" s="88">
        <f t="shared" si="47"/>
        <v>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83" t="s">
        <v>1031</v>
      </c>
      <c r="C665" s="109" t="s">
        <v>611</v>
      </c>
      <c r="D665" s="202" t="s">
        <v>40</v>
      </c>
      <c r="E665" s="203"/>
      <c r="F665" s="204"/>
      <c r="G665" s="204"/>
      <c r="H665" s="171"/>
      <c r="I665" s="88">
        <f t="shared" si="47"/>
        <v>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83" t="s">
        <v>1004</v>
      </c>
      <c r="C666" s="109" t="s">
        <v>612</v>
      </c>
      <c r="D666" s="202" t="s">
        <v>40</v>
      </c>
      <c r="E666" s="203"/>
      <c r="F666" s="204"/>
      <c r="G666" s="204"/>
      <c r="H666" s="171"/>
      <c r="I666" s="88">
        <f t="shared" si="47"/>
        <v>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613</v>
      </c>
      <c r="D667" s="202" t="s">
        <v>39</v>
      </c>
      <c r="E667" s="203" t="s">
        <v>11</v>
      </c>
      <c r="F667" s="204">
        <v>19800</v>
      </c>
      <c r="G667" s="204">
        <v>19800</v>
      </c>
      <c r="H667" s="171"/>
      <c r="I667" s="88">
        <f t="shared" si="47"/>
        <v>19800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614</v>
      </c>
      <c r="D668" s="202" t="s">
        <v>39</v>
      </c>
      <c r="E668" s="203" t="s">
        <v>11</v>
      </c>
      <c r="F668" s="204">
        <v>20500</v>
      </c>
      <c r="G668" s="204">
        <v>20500</v>
      </c>
      <c r="H668" s="171"/>
      <c r="I668" s="88">
        <f t="shared" si="47"/>
        <v>20500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615</v>
      </c>
      <c r="D669" s="202" t="s">
        <v>39</v>
      </c>
      <c r="E669" s="203" t="s">
        <v>11</v>
      </c>
      <c r="F669" s="204">
        <v>27500</v>
      </c>
      <c r="G669" s="204">
        <v>27500</v>
      </c>
      <c r="H669" s="171"/>
      <c r="I669" s="88">
        <f t="shared" si="47"/>
        <v>27500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616</v>
      </c>
      <c r="D670" s="202" t="s">
        <v>39</v>
      </c>
      <c r="E670" s="203" t="s">
        <v>11</v>
      </c>
      <c r="F670" s="204">
        <v>14900</v>
      </c>
      <c r="G670" s="204">
        <v>14900</v>
      </c>
      <c r="H670" s="171"/>
      <c r="I670" s="88">
        <f t="shared" si="47"/>
        <v>14900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617</v>
      </c>
      <c r="D671" s="202" t="s">
        <v>39</v>
      </c>
      <c r="E671" s="203" t="s">
        <v>11</v>
      </c>
      <c r="F671" s="204">
        <v>27900</v>
      </c>
      <c r="G671" s="204">
        <v>33200</v>
      </c>
      <c r="H671" s="171"/>
      <c r="I671" s="88">
        <f t="shared" si="47"/>
        <v>33200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618</v>
      </c>
      <c r="D672" s="202" t="s">
        <v>39</v>
      </c>
      <c r="E672" s="203" t="s">
        <v>11</v>
      </c>
      <c r="F672" s="204">
        <v>33000</v>
      </c>
      <c r="G672" s="204">
        <v>35700</v>
      </c>
      <c r="H672" s="171"/>
      <c r="I672" s="88">
        <f t="shared" si="47"/>
        <v>35700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619</v>
      </c>
      <c r="D673" s="202" t="s">
        <v>39</v>
      </c>
      <c r="E673" s="203" t="s">
        <v>11</v>
      </c>
      <c r="F673" s="204">
        <v>27900</v>
      </c>
      <c r="G673" s="204">
        <v>33200</v>
      </c>
      <c r="H673" s="171"/>
      <c r="I673" s="88">
        <f t="shared" si="47"/>
        <v>33200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620</v>
      </c>
      <c r="D674" s="202" t="s">
        <v>39</v>
      </c>
      <c r="E674" s="203" t="s">
        <v>11</v>
      </c>
      <c r="F674" s="204">
        <v>37600</v>
      </c>
      <c r="G674" s="204">
        <v>37600</v>
      </c>
      <c r="H674" s="171"/>
      <c r="I674" s="88">
        <f t="shared" si="47"/>
        <v>37600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621</v>
      </c>
      <c r="D675" s="202" t="s">
        <v>39</v>
      </c>
      <c r="E675" s="203" t="s">
        <v>11</v>
      </c>
      <c r="F675" s="204">
        <v>27900</v>
      </c>
      <c r="G675" s="204">
        <v>33200</v>
      </c>
      <c r="H675" s="171"/>
      <c r="I675" s="88">
        <f t="shared" si="47"/>
        <v>33200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622</v>
      </c>
      <c r="D676" s="202" t="s">
        <v>39</v>
      </c>
      <c r="E676" s="203" t="s">
        <v>11</v>
      </c>
      <c r="F676" s="204">
        <v>39800</v>
      </c>
      <c r="G676" s="204">
        <v>39800</v>
      </c>
      <c r="H676" s="171"/>
      <c r="I676" s="88">
        <f t="shared" si="47"/>
        <v>39800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623</v>
      </c>
      <c r="D677" s="202" t="s">
        <v>39</v>
      </c>
      <c r="E677" s="203" t="s">
        <v>11</v>
      </c>
      <c r="F677" s="204">
        <v>24700</v>
      </c>
      <c r="G677" s="204">
        <v>29400</v>
      </c>
      <c r="H677" s="171"/>
      <c r="I677" s="88">
        <f t="shared" si="47"/>
        <v>29400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624</v>
      </c>
      <c r="D678" s="202" t="s">
        <v>39</v>
      </c>
      <c r="E678" s="203" t="s">
        <v>11</v>
      </c>
      <c r="F678" s="204">
        <v>33700</v>
      </c>
      <c r="G678" s="204">
        <v>35700</v>
      </c>
      <c r="H678" s="171"/>
      <c r="I678" s="88">
        <f t="shared" si="47"/>
        <v>35700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625</v>
      </c>
      <c r="D679" s="202" t="s">
        <v>39</v>
      </c>
      <c r="E679" s="203" t="s">
        <v>11</v>
      </c>
      <c r="F679" s="204">
        <v>25800</v>
      </c>
      <c r="G679" s="204">
        <v>30700</v>
      </c>
      <c r="H679" s="171"/>
      <c r="I679" s="88">
        <f t="shared" si="47"/>
        <v>30700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626</v>
      </c>
      <c r="D680" s="202" t="s">
        <v>39</v>
      </c>
      <c r="E680" s="203" t="s">
        <v>11</v>
      </c>
      <c r="F680" s="204">
        <v>19100</v>
      </c>
      <c r="G680" s="204">
        <v>22700</v>
      </c>
      <c r="H680" s="171"/>
      <c r="I680" s="88">
        <f t="shared" si="47"/>
        <v>22700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627</v>
      </c>
      <c r="D681" s="202" t="s">
        <v>39</v>
      </c>
      <c r="E681" s="203" t="s">
        <v>11</v>
      </c>
      <c r="F681" s="204">
        <v>19800</v>
      </c>
      <c r="G681" s="204">
        <v>19800</v>
      </c>
      <c r="H681" s="171"/>
      <c r="I681" s="88">
        <f t="shared" si="47"/>
        <v>19800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628</v>
      </c>
      <c r="D682" s="202" t="s">
        <v>39</v>
      </c>
      <c r="E682" s="203" t="s">
        <v>11</v>
      </c>
      <c r="F682" s="204">
        <v>19800</v>
      </c>
      <c r="G682" s="204">
        <v>19800</v>
      </c>
      <c r="H682" s="171"/>
      <c r="I682" s="88">
        <f t="shared" si="47"/>
        <v>19800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629</v>
      </c>
      <c r="D683" s="202" t="s">
        <v>39</v>
      </c>
      <c r="E683" s="203" t="s">
        <v>11</v>
      </c>
      <c r="F683" s="204">
        <v>20500</v>
      </c>
      <c r="G683" s="204">
        <v>20500</v>
      </c>
      <c r="H683" s="171"/>
      <c r="I683" s="88">
        <f t="shared" si="47"/>
        <v>20500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630</v>
      </c>
      <c r="D684" s="202" t="s">
        <v>39</v>
      </c>
      <c r="E684" s="203" t="s">
        <v>11</v>
      </c>
      <c r="F684" s="204">
        <v>20500</v>
      </c>
      <c r="G684" s="204">
        <v>20500</v>
      </c>
      <c r="H684" s="171"/>
      <c r="I684" s="88">
        <f t="shared" si="47"/>
        <v>20500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631</v>
      </c>
      <c r="D685" s="202" t="s">
        <v>39</v>
      </c>
      <c r="E685" s="203" t="s">
        <v>11</v>
      </c>
      <c r="F685" s="204">
        <v>27500</v>
      </c>
      <c r="G685" s="204">
        <v>27500</v>
      </c>
      <c r="H685" s="171"/>
      <c r="I685" s="88">
        <f t="shared" si="47"/>
        <v>27500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632</v>
      </c>
      <c r="D686" s="202" t="s">
        <v>39</v>
      </c>
      <c r="E686" s="203" t="s">
        <v>11</v>
      </c>
      <c r="F686" s="204">
        <v>27500</v>
      </c>
      <c r="G686" s="204">
        <v>27500</v>
      </c>
      <c r="H686" s="171"/>
      <c r="I686" s="88">
        <f t="shared" si="47"/>
        <v>27500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633</v>
      </c>
      <c r="D687" s="202" t="s">
        <v>39</v>
      </c>
      <c r="E687" s="203" t="s">
        <v>11</v>
      </c>
      <c r="F687" s="204">
        <v>22100</v>
      </c>
      <c r="G687" s="204">
        <v>22100</v>
      </c>
      <c r="H687" s="171"/>
      <c r="I687" s="88">
        <f t="shared" si="47"/>
        <v>22100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40</v>
      </c>
      <c r="D688" s="202" t="s">
        <v>40</v>
      </c>
      <c r="E688" s="203"/>
      <c r="F688" s="204"/>
      <c r="G688" s="204"/>
      <c r="H688" s="171"/>
      <c r="I688" s="88">
        <f t="shared" si="47"/>
        <v>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83" t="s">
        <v>1004</v>
      </c>
      <c r="C689" s="109" t="s">
        <v>634</v>
      </c>
      <c r="D689" s="202" t="s">
        <v>40</v>
      </c>
      <c r="E689" s="203"/>
      <c r="F689" s="204"/>
      <c r="G689" s="204"/>
      <c r="H689" s="171"/>
      <c r="I689" s="88">
        <f t="shared" si="47"/>
        <v>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635</v>
      </c>
      <c r="D690" s="202" t="s">
        <v>39</v>
      </c>
      <c r="E690" s="203" t="s">
        <v>11</v>
      </c>
      <c r="F690" s="204">
        <v>53200</v>
      </c>
      <c r="G690" s="204">
        <v>53200</v>
      </c>
      <c r="H690" s="171"/>
      <c r="I690" s="88">
        <f t="shared" si="47"/>
        <v>53200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636</v>
      </c>
      <c r="D691" s="202" t="s">
        <v>39</v>
      </c>
      <c r="E691" s="203" t="s">
        <v>11</v>
      </c>
      <c r="F691" s="204">
        <v>57800</v>
      </c>
      <c r="G691" s="204">
        <v>61300</v>
      </c>
      <c r="H691" s="171"/>
      <c r="I691" s="88">
        <f t="shared" si="47"/>
        <v>61300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637</v>
      </c>
      <c r="D692" s="202" t="s">
        <v>39</v>
      </c>
      <c r="E692" s="203" t="s">
        <v>11</v>
      </c>
      <c r="F692" s="204">
        <v>57800</v>
      </c>
      <c r="G692" s="204">
        <v>61300</v>
      </c>
      <c r="H692" s="171"/>
      <c r="I692" s="88">
        <f t="shared" ref="I692:I755" si="56">IF($I$5=$G$4,G692,(IF($I$5=$F$4,F692,0)))</f>
        <v>61300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638</v>
      </c>
      <c r="D693" s="202" t="s">
        <v>39</v>
      </c>
      <c r="E693" s="203" t="s">
        <v>11</v>
      </c>
      <c r="F693" s="204">
        <v>80100</v>
      </c>
      <c r="G693" s="204">
        <v>80100</v>
      </c>
      <c r="H693" s="171"/>
      <c r="I693" s="88">
        <f t="shared" si="56"/>
        <v>80100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639</v>
      </c>
      <c r="D694" s="202" t="s">
        <v>39</v>
      </c>
      <c r="E694" s="203" t="s">
        <v>11</v>
      </c>
      <c r="F694" s="204">
        <v>30000</v>
      </c>
      <c r="G694" s="204">
        <v>35700</v>
      </c>
      <c r="H694" s="171"/>
      <c r="I694" s="88">
        <f t="shared" si="56"/>
        <v>35700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640</v>
      </c>
      <c r="D695" s="202" t="s">
        <v>39</v>
      </c>
      <c r="E695" s="203" t="s">
        <v>11</v>
      </c>
      <c r="F695" s="204">
        <v>80100</v>
      </c>
      <c r="G695" s="204">
        <v>80100</v>
      </c>
      <c r="H695" s="171"/>
      <c r="I695" s="88">
        <f t="shared" si="56"/>
        <v>80100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641</v>
      </c>
      <c r="D696" s="202" t="s">
        <v>39</v>
      </c>
      <c r="E696" s="203" t="s">
        <v>11</v>
      </c>
      <c r="F696" s="204">
        <v>84000</v>
      </c>
      <c r="G696" s="204">
        <v>84000</v>
      </c>
      <c r="H696" s="171"/>
      <c r="I696" s="88">
        <f t="shared" si="56"/>
        <v>84000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642</v>
      </c>
      <c r="D697" s="202" t="s">
        <v>39</v>
      </c>
      <c r="E697" s="203" t="s">
        <v>11</v>
      </c>
      <c r="F697" s="204">
        <v>44000</v>
      </c>
      <c r="G697" s="204">
        <v>44000</v>
      </c>
      <c r="H697" s="171"/>
      <c r="I697" s="88">
        <f t="shared" si="56"/>
        <v>44000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643</v>
      </c>
      <c r="D698" s="202" t="s">
        <v>39</v>
      </c>
      <c r="E698" s="203" t="s">
        <v>11</v>
      </c>
      <c r="F698" s="204">
        <v>70300</v>
      </c>
      <c r="G698" s="204">
        <v>70300</v>
      </c>
      <c r="H698" s="171"/>
      <c r="I698" s="88">
        <f t="shared" si="56"/>
        <v>70300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644</v>
      </c>
      <c r="D699" s="202" t="s">
        <v>39</v>
      </c>
      <c r="E699" s="203" t="s">
        <v>11</v>
      </c>
      <c r="F699" s="204">
        <v>70300</v>
      </c>
      <c r="G699" s="204">
        <v>70300</v>
      </c>
      <c r="H699" s="171"/>
      <c r="I699" s="88">
        <f t="shared" si="56"/>
        <v>70300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645</v>
      </c>
      <c r="D700" s="202" t="s">
        <v>39</v>
      </c>
      <c r="E700" s="203" t="s">
        <v>11</v>
      </c>
      <c r="F700" s="204">
        <v>45200</v>
      </c>
      <c r="G700" s="204">
        <v>45200</v>
      </c>
      <c r="H700" s="171"/>
      <c r="I700" s="88">
        <f t="shared" si="56"/>
        <v>45200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646</v>
      </c>
      <c r="D701" s="202" t="s">
        <v>39</v>
      </c>
      <c r="E701" s="203" t="s">
        <v>11</v>
      </c>
      <c r="F701" s="204">
        <v>80900</v>
      </c>
      <c r="G701" s="204">
        <v>85800</v>
      </c>
      <c r="H701" s="171"/>
      <c r="I701" s="88">
        <f t="shared" si="56"/>
        <v>85800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647</v>
      </c>
      <c r="D702" s="202" t="s">
        <v>39</v>
      </c>
      <c r="E702" s="203" t="s">
        <v>11</v>
      </c>
      <c r="F702" s="204">
        <v>80900</v>
      </c>
      <c r="G702" s="204">
        <v>85800</v>
      </c>
      <c r="H702" s="171"/>
      <c r="I702" s="88">
        <f t="shared" si="56"/>
        <v>85800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648</v>
      </c>
      <c r="D703" s="202" t="s">
        <v>39</v>
      </c>
      <c r="E703" s="203" t="s">
        <v>11</v>
      </c>
      <c r="F703" s="204">
        <v>82500</v>
      </c>
      <c r="G703" s="204">
        <v>87700</v>
      </c>
      <c r="H703" s="171"/>
      <c r="I703" s="88">
        <f t="shared" si="56"/>
        <v>87700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649</v>
      </c>
      <c r="D704" s="202" t="s">
        <v>39</v>
      </c>
      <c r="E704" s="203" t="s">
        <v>11</v>
      </c>
      <c r="F704" s="204">
        <v>42100</v>
      </c>
      <c r="G704" s="204">
        <v>50100</v>
      </c>
      <c r="H704" s="171"/>
      <c r="I704" s="88">
        <f t="shared" si="56"/>
        <v>50100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650</v>
      </c>
      <c r="D705" s="202" t="s">
        <v>39</v>
      </c>
      <c r="E705" s="203" t="s">
        <v>11</v>
      </c>
      <c r="F705" s="204">
        <v>42100</v>
      </c>
      <c r="G705" s="204">
        <v>50100</v>
      </c>
      <c r="H705" s="171"/>
      <c r="I705" s="88">
        <f t="shared" si="56"/>
        <v>50100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651</v>
      </c>
      <c r="D706" s="202" t="s">
        <v>39</v>
      </c>
      <c r="E706" s="203" t="s">
        <v>11</v>
      </c>
      <c r="F706" s="204">
        <v>45200</v>
      </c>
      <c r="G706" s="204">
        <v>53800</v>
      </c>
      <c r="H706" s="171"/>
      <c r="I706" s="88">
        <f t="shared" si="56"/>
        <v>53800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652</v>
      </c>
      <c r="D707" s="202" t="s">
        <v>39</v>
      </c>
      <c r="E707" s="203" t="s">
        <v>11</v>
      </c>
      <c r="F707" s="204">
        <v>45200</v>
      </c>
      <c r="G707" s="204">
        <v>53800</v>
      </c>
      <c r="H707" s="171"/>
      <c r="I707" s="88">
        <f t="shared" si="56"/>
        <v>53800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653</v>
      </c>
      <c r="D708" s="202" t="s">
        <v>39</v>
      </c>
      <c r="E708" s="203" t="s">
        <v>11</v>
      </c>
      <c r="F708" s="204">
        <v>45200</v>
      </c>
      <c r="G708" s="204">
        <v>53800</v>
      </c>
      <c r="H708" s="171"/>
      <c r="I708" s="88">
        <f t="shared" si="56"/>
        <v>53800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654</v>
      </c>
      <c r="D709" s="202" t="s">
        <v>39</v>
      </c>
      <c r="E709" s="203" t="s">
        <v>11</v>
      </c>
      <c r="F709" s="204">
        <v>45200</v>
      </c>
      <c r="G709" s="204">
        <v>53800</v>
      </c>
      <c r="H709" s="171"/>
      <c r="I709" s="88">
        <f t="shared" si="56"/>
        <v>53800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655</v>
      </c>
      <c r="D710" s="202" t="s">
        <v>39</v>
      </c>
      <c r="E710" s="203" t="s">
        <v>11</v>
      </c>
      <c r="F710" s="204">
        <v>40200</v>
      </c>
      <c r="G710" s="204">
        <v>45100</v>
      </c>
      <c r="H710" s="171"/>
      <c r="I710" s="88">
        <f t="shared" si="56"/>
        <v>45100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656</v>
      </c>
      <c r="D711" s="202" t="s">
        <v>39</v>
      </c>
      <c r="E711" s="203" t="s">
        <v>11</v>
      </c>
      <c r="F711" s="204">
        <v>37200</v>
      </c>
      <c r="G711" s="204">
        <v>44300</v>
      </c>
      <c r="H711" s="171"/>
      <c r="I711" s="88">
        <f t="shared" si="56"/>
        <v>44300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657</v>
      </c>
      <c r="D712" s="202" t="s">
        <v>39</v>
      </c>
      <c r="E712" s="203" t="s">
        <v>11</v>
      </c>
      <c r="F712" s="204">
        <v>37200</v>
      </c>
      <c r="G712" s="204">
        <v>44300</v>
      </c>
      <c r="H712" s="171"/>
      <c r="I712" s="88">
        <f t="shared" si="56"/>
        <v>44300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658</v>
      </c>
      <c r="D713" s="202" t="s">
        <v>39</v>
      </c>
      <c r="E713" s="203" t="s">
        <v>11</v>
      </c>
      <c r="F713" s="204">
        <v>37200</v>
      </c>
      <c r="G713" s="204">
        <v>44300</v>
      </c>
      <c r="H713" s="171"/>
      <c r="I713" s="88">
        <f t="shared" si="56"/>
        <v>44300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659</v>
      </c>
      <c r="D714" s="202" t="s">
        <v>39</v>
      </c>
      <c r="E714" s="203" t="s">
        <v>11</v>
      </c>
      <c r="F714" s="204">
        <v>326300</v>
      </c>
      <c r="G714" s="204">
        <v>44300</v>
      </c>
      <c r="H714" s="171"/>
      <c r="I714" s="88">
        <f t="shared" si="56"/>
        <v>44300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660</v>
      </c>
      <c r="D715" s="202" t="s">
        <v>39</v>
      </c>
      <c r="E715" s="203" t="s">
        <v>11</v>
      </c>
      <c r="F715" s="204">
        <v>78300</v>
      </c>
      <c r="G715" s="204">
        <v>93100</v>
      </c>
      <c r="H715" s="171"/>
      <c r="I715" s="88">
        <f t="shared" si="56"/>
        <v>93100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661</v>
      </c>
      <c r="D716" s="202" t="s">
        <v>39</v>
      </c>
      <c r="E716" s="203" t="s">
        <v>11</v>
      </c>
      <c r="F716" s="204">
        <v>78300</v>
      </c>
      <c r="G716" s="204">
        <v>93100</v>
      </c>
      <c r="H716" s="171"/>
      <c r="I716" s="88">
        <f t="shared" si="56"/>
        <v>93100</v>
      </c>
      <c r="J716" s="163">
        <f t="shared" si="52"/>
        <v>0</v>
      </c>
      <c r="K716" s="155">
        <f t="shared" si="5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4"/>
        <v>0</v>
      </c>
      <c r="O716" s="155">
        <f t="shared" si="5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662</v>
      </c>
      <c r="D717" s="202" t="s">
        <v>39</v>
      </c>
      <c r="E717" s="203" t="s">
        <v>11</v>
      </c>
      <c r="F717" s="204">
        <v>74600</v>
      </c>
      <c r="G717" s="204">
        <v>88700</v>
      </c>
      <c r="H717" s="171"/>
      <c r="I717" s="88">
        <f t="shared" si="56"/>
        <v>88700</v>
      </c>
      <c r="J717" s="163">
        <f t="shared" si="52"/>
        <v>0</v>
      </c>
      <c r="K717" s="155">
        <f t="shared" si="5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4"/>
        <v>0</v>
      </c>
      <c r="O717" s="155">
        <f t="shared" si="5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663</v>
      </c>
      <c r="D718" s="202" t="s">
        <v>39</v>
      </c>
      <c r="E718" s="203" t="s">
        <v>11</v>
      </c>
      <c r="F718" s="204">
        <v>51900</v>
      </c>
      <c r="G718" s="204">
        <v>61700</v>
      </c>
      <c r="H718" s="171"/>
      <c r="I718" s="88">
        <f t="shared" si="56"/>
        <v>61700</v>
      </c>
      <c r="J718" s="163">
        <f t="shared" si="52"/>
        <v>0</v>
      </c>
      <c r="K718" s="155">
        <f t="shared" si="5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4"/>
        <v>0</v>
      </c>
      <c r="O718" s="155">
        <f t="shared" si="5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664</v>
      </c>
      <c r="D719" s="202" t="s">
        <v>39</v>
      </c>
      <c r="E719" s="203" t="s">
        <v>11</v>
      </c>
      <c r="F719" s="204">
        <v>51900</v>
      </c>
      <c r="G719" s="204">
        <v>61700</v>
      </c>
      <c r="H719" s="171"/>
      <c r="I719" s="88">
        <f t="shared" si="56"/>
        <v>61700</v>
      </c>
      <c r="J719" s="163">
        <f t="shared" si="52"/>
        <v>0</v>
      </c>
      <c r="K719" s="155">
        <f t="shared" si="5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4"/>
        <v>0</v>
      </c>
      <c r="O719" s="155">
        <f t="shared" si="5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665</v>
      </c>
      <c r="D720" s="202" t="s">
        <v>39</v>
      </c>
      <c r="E720" s="203" t="s">
        <v>11</v>
      </c>
      <c r="F720" s="204">
        <v>75600</v>
      </c>
      <c r="G720" s="204">
        <v>99900</v>
      </c>
      <c r="H720" s="171"/>
      <c r="I720" s="88">
        <f t="shared" si="56"/>
        <v>99900</v>
      </c>
      <c r="J720" s="163">
        <f t="shared" si="52"/>
        <v>0</v>
      </c>
      <c r="K720" s="155">
        <f t="shared" si="5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4"/>
        <v>0</v>
      </c>
      <c r="O720" s="155">
        <f t="shared" si="5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666</v>
      </c>
      <c r="D721" s="202" t="s">
        <v>39</v>
      </c>
      <c r="E721" s="203" t="s">
        <v>11</v>
      </c>
      <c r="F721" s="204">
        <v>75600</v>
      </c>
      <c r="G721" s="204">
        <v>99900</v>
      </c>
      <c r="H721" s="171"/>
      <c r="I721" s="88">
        <f t="shared" si="56"/>
        <v>99900</v>
      </c>
      <c r="J721" s="163">
        <f t="shared" si="52"/>
        <v>0</v>
      </c>
      <c r="K721" s="155">
        <f t="shared" si="5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4"/>
        <v>0</v>
      </c>
      <c r="O721" s="155">
        <f t="shared" si="5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667</v>
      </c>
      <c r="D722" s="202" t="s">
        <v>39</v>
      </c>
      <c r="E722" s="203" t="s">
        <v>11</v>
      </c>
      <c r="F722" s="204">
        <v>66800</v>
      </c>
      <c r="G722" s="204">
        <v>79500</v>
      </c>
      <c r="H722" s="171"/>
      <c r="I722" s="88">
        <f t="shared" si="56"/>
        <v>79500</v>
      </c>
      <c r="J722" s="163">
        <f t="shared" si="52"/>
        <v>0</v>
      </c>
      <c r="K722" s="155">
        <f t="shared" si="5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4"/>
        <v>0</v>
      </c>
      <c r="O722" s="155">
        <f t="shared" si="5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668</v>
      </c>
      <c r="D723" s="202" t="s">
        <v>39</v>
      </c>
      <c r="E723" s="203" t="s">
        <v>11</v>
      </c>
      <c r="F723" s="204">
        <v>62400</v>
      </c>
      <c r="G723" s="204">
        <v>74200</v>
      </c>
      <c r="H723" s="171"/>
      <c r="I723" s="88">
        <f t="shared" si="56"/>
        <v>74200</v>
      </c>
      <c r="J723" s="163">
        <f t="shared" ref="J723:J786" si="57">IF(D723="MDU-KD",1,0)</f>
        <v>0</v>
      </c>
      <c r="K723" s="155">
        <f t="shared" ref="K723:K786" si="5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59">IF(L723=0,M723,L723)</f>
        <v>0</v>
      </c>
      <c r="O723" s="155">
        <f t="shared" ref="O723:O786" si="6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1465</v>
      </c>
      <c r="D724" s="202" t="s">
        <v>39</v>
      </c>
      <c r="E724" s="203" t="s">
        <v>11</v>
      </c>
      <c r="F724" s="204">
        <v>81300</v>
      </c>
      <c r="G724" s="204">
        <v>87700</v>
      </c>
      <c r="H724" s="171"/>
      <c r="I724" s="88">
        <f t="shared" si="56"/>
        <v>87700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1466</v>
      </c>
      <c r="D725" s="202" t="s">
        <v>39</v>
      </c>
      <c r="E725" s="203" t="s">
        <v>11</v>
      </c>
      <c r="F725" s="204">
        <v>94400</v>
      </c>
      <c r="G725" s="204">
        <v>112300</v>
      </c>
      <c r="H725" s="171"/>
      <c r="I725" s="88">
        <f t="shared" si="56"/>
        <v>112300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1467</v>
      </c>
      <c r="D726" s="202" t="s">
        <v>39</v>
      </c>
      <c r="E726" s="203" t="s">
        <v>11</v>
      </c>
      <c r="F726" s="204">
        <v>82500</v>
      </c>
      <c r="G726" s="204">
        <v>87700</v>
      </c>
      <c r="H726" s="171"/>
      <c r="I726" s="88">
        <f t="shared" si="56"/>
        <v>87700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1468</v>
      </c>
      <c r="D727" s="202" t="s">
        <v>39</v>
      </c>
      <c r="E727" s="203" t="s">
        <v>11</v>
      </c>
      <c r="F727" s="204">
        <v>109200</v>
      </c>
      <c r="G727" s="204">
        <v>129900</v>
      </c>
      <c r="H727" s="171"/>
      <c r="I727" s="88">
        <f t="shared" si="56"/>
        <v>129900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1469</v>
      </c>
      <c r="D728" s="202" t="s">
        <v>39</v>
      </c>
      <c r="E728" s="203" t="s">
        <v>11</v>
      </c>
      <c r="F728" s="204">
        <v>106900</v>
      </c>
      <c r="G728" s="204">
        <v>127200</v>
      </c>
      <c r="H728" s="171"/>
      <c r="I728" s="88">
        <f t="shared" si="56"/>
        <v>127200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1470</v>
      </c>
      <c r="D729" s="202" t="s">
        <v>39</v>
      </c>
      <c r="E729" s="203" t="s">
        <v>11</v>
      </c>
      <c r="F729" s="204">
        <v>104400</v>
      </c>
      <c r="G729" s="204">
        <v>116900</v>
      </c>
      <c r="H729" s="171"/>
      <c r="I729" s="88">
        <f t="shared" si="56"/>
        <v>116900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1471</v>
      </c>
      <c r="D730" s="202" t="s">
        <v>39</v>
      </c>
      <c r="E730" s="203" t="s">
        <v>11</v>
      </c>
      <c r="F730" s="204">
        <v>103500</v>
      </c>
      <c r="G730" s="204">
        <v>123100</v>
      </c>
      <c r="H730" s="171"/>
      <c r="I730" s="88">
        <f t="shared" si="56"/>
        <v>123100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1472</v>
      </c>
      <c r="D731" s="202" t="s">
        <v>39</v>
      </c>
      <c r="E731" s="203" t="s">
        <v>11</v>
      </c>
      <c r="F731" s="204">
        <v>111100</v>
      </c>
      <c r="G731" s="204">
        <v>111100</v>
      </c>
      <c r="H731" s="171"/>
      <c r="I731" s="88">
        <f t="shared" si="56"/>
        <v>111100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1473</v>
      </c>
      <c r="D732" s="202" t="s">
        <v>39</v>
      </c>
      <c r="E732" s="203" t="s">
        <v>11</v>
      </c>
      <c r="F732" s="204">
        <v>108700</v>
      </c>
      <c r="G732" s="204">
        <v>129300</v>
      </c>
      <c r="H732" s="171"/>
      <c r="I732" s="88">
        <f t="shared" si="56"/>
        <v>129300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1474</v>
      </c>
      <c r="D733" s="202" t="s">
        <v>39</v>
      </c>
      <c r="E733" s="203" t="s">
        <v>11</v>
      </c>
      <c r="F733" s="204">
        <v>218400</v>
      </c>
      <c r="G733" s="204">
        <v>259800</v>
      </c>
      <c r="H733" s="171"/>
      <c r="I733" s="88">
        <f t="shared" si="56"/>
        <v>259800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1475</v>
      </c>
      <c r="D734" s="202" t="s">
        <v>39</v>
      </c>
      <c r="E734" s="203" t="s">
        <v>11</v>
      </c>
      <c r="F734" s="204">
        <v>222500</v>
      </c>
      <c r="G734" s="204">
        <v>264700</v>
      </c>
      <c r="H734" s="171"/>
      <c r="I734" s="88">
        <f t="shared" si="56"/>
        <v>264700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1476</v>
      </c>
      <c r="D735" s="202" t="s">
        <v>39</v>
      </c>
      <c r="E735" s="203" t="s">
        <v>11</v>
      </c>
      <c r="F735" s="204">
        <v>173300</v>
      </c>
      <c r="G735" s="204">
        <v>173300</v>
      </c>
      <c r="H735" s="171"/>
      <c r="I735" s="88">
        <f t="shared" si="56"/>
        <v>173300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1477</v>
      </c>
      <c r="D736" s="202" t="s">
        <v>39</v>
      </c>
      <c r="E736" s="203" t="s">
        <v>11</v>
      </c>
      <c r="F736" s="204">
        <v>279500</v>
      </c>
      <c r="G736" s="204">
        <v>279500</v>
      </c>
      <c r="H736" s="171"/>
      <c r="I736" s="88">
        <f t="shared" si="56"/>
        <v>279500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1478</v>
      </c>
      <c r="D737" s="202" t="s">
        <v>39</v>
      </c>
      <c r="E737" s="203" t="s">
        <v>11</v>
      </c>
      <c r="F737" s="204">
        <v>89800</v>
      </c>
      <c r="G737" s="204">
        <v>106800</v>
      </c>
      <c r="H737" s="171"/>
      <c r="I737" s="88">
        <f t="shared" si="56"/>
        <v>106800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1479</v>
      </c>
      <c r="D738" s="202" t="s">
        <v>39</v>
      </c>
      <c r="E738" s="203" t="s">
        <v>11</v>
      </c>
      <c r="F738" s="204">
        <v>102600</v>
      </c>
      <c r="G738" s="204">
        <v>122100</v>
      </c>
      <c r="H738" s="171"/>
      <c r="I738" s="88">
        <f t="shared" si="56"/>
        <v>122100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1480</v>
      </c>
      <c r="D739" s="202" t="s">
        <v>39</v>
      </c>
      <c r="E739" s="203" t="s">
        <v>11</v>
      </c>
      <c r="F739" s="204">
        <v>109700</v>
      </c>
      <c r="G739" s="204">
        <v>130500</v>
      </c>
      <c r="H739" s="171"/>
      <c r="I739" s="88">
        <f t="shared" si="56"/>
        <v>130500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40</v>
      </c>
      <c r="D740" s="202" t="s">
        <v>40</v>
      </c>
      <c r="E740" s="203"/>
      <c r="F740" s="204"/>
      <c r="G740" s="204"/>
      <c r="H740" s="171"/>
      <c r="I740" s="88">
        <f t="shared" si="56"/>
        <v>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 t="s">
        <v>1004</v>
      </c>
      <c r="C741" s="109" t="s">
        <v>669</v>
      </c>
      <c r="D741" s="202" t="s">
        <v>40</v>
      </c>
      <c r="E741" s="203"/>
      <c r="F741" s="204"/>
      <c r="G741" s="204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670</v>
      </c>
      <c r="D742" s="202" t="s">
        <v>39</v>
      </c>
      <c r="E742" s="203" t="s">
        <v>11</v>
      </c>
      <c r="F742" s="204">
        <v>71900</v>
      </c>
      <c r="G742" s="204">
        <v>85500</v>
      </c>
      <c r="H742" s="171"/>
      <c r="I742" s="88">
        <f t="shared" si="56"/>
        <v>85500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671</v>
      </c>
      <c r="D743" s="202" t="s">
        <v>39</v>
      </c>
      <c r="E743" s="203" t="s">
        <v>11</v>
      </c>
      <c r="F743" s="204">
        <v>64700</v>
      </c>
      <c r="G743" s="204">
        <v>64700</v>
      </c>
      <c r="H743" s="171"/>
      <c r="I743" s="88">
        <f t="shared" si="56"/>
        <v>64700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672</v>
      </c>
      <c r="D744" s="202" t="s">
        <v>39</v>
      </c>
      <c r="E744" s="203" t="s">
        <v>11</v>
      </c>
      <c r="F744" s="204">
        <v>88700</v>
      </c>
      <c r="G744" s="204">
        <v>105500</v>
      </c>
      <c r="H744" s="171"/>
      <c r="I744" s="88">
        <f t="shared" si="56"/>
        <v>105500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673</v>
      </c>
      <c r="D745" s="202" t="s">
        <v>39</v>
      </c>
      <c r="E745" s="203" t="s">
        <v>11</v>
      </c>
      <c r="F745" s="204">
        <v>92500</v>
      </c>
      <c r="G745" s="204">
        <v>110000</v>
      </c>
      <c r="H745" s="171"/>
      <c r="I745" s="88">
        <f t="shared" si="56"/>
        <v>110000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674</v>
      </c>
      <c r="D746" s="202" t="s">
        <v>39</v>
      </c>
      <c r="E746" s="203" t="s">
        <v>11</v>
      </c>
      <c r="F746" s="204">
        <v>119100</v>
      </c>
      <c r="G746" s="204">
        <v>141700</v>
      </c>
      <c r="H746" s="171"/>
      <c r="I746" s="88">
        <f t="shared" si="56"/>
        <v>141700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675</v>
      </c>
      <c r="D747" s="202" t="s">
        <v>39</v>
      </c>
      <c r="E747" s="203" t="s">
        <v>11</v>
      </c>
      <c r="F747" s="204">
        <v>202200</v>
      </c>
      <c r="G747" s="204">
        <v>214400</v>
      </c>
      <c r="H747" s="171"/>
      <c r="I747" s="88">
        <f t="shared" si="56"/>
        <v>214400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40</v>
      </c>
      <c r="D748" s="202" t="s">
        <v>40</v>
      </c>
      <c r="E748" s="203"/>
      <c r="F748" s="204"/>
      <c r="G748" s="204"/>
      <c r="H748" s="171"/>
      <c r="I748" s="88">
        <f t="shared" si="56"/>
        <v>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83" t="s">
        <v>1004</v>
      </c>
      <c r="C749" s="109" t="s">
        <v>676</v>
      </c>
      <c r="D749" s="202" t="s">
        <v>40</v>
      </c>
      <c r="E749" s="203"/>
      <c r="F749" s="204"/>
      <c r="G749" s="204"/>
      <c r="H749" s="171"/>
      <c r="I749" s="88">
        <f t="shared" si="56"/>
        <v>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677</v>
      </c>
      <c r="D750" s="202" t="s">
        <v>39</v>
      </c>
      <c r="E750" s="203" t="s">
        <v>11</v>
      </c>
      <c r="F750" s="204">
        <v>83600</v>
      </c>
      <c r="G750" s="204">
        <v>99400</v>
      </c>
      <c r="H750" s="171"/>
      <c r="I750" s="88">
        <f t="shared" si="56"/>
        <v>99400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678</v>
      </c>
      <c r="D751" s="202" t="s">
        <v>39</v>
      </c>
      <c r="E751" s="203" t="s">
        <v>11</v>
      </c>
      <c r="F751" s="204">
        <v>83300</v>
      </c>
      <c r="G751" s="204">
        <v>99400</v>
      </c>
      <c r="H751" s="171"/>
      <c r="I751" s="88">
        <f t="shared" si="56"/>
        <v>99400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679</v>
      </c>
      <c r="D752" s="202" t="s">
        <v>39</v>
      </c>
      <c r="E752" s="203" t="s">
        <v>11</v>
      </c>
      <c r="F752" s="204">
        <v>83300</v>
      </c>
      <c r="G752" s="204">
        <v>99100</v>
      </c>
      <c r="H752" s="171"/>
      <c r="I752" s="88">
        <f t="shared" si="56"/>
        <v>99100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680</v>
      </c>
      <c r="D753" s="202" t="s">
        <v>39</v>
      </c>
      <c r="E753" s="203" t="s">
        <v>11</v>
      </c>
      <c r="F753" s="204">
        <v>88300</v>
      </c>
      <c r="G753" s="204">
        <v>105000</v>
      </c>
      <c r="H753" s="171"/>
      <c r="I753" s="88">
        <f t="shared" si="56"/>
        <v>105000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681</v>
      </c>
      <c r="D754" s="202" t="s">
        <v>39</v>
      </c>
      <c r="E754" s="203" t="s">
        <v>11</v>
      </c>
      <c r="F754" s="204">
        <v>93300</v>
      </c>
      <c r="G754" s="204">
        <v>111000</v>
      </c>
      <c r="H754" s="171"/>
      <c r="I754" s="88">
        <f t="shared" si="56"/>
        <v>111000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682</v>
      </c>
      <c r="D755" s="202" t="s">
        <v>39</v>
      </c>
      <c r="E755" s="203" t="s">
        <v>11</v>
      </c>
      <c r="F755" s="204">
        <v>81300</v>
      </c>
      <c r="G755" s="204">
        <v>81300</v>
      </c>
      <c r="H755" s="171"/>
      <c r="I755" s="88">
        <f t="shared" si="56"/>
        <v>81300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683</v>
      </c>
      <c r="D756" s="202" t="s">
        <v>39</v>
      </c>
      <c r="E756" s="203" t="s">
        <v>11</v>
      </c>
      <c r="F756" s="204">
        <v>84900</v>
      </c>
      <c r="G756" s="204">
        <v>84900</v>
      </c>
      <c r="H756" s="171"/>
      <c r="I756" s="88">
        <f t="shared" ref="I756:I833" si="61">IF($I$5=$G$4,G756,(IF($I$5=$F$4,F756,0)))</f>
        <v>84900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684</v>
      </c>
      <c r="D757" s="202" t="s">
        <v>39</v>
      </c>
      <c r="E757" s="203" t="s">
        <v>11</v>
      </c>
      <c r="F757" s="204">
        <v>94400</v>
      </c>
      <c r="G757" s="204">
        <v>94400</v>
      </c>
      <c r="H757" s="171"/>
      <c r="I757" s="88">
        <f t="shared" si="61"/>
        <v>94400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685</v>
      </c>
      <c r="D758" s="202" t="s">
        <v>39</v>
      </c>
      <c r="E758" s="203" t="s">
        <v>11</v>
      </c>
      <c r="F758" s="204">
        <v>89400</v>
      </c>
      <c r="G758" s="204">
        <v>106300</v>
      </c>
      <c r="H758" s="171"/>
      <c r="I758" s="88">
        <f t="shared" si="61"/>
        <v>106300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686</v>
      </c>
      <c r="D759" s="202" t="s">
        <v>39</v>
      </c>
      <c r="E759" s="203" t="s">
        <v>11</v>
      </c>
      <c r="F759" s="204">
        <v>87600</v>
      </c>
      <c r="G759" s="204">
        <v>104200</v>
      </c>
      <c r="H759" s="171"/>
      <c r="I759" s="88">
        <f t="shared" si="61"/>
        <v>104200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1481</v>
      </c>
      <c r="D760" s="202" t="s">
        <v>39</v>
      </c>
      <c r="E760" s="203" t="s">
        <v>11</v>
      </c>
      <c r="F760" s="204">
        <v>87600</v>
      </c>
      <c r="G760" s="204">
        <v>104200</v>
      </c>
      <c r="H760" s="171"/>
      <c r="I760" s="88">
        <f t="shared" si="61"/>
        <v>104200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687</v>
      </c>
      <c r="D761" s="202" t="s">
        <v>39</v>
      </c>
      <c r="E761" s="203" t="s">
        <v>11</v>
      </c>
      <c r="F761" s="204">
        <v>111100</v>
      </c>
      <c r="G761" s="204">
        <v>132200</v>
      </c>
      <c r="H761" s="171"/>
      <c r="I761" s="88">
        <f t="shared" si="61"/>
        <v>132200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688</v>
      </c>
      <c r="D762" s="202" t="s">
        <v>39</v>
      </c>
      <c r="E762" s="203" t="s">
        <v>11</v>
      </c>
      <c r="F762" s="204">
        <v>102000</v>
      </c>
      <c r="G762" s="204">
        <v>121300</v>
      </c>
      <c r="H762" s="171"/>
      <c r="I762" s="88">
        <f t="shared" si="61"/>
        <v>121300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689</v>
      </c>
      <c r="D763" s="202" t="s">
        <v>39</v>
      </c>
      <c r="E763" s="203" t="s">
        <v>11</v>
      </c>
      <c r="F763" s="204">
        <v>82500</v>
      </c>
      <c r="G763" s="204">
        <v>82500</v>
      </c>
      <c r="H763" s="171"/>
      <c r="I763" s="88">
        <f t="shared" si="61"/>
        <v>82500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690</v>
      </c>
      <c r="D764" s="202" t="s">
        <v>39</v>
      </c>
      <c r="E764" s="203" t="s">
        <v>11</v>
      </c>
      <c r="F764" s="204">
        <v>106900</v>
      </c>
      <c r="G764" s="204">
        <v>106900</v>
      </c>
      <c r="H764" s="175"/>
      <c r="I764" s="88">
        <f t="shared" si="61"/>
        <v>106900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691</v>
      </c>
      <c r="D765" s="202" t="s">
        <v>39</v>
      </c>
      <c r="E765" s="203" t="s">
        <v>11</v>
      </c>
      <c r="F765" s="204">
        <v>109200</v>
      </c>
      <c r="G765" s="204">
        <v>109200</v>
      </c>
      <c r="H765" s="175"/>
      <c r="I765" s="88">
        <f t="shared" si="61"/>
        <v>109200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692</v>
      </c>
      <c r="D766" s="202" t="s">
        <v>39</v>
      </c>
      <c r="E766" s="203" t="s">
        <v>11</v>
      </c>
      <c r="F766" s="204">
        <v>96900</v>
      </c>
      <c r="G766" s="204">
        <v>96900</v>
      </c>
      <c r="H766" s="175"/>
      <c r="I766" s="88">
        <f t="shared" si="61"/>
        <v>96900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693</v>
      </c>
      <c r="D767" s="202" t="s">
        <v>39</v>
      </c>
      <c r="E767" s="203" t="s">
        <v>11</v>
      </c>
      <c r="F767" s="204">
        <v>107700</v>
      </c>
      <c r="G767" s="204">
        <v>128100</v>
      </c>
      <c r="H767" s="175"/>
      <c r="I767" s="88">
        <f t="shared" si="61"/>
        <v>128100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694</v>
      </c>
      <c r="D768" s="202" t="s">
        <v>39</v>
      </c>
      <c r="E768" s="203" t="s">
        <v>11</v>
      </c>
      <c r="F768" s="204">
        <v>104400</v>
      </c>
      <c r="G768" s="204">
        <v>104400</v>
      </c>
      <c r="H768" s="175"/>
      <c r="I768" s="88">
        <f t="shared" si="61"/>
        <v>104400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695</v>
      </c>
      <c r="D769" s="202" t="s">
        <v>39</v>
      </c>
      <c r="E769" s="203" t="s">
        <v>11</v>
      </c>
      <c r="F769" s="204">
        <v>194600</v>
      </c>
      <c r="G769" s="204">
        <v>214400</v>
      </c>
      <c r="H769" s="175"/>
      <c r="I769" s="88">
        <f t="shared" si="61"/>
        <v>214400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696</v>
      </c>
      <c r="D770" s="202" t="s">
        <v>39</v>
      </c>
      <c r="E770" s="203" t="s">
        <v>11</v>
      </c>
      <c r="F770" s="204">
        <v>106600</v>
      </c>
      <c r="G770" s="204">
        <v>122500</v>
      </c>
      <c r="H770" s="175"/>
      <c r="I770" s="88">
        <f t="shared" si="61"/>
        <v>122500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697</v>
      </c>
      <c r="D771" s="202" t="s">
        <v>39</v>
      </c>
      <c r="E771" s="203" t="s">
        <v>11</v>
      </c>
      <c r="F771" s="204">
        <v>113200</v>
      </c>
      <c r="G771" s="204">
        <v>134700</v>
      </c>
      <c r="H771" s="175"/>
      <c r="I771" s="88">
        <f t="shared" si="61"/>
        <v>134700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698</v>
      </c>
      <c r="D772" s="202" t="s">
        <v>39</v>
      </c>
      <c r="E772" s="203" t="s">
        <v>11</v>
      </c>
      <c r="F772" s="204">
        <v>133200</v>
      </c>
      <c r="G772" s="204">
        <v>158500</v>
      </c>
      <c r="H772" s="175"/>
      <c r="I772" s="88">
        <f t="shared" si="61"/>
        <v>158500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699</v>
      </c>
      <c r="D773" s="202" t="s">
        <v>39</v>
      </c>
      <c r="E773" s="203" t="s">
        <v>11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700</v>
      </c>
      <c r="D774" s="202" t="s">
        <v>39</v>
      </c>
      <c r="E774" s="203" t="s">
        <v>11</v>
      </c>
      <c r="F774" s="204">
        <v>103500</v>
      </c>
      <c r="G774" s="204">
        <v>103500</v>
      </c>
      <c r="H774" s="171"/>
      <c r="I774" s="88">
        <f t="shared" si="61"/>
        <v>103500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701</v>
      </c>
      <c r="D775" s="202" t="s">
        <v>39</v>
      </c>
      <c r="E775" s="203" t="s">
        <v>11</v>
      </c>
      <c r="F775" s="204">
        <v>108700</v>
      </c>
      <c r="G775" s="204">
        <v>108700</v>
      </c>
      <c r="H775" s="171"/>
      <c r="I775" s="88">
        <f t="shared" si="61"/>
        <v>108700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1482</v>
      </c>
      <c r="D776" s="202" t="s">
        <v>39</v>
      </c>
      <c r="E776" s="203" t="s">
        <v>11</v>
      </c>
      <c r="F776" s="204">
        <v>111100</v>
      </c>
      <c r="G776" s="204">
        <v>111100</v>
      </c>
      <c r="H776" s="171"/>
      <c r="I776" s="88">
        <f t="shared" si="61"/>
        <v>111100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702</v>
      </c>
      <c r="D777" s="202" t="s">
        <v>39</v>
      </c>
      <c r="E777" s="203" t="s">
        <v>11</v>
      </c>
      <c r="F777" s="204">
        <v>214300</v>
      </c>
      <c r="G777" s="204">
        <v>254900</v>
      </c>
      <c r="H777" s="171"/>
      <c r="I777" s="88">
        <f t="shared" si="61"/>
        <v>254900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703</v>
      </c>
      <c r="D778" s="202" t="s">
        <v>39</v>
      </c>
      <c r="E778" s="203" t="s">
        <v>11</v>
      </c>
      <c r="F778" s="204">
        <v>197500</v>
      </c>
      <c r="G778" s="204">
        <v>197500</v>
      </c>
      <c r="H778" s="171"/>
      <c r="I778" s="88">
        <f t="shared" si="61"/>
        <v>197500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704</v>
      </c>
      <c r="D779" s="202" t="s">
        <v>39</v>
      </c>
      <c r="E779" s="203" t="s">
        <v>11</v>
      </c>
      <c r="F779" s="204">
        <v>219500</v>
      </c>
      <c r="G779" s="204">
        <v>261100</v>
      </c>
      <c r="H779" s="171"/>
      <c r="I779" s="88">
        <f t="shared" si="61"/>
        <v>261100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1483</v>
      </c>
      <c r="D780" s="202" t="s">
        <v>39</v>
      </c>
      <c r="E780" s="203" t="s">
        <v>11</v>
      </c>
      <c r="F780" s="204">
        <v>197500</v>
      </c>
      <c r="G780" s="204">
        <v>197500</v>
      </c>
      <c r="H780" s="171"/>
      <c r="I780" s="88">
        <f t="shared" si="61"/>
        <v>197500</v>
      </c>
      <c r="J780" s="163">
        <f t="shared" si="57"/>
        <v>0</v>
      </c>
      <c r="K780" s="155">
        <f t="shared" si="5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59"/>
        <v>0</v>
      </c>
      <c r="O780" s="155">
        <f t="shared" si="6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705</v>
      </c>
      <c r="D781" s="202" t="s">
        <v>39</v>
      </c>
      <c r="E781" s="203" t="s">
        <v>11</v>
      </c>
      <c r="F781" s="204">
        <v>218400</v>
      </c>
      <c r="G781" s="204">
        <v>218400</v>
      </c>
      <c r="H781" s="171"/>
      <c r="I781" s="88">
        <f t="shared" si="61"/>
        <v>218400</v>
      </c>
      <c r="J781" s="163">
        <f t="shared" si="57"/>
        <v>0</v>
      </c>
      <c r="K781" s="155">
        <f t="shared" si="5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59"/>
        <v>0</v>
      </c>
      <c r="O781" s="155">
        <f t="shared" si="6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706</v>
      </c>
      <c r="D782" s="202" t="s">
        <v>39</v>
      </c>
      <c r="E782" s="203" t="s">
        <v>11</v>
      </c>
      <c r="F782" s="204">
        <v>222500</v>
      </c>
      <c r="G782" s="204">
        <v>222500</v>
      </c>
      <c r="H782" s="171"/>
      <c r="I782" s="88">
        <f t="shared" si="61"/>
        <v>222500</v>
      </c>
      <c r="J782" s="163">
        <f t="shared" si="57"/>
        <v>0</v>
      </c>
      <c r="K782" s="155">
        <f t="shared" si="5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59"/>
        <v>0</v>
      </c>
      <c r="O782" s="155">
        <f t="shared" si="6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1484</v>
      </c>
      <c r="D783" s="202" t="s">
        <v>39</v>
      </c>
      <c r="E783" s="203" t="s">
        <v>11</v>
      </c>
      <c r="F783" s="204">
        <v>173300</v>
      </c>
      <c r="G783" s="204">
        <v>173300</v>
      </c>
      <c r="H783" s="171"/>
      <c r="I783" s="88">
        <f t="shared" si="61"/>
        <v>173300</v>
      </c>
      <c r="J783" s="163">
        <f t="shared" si="57"/>
        <v>0</v>
      </c>
      <c r="K783" s="155">
        <f t="shared" si="5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59"/>
        <v>0</v>
      </c>
      <c r="O783" s="155">
        <f t="shared" si="6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1485</v>
      </c>
      <c r="D784" s="202" t="s">
        <v>39</v>
      </c>
      <c r="E784" s="203" t="s">
        <v>11</v>
      </c>
      <c r="F784" s="204">
        <v>279500</v>
      </c>
      <c r="G784" s="204">
        <v>279500</v>
      </c>
      <c r="H784" s="171"/>
      <c r="I784" s="88">
        <f t="shared" si="61"/>
        <v>279500</v>
      </c>
      <c r="J784" s="163">
        <f t="shared" si="57"/>
        <v>0</v>
      </c>
      <c r="K784" s="155">
        <f t="shared" si="5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59"/>
        <v>0</v>
      </c>
      <c r="O784" s="155">
        <f t="shared" si="6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707</v>
      </c>
      <c r="D785" s="202" t="s">
        <v>39</v>
      </c>
      <c r="E785" s="203" t="s">
        <v>11</v>
      </c>
      <c r="F785" s="204">
        <v>93500</v>
      </c>
      <c r="G785" s="204">
        <v>111200</v>
      </c>
      <c r="H785" s="171"/>
      <c r="I785" s="88">
        <f t="shared" si="61"/>
        <v>111200</v>
      </c>
      <c r="J785" s="163">
        <f t="shared" si="57"/>
        <v>0</v>
      </c>
      <c r="K785" s="155">
        <f t="shared" si="5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59"/>
        <v>0</v>
      </c>
      <c r="O785" s="155">
        <f t="shared" si="6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708</v>
      </c>
      <c r="D786" s="202" t="s">
        <v>39</v>
      </c>
      <c r="E786" s="203" t="s">
        <v>11</v>
      </c>
      <c r="F786" s="204">
        <v>93500</v>
      </c>
      <c r="G786" s="204">
        <v>111200</v>
      </c>
      <c r="H786" s="171"/>
      <c r="I786" s="88">
        <f t="shared" si="61"/>
        <v>111200</v>
      </c>
      <c r="J786" s="163">
        <f t="shared" si="57"/>
        <v>0</v>
      </c>
      <c r="K786" s="155">
        <f t="shared" si="5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59"/>
        <v>0</v>
      </c>
      <c r="O786" s="155">
        <f t="shared" si="6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709</v>
      </c>
      <c r="D787" s="202" t="s">
        <v>39</v>
      </c>
      <c r="E787" s="203" t="s">
        <v>11</v>
      </c>
      <c r="F787" s="204">
        <v>89800</v>
      </c>
      <c r="G787" s="204">
        <v>89800</v>
      </c>
      <c r="H787" s="171"/>
      <c r="I787" s="88">
        <f t="shared" si="61"/>
        <v>89800</v>
      </c>
      <c r="J787" s="163">
        <f t="shared" ref="J787:J850" si="62">IF(D787="MDU-KD",1,0)</f>
        <v>0</v>
      </c>
      <c r="K787" s="155">
        <f t="shared" ref="K787:K850" si="6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64">IF(L787=0,M787,L787)</f>
        <v>0</v>
      </c>
      <c r="O787" s="155">
        <f t="shared" ref="O787:O850" si="6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710</v>
      </c>
      <c r="D788" s="202" t="s">
        <v>39</v>
      </c>
      <c r="E788" s="203" t="s">
        <v>11</v>
      </c>
      <c r="F788" s="204">
        <v>113300</v>
      </c>
      <c r="G788" s="204">
        <v>134800</v>
      </c>
      <c r="H788" s="171"/>
      <c r="I788" s="88">
        <f t="shared" si="61"/>
        <v>134800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711</v>
      </c>
      <c r="D789" s="202" t="s">
        <v>39</v>
      </c>
      <c r="E789" s="203" t="s">
        <v>11</v>
      </c>
      <c r="F789" s="204">
        <v>113300</v>
      </c>
      <c r="G789" s="204">
        <v>134800</v>
      </c>
      <c r="H789" s="171"/>
      <c r="I789" s="88">
        <f t="shared" si="61"/>
        <v>134800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712</v>
      </c>
      <c r="D790" s="202" t="s">
        <v>39</v>
      </c>
      <c r="E790" s="203" t="s">
        <v>11</v>
      </c>
      <c r="F790" s="204">
        <v>102600</v>
      </c>
      <c r="G790" s="204">
        <v>102600</v>
      </c>
      <c r="H790" s="171"/>
      <c r="I790" s="88">
        <f t="shared" si="61"/>
        <v>102600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713</v>
      </c>
      <c r="D791" s="202" t="s">
        <v>39</v>
      </c>
      <c r="E791" s="203" t="s">
        <v>11</v>
      </c>
      <c r="F791" s="204">
        <v>114600</v>
      </c>
      <c r="G791" s="204">
        <v>136300</v>
      </c>
      <c r="H791" s="171"/>
      <c r="I791" s="88">
        <f t="shared" si="61"/>
        <v>136300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714</v>
      </c>
      <c r="D792" s="202" t="s">
        <v>39</v>
      </c>
      <c r="E792" s="203" t="s">
        <v>11</v>
      </c>
      <c r="F792" s="204">
        <v>118400</v>
      </c>
      <c r="G792" s="204">
        <v>140800</v>
      </c>
      <c r="H792" s="171"/>
      <c r="I792" s="88">
        <f t="shared" si="61"/>
        <v>140800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715</v>
      </c>
      <c r="D793" s="202" t="s">
        <v>39</v>
      </c>
      <c r="E793" s="203" t="s">
        <v>11</v>
      </c>
      <c r="F793" s="204">
        <v>109700</v>
      </c>
      <c r="G793" s="204">
        <v>109700</v>
      </c>
      <c r="H793" s="171"/>
      <c r="I793" s="88">
        <f t="shared" si="61"/>
        <v>109700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40</v>
      </c>
      <c r="D794" s="202" t="s">
        <v>40</v>
      </c>
      <c r="E794" s="203"/>
      <c r="F794" s="204"/>
      <c r="G794" s="204"/>
      <c r="H794" s="171"/>
      <c r="I794" s="88">
        <f t="shared" si="61"/>
        <v>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83" t="s">
        <v>1004</v>
      </c>
      <c r="C795" s="109" t="s">
        <v>716</v>
      </c>
      <c r="D795" s="202" t="s">
        <v>40</v>
      </c>
      <c r="E795" s="203"/>
      <c r="F795" s="204"/>
      <c r="G795" s="204"/>
      <c r="H795" s="171"/>
      <c r="I795" s="88">
        <f t="shared" si="61"/>
        <v>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717</v>
      </c>
      <c r="D796" s="202" t="s">
        <v>39</v>
      </c>
      <c r="E796" s="203" t="s">
        <v>11</v>
      </c>
      <c r="F796" s="204">
        <v>166200</v>
      </c>
      <c r="G796" s="204">
        <v>197700</v>
      </c>
      <c r="H796" s="171"/>
      <c r="I796" s="88">
        <f t="shared" si="61"/>
        <v>197700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718</v>
      </c>
      <c r="D797" s="202" t="s">
        <v>39</v>
      </c>
      <c r="E797" s="203" t="s">
        <v>11</v>
      </c>
      <c r="F797" s="204">
        <v>169000</v>
      </c>
      <c r="G797" s="204">
        <v>201000</v>
      </c>
      <c r="H797" s="171"/>
      <c r="I797" s="88">
        <f t="shared" si="61"/>
        <v>201000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1486</v>
      </c>
      <c r="D798" s="202" t="s">
        <v>39</v>
      </c>
      <c r="E798" s="203" t="s">
        <v>11</v>
      </c>
      <c r="F798" s="204">
        <v>169000</v>
      </c>
      <c r="G798" s="204">
        <v>201000</v>
      </c>
      <c r="H798" s="171"/>
      <c r="I798" s="88">
        <f t="shared" si="61"/>
        <v>201000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719</v>
      </c>
      <c r="D799" s="202" t="s">
        <v>39</v>
      </c>
      <c r="E799" s="203" t="s">
        <v>11</v>
      </c>
      <c r="F799" s="204">
        <v>177200</v>
      </c>
      <c r="G799" s="204">
        <v>210800</v>
      </c>
      <c r="H799" s="171"/>
      <c r="I799" s="88">
        <f t="shared" si="61"/>
        <v>210800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720</v>
      </c>
      <c r="D800" s="202" t="s">
        <v>39</v>
      </c>
      <c r="E800" s="203" t="s">
        <v>11</v>
      </c>
      <c r="F800" s="204">
        <v>177200</v>
      </c>
      <c r="G800" s="204">
        <v>210800</v>
      </c>
      <c r="H800" s="171"/>
      <c r="I800" s="88">
        <f t="shared" si="61"/>
        <v>210800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721</v>
      </c>
      <c r="D801" s="202" t="s">
        <v>39</v>
      </c>
      <c r="E801" s="203" t="s">
        <v>11</v>
      </c>
      <c r="F801" s="204">
        <v>215500</v>
      </c>
      <c r="G801" s="204">
        <v>256400</v>
      </c>
      <c r="H801" s="171"/>
      <c r="I801" s="88">
        <f t="shared" si="61"/>
        <v>256400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722</v>
      </c>
      <c r="D802" s="202" t="s">
        <v>39</v>
      </c>
      <c r="E802" s="203" t="s">
        <v>11</v>
      </c>
      <c r="F802" s="204">
        <v>213100</v>
      </c>
      <c r="G802" s="204">
        <v>253500</v>
      </c>
      <c r="H802" s="171"/>
      <c r="I802" s="88">
        <f t="shared" si="61"/>
        <v>253500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723</v>
      </c>
      <c r="D803" s="202" t="s">
        <v>39</v>
      </c>
      <c r="E803" s="203" t="s">
        <v>11</v>
      </c>
      <c r="F803" s="204">
        <v>213100</v>
      </c>
      <c r="G803" s="204">
        <v>253500</v>
      </c>
      <c r="H803" s="171"/>
      <c r="I803" s="88">
        <f t="shared" si="61"/>
        <v>253500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1488</v>
      </c>
      <c r="D804" s="202" t="s">
        <v>39</v>
      </c>
      <c r="E804" s="203" t="s">
        <v>11</v>
      </c>
      <c r="F804" s="204">
        <v>213100</v>
      </c>
      <c r="G804" s="204">
        <v>253500</v>
      </c>
      <c r="H804" s="171"/>
      <c r="I804" s="88">
        <f t="shared" si="61"/>
        <v>253500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1487</v>
      </c>
      <c r="D805" s="202" t="s">
        <v>39</v>
      </c>
      <c r="E805" s="203" t="s">
        <v>11</v>
      </c>
      <c r="F805" s="204">
        <v>213100</v>
      </c>
      <c r="G805" s="204">
        <v>253500</v>
      </c>
      <c r="H805" s="171"/>
      <c r="I805" s="88">
        <f t="shared" si="61"/>
        <v>253500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724</v>
      </c>
      <c r="D806" s="202" t="s">
        <v>39</v>
      </c>
      <c r="E806" s="203" t="s">
        <v>11</v>
      </c>
      <c r="F806" s="204">
        <v>218400</v>
      </c>
      <c r="G806" s="204">
        <v>259800</v>
      </c>
      <c r="H806" s="171"/>
      <c r="I806" s="88">
        <f t="shared" si="61"/>
        <v>259800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725</v>
      </c>
      <c r="D807" s="202" t="s">
        <v>39</v>
      </c>
      <c r="E807" s="203" t="s">
        <v>11</v>
      </c>
      <c r="F807" s="204">
        <v>253600</v>
      </c>
      <c r="G807" s="204">
        <v>285900</v>
      </c>
      <c r="H807" s="171"/>
      <c r="I807" s="88">
        <f t="shared" si="61"/>
        <v>285900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726</v>
      </c>
      <c r="D808" s="202" t="s">
        <v>39</v>
      </c>
      <c r="E808" s="203" t="s">
        <v>11</v>
      </c>
      <c r="F808" s="204">
        <v>404400</v>
      </c>
      <c r="G808" s="204">
        <v>428800</v>
      </c>
      <c r="H808" s="171"/>
      <c r="I808" s="88">
        <f t="shared" si="61"/>
        <v>428800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727</v>
      </c>
      <c r="D809" s="202" t="s">
        <v>39</v>
      </c>
      <c r="E809" s="203" t="s">
        <v>11</v>
      </c>
      <c r="F809" s="204">
        <v>404400</v>
      </c>
      <c r="G809" s="204">
        <v>428800</v>
      </c>
      <c r="H809" s="171"/>
      <c r="I809" s="88">
        <f t="shared" si="61"/>
        <v>428800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40</v>
      </c>
      <c r="E810" s="203"/>
      <c r="F810" s="204"/>
      <c r="G810" s="204"/>
      <c r="H810" s="171"/>
      <c r="I810" s="88">
        <f t="shared" si="61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1004</v>
      </c>
      <c r="C811" s="109" t="s">
        <v>1032</v>
      </c>
      <c r="D811" s="202" t="s">
        <v>40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1033</v>
      </c>
      <c r="D812" s="202" t="s">
        <v>39</v>
      </c>
      <c r="E812" s="203" t="s">
        <v>11</v>
      </c>
      <c r="F812" s="204">
        <v>36000</v>
      </c>
      <c r="G812" s="204">
        <v>42800</v>
      </c>
      <c r="H812" s="171"/>
      <c r="I812" s="88">
        <f t="shared" si="61"/>
        <v>42800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1034</v>
      </c>
      <c r="D813" s="202" t="s">
        <v>39</v>
      </c>
      <c r="E813" s="203" t="s">
        <v>11</v>
      </c>
      <c r="F813" s="204">
        <v>48100</v>
      </c>
      <c r="G813" s="204">
        <v>48100</v>
      </c>
      <c r="H813" s="171"/>
      <c r="I813" s="88">
        <f t="shared" si="61"/>
        <v>48100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1035</v>
      </c>
      <c r="D814" s="202" t="s">
        <v>39</v>
      </c>
      <c r="E814" s="203" t="s">
        <v>11</v>
      </c>
      <c r="F814" s="204">
        <v>55300</v>
      </c>
      <c r="G814" s="204">
        <v>55300</v>
      </c>
      <c r="H814" s="171"/>
      <c r="I814" s="88">
        <f t="shared" si="61"/>
        <v>55300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1036</v>
      </c>
      <c r="D815" s="202" t="s">
        <v>39</v>
      </c>
      <c r="E815" s="203" t="s">
        <v>11</v>
      </c>
      <c r="F815" s="204">
        <v>51500</v>
      </c>
      <c r="G815" s="204">
        <v>51500</v>
      </c>
      <c r="H815" s="171"/>
      <c r="I815" s="88">
        <f t="shared" si="61"/>
        <v>51500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1037</v>
      </c>
      <c r="D816" s="202" t="s">
        <v>39</v>
      </c>
      <c r="E816" s="203" t="s">
        <v>11</v>
      </c>
      <c r="F816" s="204">
        <v>67900</v>
      </c>
      <c r="G816" s="204">
        <v>67900</v>
      </c>
      <c r="H816" s="171"/>
      <c r="I816" s="88">
        <f t="shared" ref="I816:I821" si="66">IF($I$5=$G$4,G816,(IF($I$5=$F$4,F816,0)))</f>
        <v>67900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1038</v>
      </c>
      <c r="D817" s="202" t="s">
        <v>39</v>
      </c>
      <c r="E817" s="203" t="s">
        <v>11</v>
      </c>
      <c r="F817" s="204">
        <v>56700</v>
      </c>
      <c r="G817" s="204">
        <v>56700</v>
      </c>
      <c r="H817" s="171"/>
      <c r="I817" s="88">
        <f t="shared" si="66"/>
        <v>56700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1135</v>
      </c>
      <c r="D818" s="202" t="s">
        <v>39</v>
      </c>
      <c r="E818" s="203" t="s">
        <v>11</v>
      </c>
      <c r="F818" s="204">
        <v>596900</v>
      </c>
      <c r="G818" s="204">
        <v>596900</v>
      </c>
      <c r="H818" s="171"/>
      <c r="I818" s="88">
        <f t="shared" si="66"/>
        <v>596900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1136</v>
      </c>
      <c r="D819" s="202" t="s">
        <v>39</v>
      </c>
      <c r="E819" s="203" t="s">
        <v>11</v>
      </c>
      <c r="F819" s="204">
        <v>401500</v>
      </c>
      <c r="G819" s="204">
        <v>401500</v>
      </c>
      <c r="H819" s="171"/>
      <c r="I819" s="88">
        <f t="shared" si="66"/>
        <v>401500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40</v>
      </c>
      <c r="E820" s="203"/>
      <c r="F820" s="204"/>
      <c r="G820" s="204"/>
      <c r="H820" s="171"/>
      <c r="I820" s="88">
        <f t="shared" si="66"/>
        <v>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 t="s">
        <v>1004</v>
      </c>
      <c r="C821" s="109" t="s">
        <v>728</v>
      </c>
      <c r="D821" s="202" t="s">
        <v>40</v>
      </c>
      <c r="E821" s="203"/>
      <c r="F821" s="204"/>
      <c r="G821" s="204"/>
      <c r="H821" s="171"/>
      <c r="I821" s="88">
        <f t="shared" si="66"/>
        <v>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729</v>
      </c>
      <c r="D822" s="202" t="s">
        <v>39</v>
      </c>
      <c r="E822" s="203" t="s">
        <v>11</v>
      </c>
      <c r="F822" s="204">
        <v>56400</v>
      </c>
      <c r="G822" s="204">
        <v>56400</v>
      </c>
      <c r="H822" s="171"/>
      <c r="I822" s="88">
        <f t="shared" si="61"/>
        <v>56400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730</v>
      </c>
      <c r="D823" s="202" t="s">
        <v>39</v>
      </c>
      <c r="E823" s="203" t="s">
        <v>11</v>
      </c>
      <c r="F823" s="204">
        <v>65400</v>
      </c>
      <c r="G823" s="204">
        <v>65400</v>
      </c>
      <c r="H823" s="171"/>
      <c r="I823" s="88">
        <f t="shared" si="61"/>
        <v>65400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731</v>
      </c>
      <c r="D824" s="202" t="s">
        <v>39</v>
      </c>
      <c r="E824" s="203" t="s">
        <v>11</v>
      </c>
      <c r="F824" s="204">
        <v>13600</v>
      </c>
      <c r="G824" s="204">
        <v>16200</v>
      </c>
      <c r="H824" s="171"/>
      <c r="I824" s="88">
        <f t="shared" si="61"/>
        <v>16200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732</v>
      </c>
      <c r="D825" s="202" t="s">
        <v>39</v>
      </c>
      <c r="E825" s="203" t="s">
        <v>11</v>
      </c>
      <c r="F825" s="204">
        <v>17800</v>
      </c>
      <c r="G825" s="204">
        <v>21200</v>
      </c>
      <c r="H825" s="171"/>
      <c r="I825" s="88">
        <f t="shared" si="61"/>
        <v>21200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733</v>
      </c>
      <c r="D826" s="202" t="s">
        <v>39</v>
      </c>
      <c r="E826" s="203" t="s">
        <v>11</v>
      </c>
      <c r="F826" s="204">
        <v>173100</v>
      </c>
      <c r="G826" s="204">
        <v>173100</v>
      </c>
      <c r="H826" s="171"/>
      <c r="I826" s="88">
        <f t="shared" si="61"/>
        <v>173100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734</v>
      </c>
      <c r="D827" s="202" t="s">
        <v>39</v>
      </c>
      <c r="E827" s="203" t="s">
        <v>11</v>
      </c>
      <c r="F827" s="204">
        <v>1539900</v>
      </c>
      <c r="G827" s="204">
        <v>1539900</v>
      </c>
      <c r="H827" s="171"/>
      <c r="I827" s="88">
        <f t="shared" si="61"/>
        <v>1539900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735</v>
      </c>
      <c r="D828" s="202" t="s">
        <v>39</v>
      </c>
      <c r="E828" s="203" t="s">
        <v>11</v>
      </c>
      <c r="F828" s="204">
        <v>26200</v>
      </c>
      <c r="G828" s="204">
        <v>31200</v>
      </c>
      <c r="H828" s="171"/>
      <c r="I828" s="88">
        <f t="shared" si="61"/>
        <v>31200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736</v>
      </c>
      <c r="D829" s="202" t="s">
        <v>39</v>
      </c>
      <c r="E829" s="203" t="s">
        <v>11</v>
      </c>
      <c r="F829" s="204">
        <v>22300</v>
      </c>
      <c r="G829" s="204">
        <v>26500</v>
      </c>
      <c r="H829" s="171"/>
      <c r="I829" s="88">
        <f t="shared" si="61"/>
        <v>26500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737</v>
      </c>
      <c r="D830" s="202" t="s">
        <v>39</v>
      </c>
      <c r="E830" s="203" t="s">
        <v>11</v>
      </c>
      <c r="F830" s="204">
        <v>26200</v>
      </c>
      <c r="G830" s="204">
        <v>31200</v>
      </c>
      <c r="H830" s="171"/>
      <c r="I830" s="88">
        <f t="shared" si="61"/>
        <v>31200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738</v>
      </c>
      <c r="D831" s="202" t="s">
        <v>39</v>
      </c>
      <c r="E831" s="203" t="s">
        <v>11</v>
      </c>
      <c r="F831" s="204">
        <v>26200</v>
      </c>
      <c r="G831" s="204">
        <v>31200</v>
      </c>
      <c r="H831" s="171"/>
      <c r="I831" s="88">
        <f t="shared" si="61"/>
        <v>31200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739</v>
      </c>
      <c r="D832" s="202" t="s">
        <v>39</v>
      </c>
      <c r="E832" s="203" t="s">
        <v>11</v>
      </c>
      <c r="F832" s="204">
        <v>58400</v>
      </c>
      <c r="G832" s="204">
        <v>58400</v>
      </c>
      <c r="H832" s="171"/>
      <c r="I832" s="88">
        <f t="shared" si="61"/>
        <v>58400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740</v>
      </c>
      <c r="D833" s="202" t="s">
        <v>39</v>
      </c>
      <c r="E833" s="203" t="s">
        <v>11</v>
      </c>
      <c r="F833" s="204">
        <v>45900</v>
      </c>
      <c r="G833" s="204">
        <v>48800</v>
      </c>
      <c r="H833" s="171"/>
      <c r="I833" s="88">
        <f t="shared" si="61"/>
        <v>48800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741</v>
      </c>
      <c r="D834" s="202" t="s">
        <v>39</v>
      </c>
      <c r="E834" s="203" t="s">
        <v>11</v>
      </c>
      <c r="F834" s="204">
        <v>58400</v>
      </c>
      <c r="G834" s="204">
        <v>58400</v>
      </c>
      <c r="H834" s="171"/>
      <c r="I834" s="88">
        <f t="shared" ref="I834:I886" si="67">IF($I$5=$G$4,G834,(IF($I$5=$F$4,F834,0)))</f>
        <v>58400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742</v>
      </c>
      <c r="D835" s="202" t="s">
        <v>39</v>
      </c>
      <c r="E835" s="203" t="s">
        <v>11</v>
      </c>
      <c r="F835" s="204">
        <v>58400</v>
      </c>
      <c r="G835" s="204">
        <v>58400</v>
      </c>
      <c r="H835" s="171"/>
      <c r="I835" s="88">
        <f t="shared" si="67"/>
        <v>58400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743</v>
      </c>
      <c r="D836" s="202" t="s">
        <v>39</v>
      </c>
      <c r="E836" s="203" t="s">
        <v>11</v>
      </c>
      <c r="F836" s="204">
        <v>45900</v>
      </c>
      <c r="G836" s="204">
        <v>45900</v>
      </c>
      <c r="H836" s="171"/>
      <c r="I836" s="88">
        <f t="shared" si="67"/>
        <v>45900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744</v>
      </c>
      <c r="D837" s="202" t="s">
        <v>39</v>
      </c>
      <c r="E837" s="203" t="s">
        <v>11</v>
      </c>
      <c r="F837" s="204">
        <v>43100</v>
      </c>
      <c r="G837" s="204">
        <v>43100</v>
      </c>
      <c r="H837" s="171"/>
      <c r="I837" s="88">
        <f t="shared" si="67"/>
        <v>43100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745</v>
      </c>
      <c r="D838" s="202" t="s">
        <v>39</v>
      </c>
      <c r="E838" s="203" t="s">
        <v>11</v>
      </c>
      <c r="F838" s="204">
        <v>57400</v>
      </c>
      <c r="G838" s="204">
        <v>68300</v>
      </c>
      <c r="H838" s="171"/>
      <c r="I838" s="88">
        <f t="shared" si="67"/>
        <v>68300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746</v>
      </c>
      <c r="D839" s="202" t="s">
        <v>39</v>
      </c>
      <c r="E839" s="203" t="s">
        <v>11</v>
      </c>
      <c r="F839" s="204">
        <v>45900</v>
      </c>
      <c r="G839" s="204">
        <v>48800</v>
      </c>
      <c r="H839" s="171"/>
      <c r="I839" s="88">
        <f t="shared" si="67"/>
        <v>48800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747</v>
      </c>
      <c r="D840" s="202" t="s">
        <v>39</v>
      </c>
      <c r="E840" s="203" t="s">
        <v>11</v>
      </c>
      <c r="F840" s="204">
        <v>3843100</v>
      </c>
      <c r="G840" s="204">
        <v>3843100</v>
      </c>
      <c r="H840" s="171"/>
      <c r="I840" s="88">
        <f t="shared" si="67"/>
        <v>3843100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748</v>
      </c>
      <c r="D841" s="202" t="s">
        <v>39</v>
      </c>
      <c r="E841" s="203" t="s">
        <v>11</v>
      </c>
      <c r="F841" s="204">
        <v>39700</v>
      </c>
      <c r="G841" s="204">
        <v>47200</v>
      </c>
      <c r="H841" s="171"/>
      <c r="I841" s="88">
        <f t="shared" si="67"/>
        <v>47200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749</v>
      </c>
      <c r="D842" s="202" t="s">
        <v>39</v>
      </c>
      <c r="E842" s="203" t="s">
        <v>11</v>
      </c>
      <c r="F842" s="204">
        <v>58000</v>
      </c>
      <c r="G842" s="204">
        <v>69000</v>
      </c>
      <c r="H842" s="171"/>
      <c r="I842" s="88">
        <f t="shared" si="67"/>
        <v>69000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750</v>
      </c>
      <c r="D843" s="202" t="s">
        <v>39</v>
      </c>
      <c r="E843" s="203" t="s">
        <v>11</v>
      </c>
      <c r="F843" s="204">
        <v>31300</v>
      </c>
      <c r="G843" s="204">
        <v>31300</v>
      </c>
      <c r="H843" s="171"/>
      <c r="I843" s="88">
        <f t="shared" si="67"/>
        <v>31300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751</v>
      </c>
      <c r="D844" s="202" t="s">
        <v>39</v>
      </c>
      <c r="E844" s="203" t="s">
        <v>11</v>
      </c>
      <c r="F844" s="204">
        <v>45600</v>
      </c>
      <c r="G844" s="204">
        <v>45600</v>
      </c>
      <c r="H844" s="171"/>
      <c r="I844" s="88">
        <f t="shared" si="67"/>
        <v>45600</v>
      </c>
      <c r="J844" s="163">
        <f t="shared" si="62"/>
        <v>0</v>
      </c>
      <c r="K844" s="155">
        <f t="shared" si="6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64"/>
        <v>0</v>
      </c>
      <c r="O844" s="155">
        <f t="shared" si="65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752</v>
      </c>
      <c r="D845" s="202" t="s">
        <v>39</v>
      </c>
      <c r="E845" s="203" t="s">
        <v>11</v>
      </c>
      <c r="F845" s="204">
        <v>36600</v>
      </c>
      <c r="G845" s="204">
        <v>43500</v>
      </c>
      <c r="H845" s="171"/>
      <c r="I845" s="88">
        <f t="shared" si="67"/>
        <v>43500</v>
      </c>
      <c r="J845" s="163">
        <f t="shared" si="62"/>
        <v>0</v>
      </c>
      <c r="K845" s="155">
        <f t="shared" si="6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64"/>
        <v>0</v>
      </c>
      <c r="O845" s="155">
        <f t="shared" si="65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753</v>
      </c>
      <c r="D846" s="202" t="s">
        <v>39</v>
      </c>
      <c r="E846" s="203" t="s">
        <v>11</v>
      </c>
      <c r="F846" s="204">
        <v>36600</v>
      </c>
      <c r="G846" s="204">
        <v>43500</v>
      </c>
      <c r="H846" s="171"/>
      <c r="I846" s="88">
        <f t="shared" si="67"/>
        <v>43500</v>
      </c>
      <c r="J846" s="163">
        <f t="shared" si="62"/>
        <v>0</v>
      </c>
      <c r="K846" s="155">
        <f t="shared" si="6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64"/>
        <v>0</v>
      </c>
      <c r="O846" s="155">
        <f t="shared" si="65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754</v>
      </c>
      <c r="D847" s="202" t="s">
        <v>39</v>
      </c>
      <c r="E847" s="203" t="s">
        <v>11</v>
      </c>
      <c r="F847" s="204">
        <v>36600</v>
      </c>
      <c r="G847" s="204">
        <v>36600</v>
      </c>
      <c r="H847" s="171"/>
      <c r="I847" s="88">
        <f t="shared" si="67"/>
        <v>36600</v>
      </c>
      <c r="J847" s="163">
        <f t="shared" si="62"/>
        <v>0</v>
      </c>
      <c r="K847" s="155">
        <f t="shared" si="6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64"/>
        <v>0</v>
      </c>
      <c r="O847" s="155">
        <f t="shared" si="65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755</v>
      </c>
      <c r="D848" s="202" t="s">
        <v>39</v>
      </c>
      <c r="E848" s="203" t="s">
        <v>11</v>
      </c>
      <c r="F848" s="204">
        <v>50900</v>
      </c>
      <c r="G848" s="204">
        <v>60500</v>
      </c>
      <c r="H848" s="171"/>
      <c r="I848" s="88">
        <f t="shared" si="67"/>
        <v>60500</v>
      </c>
      <c r="J848" s="163">
        <f t="shared" si="62"/>
        <v>0</v>
      </c>
      <c r="K848" s="155">
        <f t="shared" si="6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64"/>
        <v>0</v>
      </c>
      <c r="O848" s="155">
        <f t="shared" si="65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756</v>
      </c>
      <c r="D849" s="202" t="s">
        <v>39</v>
      </c>
      <c r="E849" s="203" t="s">
        <v>11</v>
      </c>
      <c r="F849" s="204">
        <v>50900</v>
      </c>
      <c r="G849" s="204">
        <v>60500</v>
      </c>
      <c r="H849" s="171"/>
      <c r="I849" s="88">
        <f t="shared" si="67"/>
        <v>60500</v>
      </c>
      <c r="J849" s="163">
        <f t="shared" si="62"/>
        <v>0</v>
      </c>
      <c r="K849" s="155">
        <f t="shared" si="6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64"/>
        <v>0</v>
      </c>
      <c r="O849" s="155">
        <f t="shared" si="65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757</v>
      </c>
      <c r="D850" s="202" t="s">
        <v>39</v>
      </c>
      <c r="E850" s="203" t="s">
        <v>11</v>
      </c>
      <c r="F850" s="204">
        <v>50900</v>
      </c>
      <c r="G850" s="204">
        <v>60500</v>
      </c>
      <c r="H850" s="171"/>
      <c r="I850" s="88">
        <f t="shared" si="67"/>
        <v>60500</v>
      </c>
      <c r="J850" s="163">
        <f t="shared" si="62"/>
        <v>0</v>
      </c>
      <c r="K850" s="155">
        <f t="shared" si="6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64"/>
        <v>0</v>
      </c>
      <c r="O850" s="155">
        <f t="shared" si="65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758</v>
      </c>
      <c r="D851" s="202" t="s">
        <v>39</v>
      </c>
      <c r="E851" s="203" t="s">
        <v>11</v>
      </c>
      <c r="F851" s="204">
        <v>142600</v>
      </c>
      <c r="G851" s="204">
        <v>169600</v>
      </c>
      <c r="H851" s="171"/>
      <c r="I851" s="88">
        <f t="shared" si="67"/>
        <v>169600</v>
      </c>
      <c r="J851" s="163">
        <f t="shared" ref="J851:J914" si="68">IF(D851="MDU-KD",1,0)</f>
        <v>0</v>
      </c>
      <c r="K851" s="155">
        <f t="shared" ref="K851:K914" si="6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70">IF(L851=0,M851,L851)</f>
        <v>0</v>
      </c>
      <c r="O851" s="155">
        <f t="shared" ref="O851:O914" si="7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759</v>
      </c>
      <c r="D852" s="202" t="s">
        <v>39</v>
      </c>
      <c r="E852" s="203" t="s">
        <v>11</v>
      </c>
      <c r="F852" s="204">
        <v>142600</v>
      </c>
      <c r="G852" s="204">
        <v>169600</v>
      </c>
      <c r="H852" s="171"/>
      <c r="I852" s="88">
        <f t="shared" si="67"/>
        <v>169600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760</v>
      </c>
      <c r="D853" s="202" t="s">
        <v>39</v>
      </c>
      <c r="E853" s="203" t="s">
        <v>11</v>
      </c>
      <c r="F853" s="204">
        <v>54400</v>
      </c>
      <c r="G853" s="204">
        <v>64700</v>
      </c>
      <c r="H853" s="171"/>
      <c r="I853" s="88">
        <f t="shared" si="67"/>
        <v>64700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761</v>
      </c>
      <c r="D854" s="202" t="s">
        <v>39</v>
      </c>
      <c r="E854" s="203" t="s">
        <v>11</v>
      </c>
      <c r="F854" s="204">
        <v>50700</v>
      </c>
      <c r="G854" s="204">
        <v>55500</v>
      </c>
      <c r="H854" s="171"/>
      <c r="I854" s="88">
        <f t="shared" si="67"/>
        <v>55500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762</v>
      </c>
      <c r="D855" s="202" t="s">
        <v>39</v>
      </c>
      <c r="E855" s="203" t="s">
        <v>11</v>
      </c>
      <c r="F855" s="204">
        <v>50700</v>
      </c>
      <c r="G855" s="204">
        <v>55500</v>
      </c>
      <c r="H855" s="171"/>
      <c r="I855" s="88">
        <f t="shared" si="67"/>
        <v>55500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763</v>
      </c>
      <c r="D856" s="202" t="s">
        <v>39</v>
      </c>
      <c r="E856" s="203" t="s">
        <v>11</v>
      </c>
      <c r="F856" s="204">
        <v>762100</v>
      </c>
      <c r="G856" s="204">
        <v>762100</v>
      </c>
      <c r="H856" s="171"/>
      <c r="I856" s="88">
        <f t="shared" si="67"/>
        <v>762100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289</v>
      </c>
      <c r="D857" s="202" t="s">
        <v>39</v>
      </c>
      <c r="E857" s="203" t="s">
        <v>11</v>
      </c>
      <c r="F857" s="204">
        <v>13000</v>
      </c>
      <c r="G857" s="204">
        <v>14900</v>
      </c>
      <c r="H857" s="171"/>
      <c r="I857" s="88">
        <f t="shared" si="67"/>
        <v>14900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1138</v>
      </c>
      <c r="D858" s="202" t="s">
        <v>39</v>
      </c>
      <c r="E858" s="203" t="s">
        <v>11</v>
      </c>
      <c r="F858" s="204">
        <v>614700</v>
      </c>
      <c r="G858" s="204">
        <v>614700</v>
      </c>
      <c r="H858" s="171"/>
      <c r="I858" s="88">
        <f t="shared" si="67"/>
        <v>614700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1139</v>
      </c>
      <c r="D859" s="202" t="s">
        <v>39</v>
      </c>
      <c r="E859" s="203" t="s">
        <v>11</v>
      </c>
      <c r="F859" s="204">
        <v>829000</v>
      </c>
      <c r="G859" s="204">
        <v>829000</v>
      </c>
      <c r="H859" s="171"/>
      <c r="I859" s="88">
        <f t="shared" si="67"/>
        <v>829000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994</v>
      </c>
      <c r="D860" s="202" t="s">
        <v>39</v>
      </c>
      <c r="E860" s="203" t="s">
        <v>11</v>
      </c>
      <c r="F860" s="204">
        <v>179200</v>
      </c>
      <c r="G860" s="204">
        <v>179200</v>
      </c>
      <c r="H860" s="171"/>
      <c r="I860" s="88">
        <f t="shared" si="67"/>
        <v>179200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995</v>
      </c>
      <c r="D861" s="202" t="s">
        <v>39</v>
      </c>
      <c r="E861" s="203" t="s">
        <v>466</v>
      </c>
      <c r="F861" s="204">
        <v>14370.766666666666</v>
      </c>
      <c r="G861" s="204">
        <v>14370.766666666666</v>
      </c>
      <c r="H861" s="171"/>
      <c r="I861" s="88">
        <f t="shared" si="67"/>
        <v>14370.766666666666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40</v>
      </c>
      <c r="E862" s="203"/>
      <c r="F862" s="204"/>
      <c r="G862" s="204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 t="s">
        <v>1004</v>
      </c>
      <c r="C863" s="109" t="s">
        <v>1141</v>
      </c>
      <c r="D863" s="202" t="s">
        <v>40</v>
      </c>
      <c r="E863" s="203"/>
      <c r="F863" s="204"/>
      <c r="G863" s="204"/>
      <c r="H863" s="171"/>
      <c r="I863" s="88">
        <f t="shared" si="67"/>
        <v>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1142</v>
      </c>
      <c r="D864" s="202" t="s">
        <v>39</v>
      </c>
      <c r="E864" s="203" t="s">
        <v>11</v>
      </c>
      <c r="F864" s="204">
        <v>1568200</v>
      </c>
      <c r="G864" s="204">
        <v>1568200</v>
      </c>
      <c r="H864" s="171"/>
      <c r="I864" s="88">
        <f t="shared" si="67"/>
        <v>1568200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1143</v>
      </c>
      <c r="D865" s="202" t="s">
        <v>39</v>
      </c>
      <c r="E865" s="203" t="s">
        <v>11</v>
      </c>
      <c r="F865" s="204">
        <v>3467100</v>
      </c>
      <c r="G865" s="204">
        <v>3467100</v>
      </c>
      <c r="H865" s="171"/>
      <c r="I865" s="88">
        <f t="shared" si="67"/>
        <v>3467100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1144</v>
      </c>
      <c r="D866" s="202" t="s">
        <v>39</v>
      </c>
      <c r="E866" s="203" t="s">
        <v>11</v>
      </c>
      <c r="F866" s="204">
        <v>3467100</v>
      </c>
      <c r="G866" s="204">
        <v>3467100</v>
      </c>
      <c r="H866" s="171"/>
      <c r="I866" s="88">
        <f t="shared" si="67"/>
        <v>3467100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1145</v>
      </c>
      <c r="D867" s="202" t="s">
        <v>39</v>
      </c>
      <c r="E867" s="203" t="s">
        <v>11</v>
      </c>
      <c r="F867" s="204">
        <v>1515700</v>
      </c>
      <c r="G867" s="204">
        <v>1515700</v>
      </c>
      <c r="H867" s="171"/>
      <c r="I867" s="88">
        <f t="shared" si="67"/>
        <v>1515700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67"/>
        <v>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 t="s">
        <v>1004</v>
      </c>
      <c r="C869" s="109" t="s">
        <v>764</v>
      </c>
      <c r="D869" s="202" t="s">
        <v>40</v>
      </c>
      <c r="E869" s="203"/>
      <c r="F869" s="204"/>
      <c r="G869" s="204"/>
      <c r="H869" s="171"/>
      <c r="I869" s="88">
        <f t="shared" si="67"/>
        <v>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765</v>
      </c>
      <c r="D870" s="202" t="s">
        <v>39</v>
      </c>
      <c r="E870" s="203" t="s">
        <v>290</v>
      </c>
      <c r="F870" s="204">
        <v>475700</v>
      </c>
      <c r="G870" s="204">
        <v>475700</v>
      </c>
      <c r="H870" s="171"/>
      <c r="I870" s="88">
        <f t="shared" si="67"/>
        <v>475700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291</v>
      </c>
      <c r="D871" s="202" t="s">
        <v>39</v>
      </c>
      <c r="E871" s="203" t="s">
        <v>290</v>
      </c>
      <c r="F871" s="204">
        <v>475700</v>
      </c>
      <c r="G871" s="204">
        <v>475700</v>
      </c>
      <c r="H871" s="171"/>
      <c r="I871" s="88">
        <f t="shared" si="67"/>
        <v>475700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292</v>
      </c>
      <c r="D872" s="202" t="s">
        <v>39</v>
      </c>
      <c r="E872" s="203" t="s">
        <v>290</v>
      </c>
      <c r="F872" s="204">
        <v>371300</v>
      </c>
      <c r="G872" s="204">
        <v>371300</v>
      </c>
      <c r="H872" s="171"/>
      <c r="I872" s="88">
        <f t="shared" si="67"/>
        <v>371300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293</v>
      </c>
      <c r="D873" s="202" t="s">
        <v>39</v>
      </c>
      <c r="E873" s="203" t="s">
        <v>290</v>
      </c>
      <c r="F873" s="204">
        <v>351700</v>
      </c>
      <c r="G873" s="204">
        <v>351700</v>
      </c>
      <c r="H873" s="171"/>
      <c r="I873" s="88">
        <f t="shared" si="67"/>
        <v>351700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294</v>
      </c>
      <c r="D874" s="202" t="s">
        <v>39</v>
      </c>
      <c r="E874" s="203" t="s">
        <v>290</v>
      </c>
      <c r="F874" s="204">
        <v>300100</v>
      </c>
      <c r="G874" s="204">
        <v>300100</v>
      </c>
      <c r="H874" s="171"/>
      <c r="I874" s="88">
        <f t="shared" si="67"/>
        <v>300100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295</v>
      </c>
      <c r="D875" s="202" t="s">
        <v>39</v>
      </c>
      <c r="E875" s="203" t="s">
        <v>290</v>
      </c>
      <c r="F875" s="204">
        <v>290900</v>
      </c>
      <c r="G875" s="204">
        <v>290900</v>
      </c>
      <c r="H875" s="171"/>
      <c r="I875" s="88">
        <f t="shared" si="67"/>
        <v>290900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296</v>
      </c>
      <c r="D876" s="202" t="s">
        <v>39</v>
      </c>
      <c r="E876" s="203" t="s">
        <v>290</v>
      </c>
      <c r="F876" s="204">
        <v>290600</v>
      </c>
      <c r="G876" s="204">
        <v>290600</v>
      </c>
      <c r="H876" s="171"/>
      <c r="I876" s="88">
        <f t="shared" si="67"/>
        <v>290600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297</v>
      </c>
      <c r="D877" s="202" t="s">
        <v>39</v>
      </c>
      <c r="E877" s="203" t="s">
        <v>290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298</v>
      </c>
      <c r="D878" s="202" t="s">
        <v>39</v>
      </c>
      <c r="E878" s="203" t="s">
        <v>290</v>
      </c>
      <c r="F878" s="204">
        <v>276000</v>
      </c>
      <c r="G878" s="204">
        <v>276000</v>
      </c>
      <c r="H878" s="171"/>
      <c r="I878" s="88">
        <f t="shared" si="67"/>
        <v>276000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299</v>
      </c>
      <c r="D879" s="202" t="s">
        <v>39</v>
      </c>
      <c r="E879" s="203" t="s">
        <v>290</v>
      </c>
      <c r="F879" s="204">
        <v>268100</v>
      </c>
      <c r="G879" s="204">
        <v>268100</v>
      </c>
      <c r="H879" s="171"/>
      <c r="I879" s="88">
        <f t="shared" si="67"/>
        <v>268100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300</v>
      </c>
      <c r="D880" s="202" t="s">
        <v>39</v>
      </c>
      <c r="E880" s="203" t="s">
        <v>290</v>
      </c>
      <c r="F880" s="204">
        <v>222400</v>
      </c>
      <c r="G880" s="204">
        <v>222400</v>
      </c>
      <c r="H880" s="171"/>
      <c r="I880" s="88">
        <f t="shared" si="67"/>
        <v>222400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301</v>
      </c>
      <c r="D881" s="202" t="s">
        <v>39</v>
      </c>
      <c r="E881" s="203" t="s">
        <v>290</v>
      </c>
      <c r="F881" s="204">
        <v>222400</v>
      </c>
      <c r="G881" s="204">
        <v>222400</v>
      </c>
      <c r="H881" s="171"/>
      <c r="I881" s="88">
        <f t="shared" si="67"/>
        <v>222400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302</v>
      </c>
      <c r="D882" s="202" t="s">
        <v>39</v>
      </c>
      <c r="E882" s="203" t="s">
        <v>290</v>
      </c>
      <c r="F882" s="204">
        <v>197300</v>
      </c>
      <c r="G882" s="204">
        <v>197300</v>
      </c>
      <c r="H882" s="171"/>
      <c r="I882" s="88">
        <f t="shared" si="67"/>
        <v>197300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303</v>
      </c>
      <c r="D883" s="202" t="s">
        <v>39</v>
      </c>
      <c r="E883" s="203" t="s">
        <v>290</v>
      </c>
      <c r="F883" s="204">
        <v>149200</v>
      </c>
      <c r="G883" s="204">
        <v>149200</v>
      </c>
      <c r="H883" s="171"/>
      <c r="I883" s="88">
        <f t="shared" si="67"/>
        <v>149200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304</v>
      </c>
      <c r="D884" s="202" t="s">
        <v>39</v>
      </c>
      <c r="E884" s="203" t="s">
        <v>290</v>
      </c>
      <c r="F884" s="204">
        <v>390200</v>
      </c>
      <c r="G884" s="204">
        <v>390200</v>
      </c>
      <c r="H884" s="171"/>
      <c r="I884" s="88">
        <f t="shared" si="67"/>
        <v>390200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306</v>
      </c>
      <c r="D885" s="202" t="s">
        <v>39</v>
      </c>
      <c r="E885" s="203" t="s">
        <v>290</v>
      </c>
      <c r="F885" s="204">
        <v>307600</v>
      </c>
      <c r="G885" s="204">
        <v>307600</v>
      </c>
      <c r="H885" s="171"/>
      <c r="I885" s="88">
        <f t="shared" si="67"/>
        <v>307600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308</v>
      </c>
      <c r="D886" s="202" t="s">
        <v>39</v>
      </c>
      <c r="E886" s="203" t="s">
        <v>290</v>
      </c>
      <c r="F886" s="204">
        <v>261600</v>
      </c>
      <c r="G886" s="204">
        <v>261600</v>
      </c>
      <c r="H886" s="171"/>
      <c r="I886" s="88">
        <f t="shared" si="67"/>
        <v>261600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310</v>
      </c>
      <c r="D887" s="202" t="s">
        <v>39</v>
      </c>
      <c r="E887" s="203" t="s">
        <v>290</v>
      </c>
      <c r="F887" s="204">
        <v>198700</v>
      </c>
      <c r="G887" s="204">
        <v>198700</v>
      </c>
      <c r="H887" s="171"/>
      <c r="I887" s="88">
        <f t="shared" ref="I887:I951" si="72">IF($I$5=$G$4,G887,(IF($I$5=$F$4,F887,0)))</f>
        <v>198700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305</v>
      </c>
      <c r="D888" s="202" t="s">
        <v>39</v>
      </c>
      <c r="E888" s="203" t="s">
        <v>290</v>
      </c>
      <c r="F888" s="204">
        <v>272600</v>
      </c>
      <c r="G888" s="204">
        <v>272600</v>
      </c>
      <c r="H888" s="171"/>
      <c r="I888" s="88">
        <f t="shared" si="72"/>
        <v>272600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307</v>
      </c>
      <c r="D889" s="202" t="s">
        <v>39</v>
      </c>
      <c r="E889" s="203" t="s">
        <v>290</v>
      </c>
      <c r="F889" s="204">
        <v>243400</v>
      </c>
      <c r="G889" s="204">
        <v>243400</v>
      </c>
      <c r="H889" s="171"/>
      <c r="I889" s="88">
        <f t="shared" si="72"/>
        <v>243400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309</v>
      </c>
      <c r="D890" s="202" t="s">
        <v>39</v>
      </c>
      <c r="E890" s="203" t="s">
        <v>290</v>
      </c>
      <c r="F890" s="204">
        <v>179300</v>
      </c>
      <c r="G890" s="204">
        <v>179300</v>
      </c>
      <c r="H890" s="171"/>
      <c r="I890" s="88">
        <f t="shared" si="72"/>
        <v>179300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311</v>
      </c>
      <c r="D891" s="202" t="s">
        <v>39</v>
      </c>
      <c r="E891" s="203" t="s">
        <v>290</v>
      </c>
      <c r="F891" s="204">
        <v>151900</v>
      </c>
      <c r="G891" s="204">
        <v>151900</v>
      </c>
      <c r="H891" s="171"/>
      <c r="I891" s="88">
        <f t="shared" si="72"/>
        <v>151900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766</v>
      </c>
      <c r="D892" s="202" t="s">
        <v>39</v>
      </c>
      <c r="E892" s="203" t="s">
        <v>290</v>
      </c>
      <c r="F892" s="204">
        <v>136485.10978061482</v>
      </c>
      <c r="G892" s="204">
        <v>136485.10978061482</v>
      </c>
      <c r="H892" s="171"/>
      <c r="I892" s="88">
        <f t="shared" si="72"/>
        <v>136485.10978061482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767</v>
      </c>
      <c r="D893" s="202" t="s">
        <v>39</v>
      </c>
      <c r="E893" s="203" t="s">
        <v>290</v>
      </c>
      <c r="F893" s="204">
        <v>125481.16630030893</v>
      </c>
      <c r="G893" s="204">
        <v>125481.16630030893</v>
      </c>
      <c r="H893" s="171"/>
      <c r="I893" s="88">
        <f t="shared" si="72"/>
        <v>125481.16630030893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469</v>
      </c>
      <c r="D894" s="202" t="s">
        <v>39</v>
      </c>
      <c r="E894" s="203" t="s">
        <v>290</v>
      </c>
      <c r="F894" s="204">
        <v>115200</v>
      </c>
      <c r="G894" s="204">
        <v>115200</v>
      </c>
      <c r="H894" s="171"/>
      <c r="I894" s="88">
        <f t="shared" si="72"/>
        <v>115200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470</v>
      </c>
      <c r="D895" s="202" t="s">
        <v>39</v>
      </c>
      <c r="E895" s="203" t="s">
        <v>290</v>
      </c>
      <c r="F895" s="204">
        <v>115000</v>
      </c>
      <c r="G895" s="204">
        <v>115000</v>
      </c>
      <c r="H895" s="171"/>
      <c r="I895" s="88">
        <f t="shared" si="72"/>
        <v>115000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471</v>
      </c>
      <c r="D896" s="202" t="s">
        <v>39</v>
      </c>
      <c r="E896" s="203" t="s">
        <v>290</v>
      </c>
      <c r="F896" s="204">
        <v>101800</v>
      </c>
      <c r="G896" s="204">
        <v>101800</v>
      </c>
      <c r="H896" s="171"/>
      <c r="I896" s="88">
        <f t="shared" si="72"/>
        <v>101800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312</v>
      </c>
      <c r="D897" s="202" t="s">
        <v>39</v>
      </c>
      <c r="E897" s="203" t="s">
        <v>290</v>
      </c>
      <c r="F897" s="204">
        <v>523270.00000000006</v>
      </c>
      <c r="G897" s="204">
        <v>523270.00000000006</v>
      </c>
      <c r="H897" s="171"/>
      <c r="I897" s="88">
        <f t="shared" si="72"/>
        <v>523270.00000000006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313</v>
      </c>
      <c r="D898" s="202" t="s">
        <v>39</v>
      </c>
      <c r="E898" s="203" t="s">
        <v>290</v>
      </c>
      <c r="F898" s="204">
        <v>523270.00000000006</v>
      </c>
      <c r="G898" s="204">
        <v>523270.00000000006</v>
      </c>
      <c r="H898" s="171"/>
      <c r="I898" s="88">
        <f t="shared" si="72"/>
        <v>523270.00000000006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314</v>
      </c>
      <c r="D899" s="202" t="s">
        <v>39</v>
      </c>
      <c r="E899" s="203" t="s">
        <v>290</v>
      </c>
      <c r="F899" s="204">
        <v>408430.00000000006</v>
      </c>
      <c r="G899" s="204">
        <v>408430.00000000006</v>
      </c>
      <c r="H899" s="171"/>
      <c r="I899" s="88">
        <f t="shared" si="72"/>
        <v>408430.00000000006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315</v>
      </c>
      <c r="D900" s="202" t="s">
        <v>39</v>
      </c>
      <c r="E900" s="203" t="s">
        <v>290</v>
      </c>
      <c r="F900" s="204">
        <v>386870.00000000006</v>
      </c>
      <c r="G900" s="204">
        <v>386870.00000000006</v>
      </c>
      <c r="H900" s="171"/>
      <c r="I900" s="88">
        <f t="shared" si="72"/>
        <v>386870.00000000006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316</v>
      </c>
      <c r="D901" s="202" t="s">
        <v>39</v>
      </c>
      <c r="E901" s="203" t="s">
        <v>290</v>
      </c>
      <c r="F901" s="204">
        <v>330110</v>
      </c>
      <c r="G901" s="204">
        <v>330110</v>
      </c>
      <c r="H901" s="171"/>
      <c r="I901" s="88">
        <f t="shared" si="72"/>
        <v>330110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317</v>
      </c>
      <c r="D902" s="202" t="s">
        <v>39</v>
      </c>
      <c r="E902" s="203" t="s">
        <v>290</v>
      </c>
      <c r="F902" s="204">
        <v>319990</v>
      </c>
      <c r="G902" s="204">
        <v>319990</v>
      </c>
      <c r="H902" s="171"/>
      <c r="I902" s="88">
        <f t="shared" si="72"/>
        <v>319990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318</v>
      </c>
      <c r="D903" s="202" t="s">
        <v>39</v>
      </c>
      <c r="E903" s="203" t="s">
        <v>290</v>
      </c>
      <c r="F903" s="204">
        <v>319660</v>
      </c>
      <c r="G903" s="204">
        <v>319660</v>
      </c>
      <c r="H903" s="171"/>
      <c r="I903" s="88">
        <f t="shared" si="72"/>
        <v>319660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319</v>
      </c>
      <c r="D904" s="202" t="s">
        <v>39</v>
      </c>
      <c r="E904" s="203" t="s">
        <v>290</v>
      </c>
      <c r="F904" s="204">
        <v>271700</v>
      </c>
      <c r="G904" s="204">
        <v>271700</v>
      </c>
      <c r="H904" s="171"/>
      <c r="I904" s="88">
        <f t="shared" si="72"/>
        <v>271700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320</v>
      </c>
      <c r="D905" s="202" t="s">
        <v>39</v>
      </c>
      <c r="E905" s="203" t="s">
        <v>290</v>
      </c>
      <c r="F905" s="204">
        <v>303600</v>
      </c>
      <c r="G905" s="204">
        <v>303600</v>
      </c>
      <c r="H905" s="171"/>
      <c r="I905" s="88">
        <f t="shared" si="72"/>
        <v>303600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321</v>
      </c>
      <c r="D906" s="202" t="s">
        <v>39</v>
      </c>
      <c r="E906" s="203" t="s">
        <v>290</v>
      </c>
      <c r="F906" s="204">
        <v>294910</v>
      </c>
      <c r="G906" s="204">
        <v>294910</v>
      </c>
      <c r="H906" s="171"/>
      <c r="I906" s="88">
        <f t="shared" si="72"/>
        <v>294910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322</v>
      </c>
      <c r="D907" s="202" t="s">
        <v>39</v>
      </c>
      <c r="E907" s="203" t="s">
        <v>290</v>
      </c>
      <c r="F907" s="204">
        <v>244640.00000000003</v>
      </c>
      <c r="G907" s="204">
        <v>244640.00000000003</v>
      </c>
      <c r="H907" s="171"/>
      <c r="I907" s="88">
        <f t="shared" si="72"/>
        <v>244640.00000000003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323</v>
      </c>
      <c r="D908" s="202" t="s">
        <v>39</v>
      </c>
      <c r="E908" s="203" t="s">
        <v>290</v>
      </c>
      <c r="F908" s="204">
        <v>244640.00000000003</v>
      </c>
      <c r="G908" s="204">
        <v>244640.00000000003</v>
      </c>
      <c r="H908" s="171"/>
      <c r="I908" s="88">
        <f t="shared" si="72"/>
        <v>244640.00000000003</v>
      </c>
      <c r="J908" s="163">
        <f t="shared" si="68"/>
        <v>0</v>
      </c>
      <c r="K908" s="155">
        <f t="shared" si="6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0"/>
        <v>0</v>
      </c>
      <c r="O908" s="155">
        <f t="shared" si="71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324</v>
      </c>
      <c r="D909" s="202" t="s">
        <v>39</v>
      </c>
      <c r="E909" s="203" t="s">
        <v>290</v>
      </c>
      <c r="F909" s="204">
        <v>217030.00000000003</v>
      </c>
      <c r="G909" s="204">
        <v>217030.00000000003</v>
      </c>
      <c r="H909" s="171"/>
      <c r="I909" s="88">
        <f t="shared" si="72"/>
        <v>217030.00000000003</v>
      </c>
      <c r="J909" s="163">
        <f t="shared" si="68"/>
        <v>0</v>
      </c>
      <c r="K909" s="155">
        <f t="shared" si="6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0"/>
        <v>0</v>
      </c>
      <c r="O909" s="155">
        <f t="shared" si="71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325</v>
      </c>
      <c r="D910" s="202" t="s">
        <v>39</v>
      </c>
      <c r="E910" s="203" t="s">
        <v>290</v>
      </c>
      <c r="F910" s="204">
        <v>164120</v>
      </c>
      <c r="G910" s="204">
        <v>164120</v>
      </c>
      <c r="H910" s="171"/>
      <c r="I910" s="88">
        <f t="shared" si="72"/>
        <v>164120</v>
      </c>
      <c r="J910" s="163">
        <f t="shared" si="68"/>
        <v>0</v>
      </c>
      <c r="K910" s="155">
        <f t="shared" si="6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0"/>
        <v>0</v>
      </c>
      <c r="O910" s="155">
        <f t="shared" si="71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326</v>
      </c>
      <c r="D911" s="202" t="s">
        <v>39</v>
      </c>
      <c r="E911" s="203" t="s">
        <v>290</v>
      </c>
      <c r="F911" s="204">
        <v>429220.00000000006</v>
      </c>
      <c r="G911" s="204">
        <v>429220.00000000006</v>
      </c>
      <c r="H911" s="171"/>
      <c r="I911" s="88">
        <f t="shared" si="72"/>
        <v>429220.00000000006</v>
      </c>
      <c r="J911" s="163">
        <f t="shared" si="68"/>
        <v>0</v>
      </c>
      <c r="K911" s="155">
        <f t="shared" si="6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0"/>
        <v>0</v>
      </c>
      <c r="O911" s="155">
        <f t="shared" si="71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328</v>
      </c>
      <c r="D912" s="202" t="s">
        <v>39</v>
      </c>
      <c r="E912" s="203" t="s">
        <v>290</v>
      </c>
      <c r="F912" s="204">
        <v>338360</v>
      </c>
      <c r="G912" s="204">
        <v>338360</v>
      </c>
      <c r="H912" s="171"/>
      <c r="I912" s="88">
        <f t="shared" si="72"/>
        <v>338360</v>
      </c>
      <c r="J912" s="163">
        <f t="shared" si="68"/>
        <v>0</v>
      </c>
      <c r="K912" s="155">
        <f t="shared" si="6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0"/>
        <v>0</v>
      </c>
      <c r="O912" s="155">
        <f t="shared" si="71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330</v>
      </c>
      <c r="D913" s="202" t="s">
        <v>39</v>
      </c>
      <c r="E913" s="203" t="s">
        <v>290</v>
      </c>
      <c r="F913" s="204">
        <v>287760</v>
      </c>
      <c r="G913" s="204">
        <v>287760</v>
      </c>
      <c r="H913" s="171"/>
      <c r="I913" s="88">
        <f t="shared" si="72"/>
        <v>287760</v>
      </c>
      <c r="J913" s="163">
        <f t="shared" si="68"/>
        <v>0</v>
      </c>
      <c r="K913" s="155">
        <f t="shared" si="6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0"/>
        <v>0</v>
      </c>
      <c r="O913" s="155">
        <f t="shared" si="71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332</v>
      </c>
      <c r="D914" s="202" t="s">
        <v>39</v>
      </c>
      <c r="E914" s="203" t="s">
        <v>290</v>
      </c>
      <c r="F914" s="204">
        <v>218570.00000000003</v>
      </c>
      <c r="G914" s="204">
        <v>218570.00000000003</v>
      </c>
      <c r="H914" s="171"/>
      <c r="I914" s="88">
        <f t="shared" si="72"/>
        <v>218570.00000000003</v>
      </c>
      <c r="J914" s="163">
        <f t="shared" si="68"/>
        <v>0</v>
      </c>
      <c r="K914" s="155">
        <f t="shared" si="6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0"/>
        <v>0</v>
      </c>
      <c r="O914" s="155">
        <f t="shared" si="71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327</v>
      </c>
      <c r="D915" s="202" t="s">
        <v>39</v>
      </c>
      <c r="E915" s="203" t="s">
        <v>290</v>
      </c>
      <c r="F915" s="204">
        <v>299860</v>
      </c>
      <c r="G915" s="204">
        <v>299860</v>
      </c>
      <c r="H915" s="171"/>
      <c r="I915" s="88">
        <f t="shared" si="72"/>
        <v>299860</v>
      </c>
      <c r="J915" s="163">
        <f t="shared" ref="J915:J978" si="73">IF(D915="MDU-KD",1,0)</f>
        <v>0</v>
      </c>
      <c r="K915" s="155">
        <f t="shared" ref="K915:K978" si="7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75">IF(L915=0,M915,L915)</f>
        <v>0</v>
      </c>
      <c r="O915" s="155">
        <f t="shared" ref="O915:O978" si="7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329</v>
      </c>
      <c r="D916" s="202" t="s">
        <v>39</v>
      </c>
      <c r="E916" s="203" t="s">
        <v>290</v>
      </c>
      <c r="F916" s="204">
        <v>267740</v>
      </c>
      <c r="G916" s="204">
        <v>267740</v>
      </c>
      <c r="H916" s="171"/>
      <c r="I916" s="88">
        <f t="shared" si="72"/>
        <v>267740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331</v>
      </c>
      <c r="D917" s="202" t="s">
        <v>39</v>
      </c>
      <c r="E917" s="203" t="s">
        <v>290</v>
      </c>
      <c r="F917" s="204">
        <v>197230.00000000003</v>
      </c>
      <c r="G917" s="204">
        <v>197230.00000000003</v>
      </c>
      <c r="H917" s="171"/>
      <c r="I917" s="88">
        <f t="shared" si="72"/>
        <v>197230.00000000003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333</v>
      </c>
      <c r="D918" s="202" t="s">
        <v>39</v>
      </c>
      <c r="E918" s="203" t="s">
        <v>290</v>
      </c>
      <c r="F918" s="204">
        <v>167090</v>
      </c>
      <c r="G918" s="204">
        <v>167090</v>
      </c>
      <c r="H918" s="171"/>
      <c r="I918" s="88">
        <f t="shared" si="72"/>
        <v>167090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768</v>
      </c>
      <c r="D919" s="202" t="s">
        <v>39</v>
      </c>
      <c r="E919" s="203" t="s">
        <v>290</v>
      </c>
      <c r="F919" s="204">
        <v>150133.62075867632</v>
      </c>
      <c r="G919" s="204">
        <v>150133.62075867632</v>
      </c>
      <c r="H919" s="171"/>
      <c r="I919" s="88">
        <f t="shared" si="72"/>
        <v>150133.62075867632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769</v>
      </c>
      <c r="D920" s="202" t="s">
        <v>39</v>
      </c>
      <c r="E920" s="203" t="s">
        <v>290</v>
      </c>
      <c r="F920" s="204">
        <v>138029.28293033983</v>
      </c>
      <c r="G920" s="204">
        <v>138029.28293033983</v>
      </c>
      <c r="H920" s="171"/>
      <c r="I920" s="88">
        <f t="shared" si="72"/>
        <v>138029.28293033983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770</v>
      </c>
      <c r="D921" s="202" t="s">
        <v>39</v>
      </c>
      <c r="E921" s="203" t="s">
        <v>290</v>
      </c>
      <c r="F921" s="204">
        <v>126720.00000000001</v>
      </c>
      <c r="G921" s="204">
        <v>126720.00000000001</v>
      </c>
      <c r="H921" s="171"/>
      <c r="I921" s="88">
        <f t="shared" si="72"/>
        <v>126720.00000000001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771</v>
      </c>
      <c r="D922" s="202" t="s">
        <v>39</v>
      </c>
      <c r="E922" s="203" t="s">
        <v>290</v>
      </c>
      <c r="F922" s="204">
        <v>126500.00000000001</v>
      </c>
      <c r="G922" s="204">
        <v>126500.00000000001</v>
      </c>
      <c r="H922" s="171"/>
      <c r="I922" s="88">
        <f t="shared" si="72"/>
        <v>126500.00000000001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772</v>
      </c>
      <c r="D923" s="202" t="s">
        <v>39</v>
      </c>
      <c r="E923" s="203" t="s">
        <v>290</v>
      </c>
      <c r="F923" s="204">
        <v>111980.00000000001</v>
      </c>
      <c r="G923" s="204">
        <v>111980.00000000001</v>
      </c>
      <c r="H923" s="171"/>
      <c r="I923" s="88">
        <f t="shared" si="72"/>
        <v>111980.00000000001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1569</v>
      </c>
      <c r="D924" s="202" t="s">
        <v>39</v>
      </c>
      <c r="E924" s="203" t="s">
        <v>290</v>
      </c>
      <c r="F924" s="204">
        <v>382439</v>
      </c>
      <c r="G924" s="204">
        <v>382400</v>
      </c>
      <c r="H924" s="171"/>
      <c r="I924" s="88">
        <f t="shared" si="72"/>
        <v>382400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1098</v>
      </c>
      <c r="D925" s="202" t="s">
        <v>39</v>
      </c>
      <c r="E925" s="203" t="s">
        <v>290</v>
      </c>
      <c r="F925" s="204">
        <v>662141.63144094404</v>
      </c>
      <c r="G925" s="204">
        <v>662100</v>
      </c>
      <c r="H925" s="171"/>
      <c r="I925" s="88">
        <f t="shared" si="72"/>
        <v>662100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40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 t="s">
        <v>1004</v>
      </c>
      <c r="C927" s="109" t="s">
        <v>773</v>
      </c>
      <c r="D927" s="202" t="s">
        <v>40</v>
      </c>
      <c r="E927" s="203"/>
      <c r="F927" s="204"/>
      <c r="G927" s="204"/>
      <c r="H927" s="171"/>
      <c r="I927" s="88">
        <f t="shared" si="72"/>
        <v>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334</v>
      </c>
      <c r="D928" s="202" t="s">
        <v>39</v>
      </c>
      <c r="E928" s="203" t="s">
        <v>290</v>
      </c>
      <c r="F928" s="204">
        <v>285500</v>
      </c>
      <c r="G928" s="204">
        <v>285500</v>
      </c>
      <c r="H928" s="171"/>
      <c r="I928" s="88">
        <f t="shared" si="72"/>
        <v>285500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335</v>
      </c>
      <c r="D929" s="202" t="s">
        <v>39</v>
      </c>
      <c r="E929" s="203" t="s">
        <v>290</v>
      </c>
      <c r="F929" s="204">
        <v>240000</v>
      </c>
      <c r="G929" s="204">
        <v>240000</v>
      </c>
      <c r="H929" s="171"/>
      <c r="I929" s="88">
        <f t="shared" si="72"/>
        <v>240000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336</v>
      </c>
      <c r="D930" s="202" t="s">
        <v>39</v>
      </c>
      <c r="E930" s="203" t="s">
        <v>290</v>
      </c>
      <c r="F930" s="204">
        <v>220800</v>
      </c>
      <c r="G930" s="204">
        <v>220800</v>
      </c>
      <c r="H930" s="171"/>
      <c r="I930" s="88">
        <f t="shared" si="72"/>
        <v>220800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337</v>
      </c>
      <c r="D931" s="202" t="s">
        <v>39</v>
      </c>
      <c r="E931" s="203" t="s">
        <v>290</v>
      </c>
      <c r="F931" s="204">
        <v>164300</v>
      </c>
      <c r="G931" s="204">
        <v>164300</v>
      </c>
      <c r="H931" s="171"/>
      <c r="I931" s="88">
        <f t="shared" si="72"/>
        <v>164300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338</v>
      </c>
      <c r="D932" s="202" t="s">
        <v>39</v>
      </c>
      <c r="E932" s="203" t="s">
        <v>290</v>
      </c>
      <c r="F932" s="204">
        <v>111700</v>
      </c>
      <c r="G932" s="204">
        <v>111700</v>
      </c>
      <c r="H932" s="171"/>
      <c r="I932" s="88">
        <f t="shared" si="72"/>
        <v>111700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339</v>
      </c>
      <c r="D933" s="202" t="s">
        <v>39</v>
      </c>
      <c r="E933" s="203" t="s">
        <v>290</v>
      </c>
      <c r="F933" s="204">
        <v>223500</v>
      </c>
      <c r="G933" s="204">
        <v>223500</v>
      </c>
      <c r="H933" s="171"/>
      <c r="I933" s="88">
        <f t="shared" si="72"/>
        <v>223500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340</v>
      </c>
      <c r="D934" s="202" t="s">
        <v>39</v>
      </c>
      <c r="E934" s="203" t="s">
        <v>290</v>
      </c>
      <c r="F934" s="204">
        <v>179000</v>
      </c>
      <c r="G934" s="204">
        <v>179000</v>
      </c>
      <c r="H934" s="171"/>
      <c r="I934" s="88">
        <f t="shared" si="72"/>
        <v>179000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40</v>
      </c>
      <c r="E935" s="203"/>
      <c r="F935" s="204"/>
      <c r="G935" s="204"/>
      <c r="H935" s="171"/>
      <c r="I935" s="88">
        <f t="shared" si="72"/>
        <v>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 t="s">
        <v>1004</v>
      </c>
      <c r="C936" s="109" t="s">
        <v>764</v>
      </c>
      <c r="D936" s="202" t="s">
        <v>40</v>
      </c>
      <c r="E936" s="203"/>
      <c r="F936" s="204"/>
      <c r="G936" s="204"/>
      <c r="H936" s="171"/>
      <c r="I936" s="88">
        <f t="shared" si="72"/>
        <v>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1172</v>
      </c>
      <c r="D937" s="202" t="s">
        <v>39</v>
      </c>
      <c r="E937" s="203" t="s">
        <v>1075</v>
      </c>
      <c r="F937" s="204">
        <v>9514000</v>
      </c>
      <c r="G937" s="204">
        <v>9514000</v>
      </c>
      <c r="H937" s="171"/>
      <c r="I937" s="88">
        <f t="shared" si="72"/>
        <v>9514000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1173</v>
      </c>
      <c r="D938" s="202" t="s">
        <v>39</v>
      </c>
      <c r="E938" s="203" t="s">
        <v>1075</v>
      </c>
      <c r="F938" s="204">
        <v>9514000</v>
      </c>
      <c r="G938" s="204">
        <v>9514000</v>
      </c>
      <c r="H938" s="171"/>
      <c r="I938" s="88">
        <f t="shared" si="72"/>
        <v>9514000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1174</v>
      </c>
      <c r="D939" s="202" t="s">
        <v>39</v>
      </c>
      <c r="E939" s="203" t="s">
        <v>1075</v>
      </c>
      <c r="F939" s="204">
        <v>7426000</v>
      </c>
      <c r="G939" s="204">
        <v>7426000</v>
      </c>
      <c r="H939" s="171"/>
      <c r="I939" s="88">
        <f t="shared" si="72"/>
        <v>7426000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1175</v>
      </c>
      <c r="D940" s="202" t="s">
        <v>39</v>
      </c>
      <c r="E940" s="203" t="s">
        <v>1075</v>
      </c>
      <c r="F940" s="204">
        <v>7034000</v>
      </c>
      <c r="G940" s="204">
        <v>7034000</v>
      </c>
      <c r="H940" s="171"/>
      <c r="I940" s="88">
        <f t="shared" si="72"/>
        <v>7034000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1176</v>
      </c>
      <c r="D941" s="202" t="s">
        <v>39</v>
      </c>
      <c r="E941" s="203" t="s">
        <v>1075</v>
      </c>
      <c r="F941" s="204">
        <v>6002000</v>
      </c>
      <c r="G941" s="204">
        <v>6002000</v>
      </c>
      <c r="H941" s="171"/>
      <c r="I941" s="88">
        <f t="shared" si="72"/>
        <v>6002000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1177</v>
      </c>
      <c r="D942" s="202" t="s">
        <v>39</v>
      </c>
      <c r="E942" s="203" t="s">
        <v>1075</v>
      </c>
      <c r="F942" s="204">
        <v>5818000</v>
      </c>
      <c r="G942" s="204">
        <v>5818000</v>
      </c>
      <c r="H942" s="171"/>
      <c r="I942" s="88">
        <f t="shared" si="72"/>
        <v>5818000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1178</v>
      </c>
      <c r="D943" s="202" t="s">
        <v>39</v>
      </c>
      <c r="E943" s="203" t="s">
        <v>1075</v>
      </c>
      <c r="F943" s="204">
        <v>5812000</v>
      </c>
      <c r="G943" s="204">
        <v>5812000</v>
      </c>
      <c r="H943" s="171"/>
      <c r="I943" s="88">
        <f t="shared" si="72"/>
        <v>5812000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1179</v>
      </c>
      <c r="D944" s="202" t="s">
        <v>39</v>
      </c>
      <c r="E944" s="203" t="s">
        <v>1075</v>
      </c>
      <c r="F944" s="204">
        <v>4940000</v>
      </c>
      <c r="G944" s="204">
        <v>4940000</v>
      </c>
      <c r="H944" s="171"/>
      <c r="I944" s="88">
        <f t="shared" si="72"/>
        <v>4940000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1180</v>
      </c>
      <c r="D945" s="202" t="s">
        <v>39</v>
      </c>
      <c r="E945" s="203" t="s">
        <v>1075</v>
      </c>
      <c r="F945" s="204">
        <v>5520000</v>
      </c>
      <c r="G945" s="204">
        <v>5520000</v>
      </c>
      <c r="H945" s="171"/>
      <c r="I945" s="88">
        <f t="shared" si="72"/>
        <v>5520000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1181</v>
      </c>
      <c r="D946" s="202" t="s">
        <v>39</v>
      </c>
      <c r="E946" s="203" t="s">
        <v>1075</v>
      </c>
      <c r="F946" s="204">
        <v>5362000</v>
      </c>
      <c r="G946" s="204">
        <v>5362000</v>
      </c>
      <c r="H946" s="171"/>
      <c r="I946" s="88">
        <f t="shared" si="72"/>
        <v>5362000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1182</v>
      </c>
      <c r="D947" s="202" t="s">
        <v>39</v>
      </c>
      <c r="E947" s="203" t="s">
        <v>1075</v>
      </c>
      <c r="F947" s="204">
        <v>4448000</v>
      </c>
      <c r="G947" s="204">
        <v>4448000</v>
      </c>
      <c r="H947" s="171"/>
      <c r="I947" s="88">
        <f t="shared" si="72"/>
        <v>4448000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1183</v>
      </c>
      <c r="D948" s="202" t="s">
        <v>39</v>
      </c>
      <c r="E948" s="203" t="s">
        <v>1075</v>
      </c>
      <c r="F948" s="204">
        <v>4448000</v>
      </c>
      <c r="G948" s="204">
        <v>4448000</v>
      </c>
      <c r="H948" s="171"/>
      <c r="I948" s="88">
        <f t="shared" si="72"/>
        <v>4448000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1184</v>
      </c>
      <c r="D949" s="202" t="s">
        <v>39</v>
      </c>
      <c r="E949" s="203" t="s">
        <v>1075</v>
      </c>
      <c r="F949" s="204">
        <v>3946000</v>
      </c>
      <c r="G949" s="204">
        <v>3946000</v>
      </c>
      <c r="H949" s="171"/>
      <c r="I949" s="88">
        <f t="shared" si="72"/>
        <v>3946000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1185</v>
      </c>
      <c r="D950" s="202" t="s">
        <v>39</v>
      </c>
      <c r="E950" s="203" t="s">
        <v>1075</v>
      </c>
      <c r="F950" s="204">
        <v>2984000</v>
      </c>
      <c r="G950" s="204">
        <v>2984000</v>
      </c>
      <c r="H950" s="171"/>
      <c r="I950" s="88">
        <f t="shared" si="72"/>
        <v>2984000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1186</v>
      </c>
      <c r="D951" s="202" t="s">
        <v>39</v>
      </c>
      <c r="E951" s="203" t="s">
        <v>1075</v>
      </c>
      <c r="F951" s="204">
        <v>7804000</v>
      </c>
      <c r="G951" s="204">
        <v>7804000</v>
      </c>
      <c r="H951" s="171"/>
      <c r="I951" s="88">
        <f t="shared" si="72"/>
        <v>7804000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1187</v>
      </c>
      <c r="D952" s="202" t="s">
        <v>39</v>
      </c>
      <c r="E952" s="203" t="s">
        <v>1075</v>
      </c>
      <c r="F952" s="204">
        <v>6152000</v>
      </c>
      <c r="G952" s="204">
        <v>6152000</v>
      </c>
      <c r="H952" s="171"/>
      <c r="I952" s="88">
        <f t="shared" ref="I952:I1005" si="77">IF($I$5=$G$4,G952,(IF($I$5=$F$4,F952,0)))</f>
        <v>6152000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1188</v>
      </c>
      <c r="D953" s="202" t="s">
        <v>39</v>
      </c>
      <c r="E953" s="203" t="s">
        <v>1075</v>
      </c>
      <c r="F953" s="204">
        <v>5232000</v>
      </c>
      <c r="G953" s="204">
        <v>5232000</v>
      </c>
      <c r="H953" s="171"/>
      <c r="I953" s="88">
        <f t="shared" si="77"/>
        <v>5232000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1189</v>
      </c>
      <c r="D954" s="202" t="s">
        <v>39</v>
      </c>
      <c r="E954" s="203" t="s">
        <v>1075</v>
      </c>
      <c r="F954" s="204">
        <v>3974000</v>
      </c>
      <c r="G954" s="204">
        <v>3974000</v>
      </c>
      <c r="H954" s="171"/>
      <c r="I954" s="88">
        <f t="shared" si="77"/>
        <v>3974000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1190</v>
      </c>
      <c r="D955" s="202" t="s">
        <v>39</v>
      </c>
      <c r="E955" s="203" t="s">
        <v>1075</v>
      </c>
      <c r="F955" s="204">
        <v>5452000</v>
      </c>
      <c r="G955" s="204">
        <v>5452000</v>
      </c>
      <c r="H955" s="171"/>
      <c r="I955" s="88">
        <f t="shared" si="77"/>
        <v>5452000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1191</v>
      </c>
      <c r="D956" s="202" t="s">
        <v>39</v>
      </c>
      <c r="E956" s="203" t="s">
        <v>1075</v>
      </c>
      <c r="F956" s="204">
        <v>4868000</v>
      </c>
      <c r="G956" s="204">
        <v>4868000</v>
      </c>
      <c r="H956" s="171"/>
      <c r="I956" s="88">
        <f t="shared" si="77"/>
        <v>4868000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1192</v>
      </c>
      <c r="D957" s="202" t="s">
        <v>39</v>
      </c>
      <c r="E957" s="203" t="s">
        <v>1075</v>
      </c>
      <c r="F957" s="204">
        <v>3586000</v>
      </c>
      <c r="G957" s="204">
        <v>3586000</v>
      </c>
      <c r="H957" s="171"/>
      <c r="I957" s="88">
        <f t="shared" si="77"/>
        <v>3586000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1193</v>
      </c>
      <c r="D958" s="202" t="s">
        <v>39</v>
      </c>
      <c r="E958" s="203" t="s">
        <v>1075</v>
      </c>
      <c r="F958" s="204">
        <v>3038000</v>
      </c>
      <c r="G958" s="204">
        <v>3038000</v>
      </c>
      <c r="H958" s="171"/>
      <c r="I958" s="88">
        <f t="shared" si="77"/>
        <v>3038000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1194</v>
      </c>
      <c r="D959" s="202" t="s">
        <v>39</v>
      </c>
      <c r="E959" s="203" t="s">
        <v>1075</v>
      </c>
      <c r="F959" s="204">
        <v>2729702.1956122965</v>
      </c>
      <c r="G959" s="204">
        <v>2729702.1956122965</v>
      </c>
      <c r="H959" s="171"/>
      <c r="I959" s="88">
        <f t="shared" si="77"/>
        <v>2729702.1956122965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1195</v>
      </c>
      <c r="D960" s="202" t="s">
        <v>39</v>
      </c>
      <c r="E960" s="203" t="s">
        <v>1075</v>
      </c>
      <c r="F960" s="204">
        <v>2509623.3260061787</v>
      </c>
      <c r="G960" s="204">
        <v>2509623.3260061787</v>
      </c>
      <c r="H960" s="171"/>
      <c r="I960" s="88">
        <f t="shared" si="77"/>
        <v>2509623.3260061787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1196</v>
      </c>
      <c r="D961" s="202" t="s">
        <v>39</v>
      </c>
      <c r="E961" s="203" t="s">
        <v>1075</v>
      </c>
      <c r="F961" s="204">
        <v>2304000</v>
      </c>
      <c r="G961" s="204">
        <v>2304000</v>
      </c>
      <c r="H961" s="171"/>
      <c r="I961" s="88">
        <f t="shared" si="77"/>
        <v>2304000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1197</v>
      </c>
      <c r="D962" s="202" t="s">
        <v>39</v>
      </c>
      <c r="E962" s="203" t="s">
        <v>1075</v>
      </c>
      <c r="F962" s="204">
        <v>2300000</v>
      </c>
      <c r="G962" s="204">
        <v>2300000</v>
      </c>
      <c r="H962" s="171"/>
      <c r="I962" s="88">
        <f t="shared" si="77"/>
        <v>2300000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1198</v>
      </c>
      <c r="D963" s="202" t="s">
        <v>39</v>
      </c>
      <c r="E963" s="203" t="s">
        <v>1075</v>
      </c>
      <c r="F963" s="204">
        <v>2036000</v>
      </c>
      <c r="G963" s="204">
        <v>2036000</v>
      </c>
      <c r="H963" s="171"/>
      <c r="I963" s="88">
        <f t="shared" si="77"/>
        <v>2036000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1199</v>
      </c>
      <c r="D964" s="202" t="s">
        <v>39</v>
      </c>
      <c r="E964" s="203" t="s">
        <v>1075</v>
      </c>
      <c r="F964" s="204">
        <v>10465400.000000002</v>
      </c>
      <c r="G964" s="204">
        <v>10465400.000000002</v>
      </c>
      <c r="H964" s="171"/>
      <c r="I964" s="88">
        <f t="shared" si="77"/>
        <v>10465400.000000002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1200</v>
      </c>
      <c r="D965" s="202" t="s">
        <v>39</v>
      </c>
      <c r="E965" s="203" t="s">
        <v>1075</v>
      </c>
      <c r="F965" s="204">
        <v>10465400.000000002</v>
      </c>
      <c r="G965" s="204">
        <v>10465400.000000002</v>
      </c>
      <c r="H965" s="171"/>
      <c r="I965" s="88">
        <f t="shared" si="77"/>
        <v>10465400.000000002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1201</v>
      </c>
      <c r="D966" s="202" t="s">
        <v>39</v>
      </c>
      <c r="E966" s="203" t="s">
        <v>1075</v>
      </c>
      <c r="F966" s="204">
        <v>8168600.0000000009</v>
      </c>
      <c r="G966" s="204">
        <v>8168600.0000000009</v>
      </c>
      <c r="H966" s="171"/>
      <c r="I966" s="88">
        <f t="shared" si="77"/>
        <v>8168600.0000000009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1202</v>
      </c>
      <c r="D967" s="202" t="s">
        <v>39</v>
      </c>
      <c r="E967" s="203" t="s">
        <v>1075</v>
      </c>
      <c r="F967" s="204">
        <v>7737400.0000000009</v>
      </c>
      <c r="G967" s="204">
        <v>7737400.0000000009</v>
      </c>
      <c r="H967" s="171"/>
      <c r="I967" s="88">
        <f t="shared" si="77"/>
        <v>7737400.0000000009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1203</v>
      </c>
      <c r="D968" s="202" t="s">
        <v>39</v>
      </c>
      <c r="E968" s="203" t="s">
        <v>1075</v>
      </c>
      <c r="F968" s="204">
        <v>6602200</v>
      </c>
      <c r="G968" s="204">
        <v>6602200</v>
      </c>
      <c r="H968" s="171"/>
      <c r="I968" s="88">
        <f t="shared" si="77"/>
        <v>6602200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1204</v>
      </c>
      <c r="D969" s="202" t="s">
        <v>39</v>
      </c>
      <c r="E969" s="203" t="s">
        <v>1075</v>
      </c>
      <c r="F969" s="204">
        <v>6399800</v>
      </c>
      <c r="G969" s="204">
        <v>6399800</v>
      </c>
      <c r="H969" s="171"/>
      <c r="I969" s="88">
        <f t="shared" si="77"/>
        <v>6399800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1205</v>
      </c>
      <c r="D970" s="202" t="s">
        <v>39</v>
      </c>
      <c r="E970" s="203" t="s">
        <v>1075</v>
      </c>
      <c r="F970" s="204">
        <v>6393200</v>
      </c>
      <c r="G970" s="204">
        <v>6393200</v>
      </c>
      <c r="H970" s="171"/>
      <c r="I970" s="88">
        <f t="shared" si="77"/>
        <v>6393200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1206</v>
      </c>
      <c r="D971" s="202" t="s">
        <v>39</v>
      </c>
      <c r="E971" s="203" t="s">
        <v>1075</v>
      </c>
      <c r="F971" s="204">
        <v>5434000</v>
      </c>
      <c r="G971" s="204">
        <v>5434000</v>
      </c>
      <c r="H971" s="171"/>
      <c r="I971" s="88">
        <f t="shared" si="77"/>
        <v>5434000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1207</v>
      </c>
      <c r="D972" s="202" t="s">
        <v>39</v>
      </c>
      <c r="E972" s="203" t="s">
        <v>1075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73"/>
        <v>0</v>
      </c>
      <c r="K972" s="155">
        <f t="shared" si="7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75"/>
        <v>0</v>
      </c>
      <c r="O972" s="155">
        <f t="shared" si="76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1208</v>
      </c>
      <c r="D973" s="202" t="s">
        <v>39</v>
      </c>
      <c r="E973" s="203" t="s">
        <v>1075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73"/>
        <v>0</v>
      </c>
      <c r="K973" s="155">
        <f t="shared" si="7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75"/>
        <v>0</v>
      </c>
      <c r="O973" s="155">
        <f t="shared" si="76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1209</v>
      </c>
      <c r="D974" s="202" t="s">
        <v>39</v>
      </c>
      <c r="E974" s="203" t="s">
        <v>1075</v>
      </c>
      <c r="F974" s="204">
        <v>4892800.0000000009</v>
      </c>
      <c r="G974" s="204">
        <v>4892800.0000000009</v>
      </c>
      <c r="H974" s="171"/>
      <c r="I974" s="88">
        <f t="shared" si="77"/>
        <v>4892800.0000000009</v>
      </c>
      <c r="J974" s="163">
        <f t="shared" si="73"/>
        <v>0</v>
      </c>
      <c r="K974" s="155">
        <f t="shared" si="7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75"/>
        <v>0</v>
      </c>
      <c r="O974" s="155">
        <f t="shared" si="76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1210</v>
      </c>
      <c r="D975" s="202" t="s">
        <v>39</v>
      </c>
      <c r="E975" s="203" t="s">
        <v>1075</v>
      </c>
      <c r="F975" s="204">
        <v>4892800.0000000009</v>
      </c>
      <c r="G975" s="204">
        <v>4892800.0000000009</v>
      </c>
      <c r="H975" s="171"/>
      <c r="I975" s="88">
        <f t="shared" si="77"/>
        <v>4892800.0000000009</v>
      </c>
      <c r="J975" s="163">
        <f t="shared" si="73"/>
        <v>0</v>
      </c>
      <c r="K975" s="155">
        <f t="shared" si="7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75"/>
        <v>0</v>
      </c>
      <c r="O975" s="155">
        <f t="shared" si="76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1211</v>
      </c>
      <c r="D976" s="202" t="s">
        <v>39</v>
      </c>
      <c r="E976" s="203" t="s">
        <v>1075</v>
      </c>
      <c r="F976" s="204">
        <v>4340600.0000000009</v>
      </c>
      <c r="G976" s="204">
        <v>4340600.0000000009</v>
      </c>
      <c r="H976" s="171"/>
      <c r="I976" s="88">
        <f t="shared" si="77"/>
        <v>4340600.0000000009</v>
      </c>
      <c r="J976" s="163">
        <f t="shared" si="73"/>
        <v>0</v>
      </c>
      <c r="K976" s="155">
        <f t="shared" si="7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75"/>
        <v>0</v>
      </c>
      <c r="O976" s="155">
        <f t="shared" si="76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1212</v>
      </c>
      <c r="D977" s="202" t="s">
        <v>39</v>
      </c>
      <c r="E977" s="203" t="s">
        <v>1075</v>
      </c>
      <c r="F977" s="204">
        <v>3282400</v>
      </c>
      <c r="G977" s="204">
        <v>3282400</v>
      </c>
      <c r="H977" s="171"/>
      <c r="I977" s="88">
        <f t="shared" si="77"/>
        <v>3282400</v>
      </c>
      <c r="J977" s="163">
        <f t="shared" si="73"/>
        <v>0</v>
      </c>
      <c r="K977" s="155">
        <f t="shared" si="7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75"/>
        <v>0</v>
      </c>
      <c r="O977" s="155">
        <f t="shared" si="76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1213</v>
      </c>
      <c r="D978" s="202" t="s">
        <v>39</v>
      </c>
      <c r="E978" s="203" t="s">
        <v>1075</v>
      </c>
      <c r="F978" s="204">
        <v>8584400.0000000019</v>
      </c>
      <c r="G978" s="204">
        <v>8584400.0000000019</v>
      </c>
      <c r="H978" s="171"/>
      <c r="I978" s="88">
        <f t="shared" si="77"/>
        <v>8584400.0000000019</v>
      </c>
      <c r="J978" s="163">
        <f t="shared" si="73"/>
        <v>0</v>
      </c>
      <c r="K978" s="155">
        <f t="shared" si="7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75"/>
        <v>0</v>
      </c>
      <c r="O978" s="155">
        <f t="shared" si="76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1214</v>
      </c>
      <c r="D979" s="202" t="s">
        <v>39</v>
      </c>
      <c r="E979" s="203" t="s">
        <v>1075</v>
      </c>
      <c r="F979" s="204">
        <v>6767200</v>
      </c>
      <c r="G979" s="204">
        <v>6767200</v>
      </c>
      <c r="H979" s="171"/>
      <c r="I979" s="88">
        <f t="shared" si="77"/>
        <v>6767200</v>
      </c>
      <c r="J979" s="163">
        <f t="shared" ref="J979:J1042" si="78">IF(D979="MDU-KD",1,0)</f>
        <v>0</v>
      </c>
      <c r="K979" s="155">
        <f t="shared" ref="K979:K1042" si="7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80">IF(L979=0,M979,L979)</f>
        <v>0</v>
      </c>
      <c r="O979" s="155">
        <f t="shared" ref="O979:O1042" si="8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1215</v>
      </c>
      <c r="D980" s="202" t="s">
        <v>39</v>
      </c>
      <c r="E980" s="203" t="s">
        <v>1075</v>
      </c>
      <c r="F980" s="204">
        <v>5755200</v>
      </c>
      <c r="G980" s="204">
        <v>5755200</v>
      </c>
      <c r="H980" s="171"/>
      <c r="I980" s="88">
        <f t="shared" si="77"/>
        <v>5755200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1216</v>
      </c>
      <c r="D981" s="202" t="s">
        <v>39</v>
      </c>
      <c r="E981" s="203" t="s">
        <v>1075</v>
      </c>
      <c r="F981" s="204">
        <v>4371400.0000000009</v>
      </c>
      <c r="G981" s="204">
        <v>4371400.0000000009</v>
      </c>
      <c r="H981" s="171"/>
      <c r="I981" s="88">
        <f t="shared" si="77"/>
        <v>4371400.0000000009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1217</v>
      </c>
      <c r="D982" s="202" t="s">
        <v>39</v>
      </c>
      <c r="E982" s="203" t="s">
        <v>1075</v>
      </c>
      <c r="F982" s="204">
        <v>5997200</v>
      </c>
      <c r="G982" s="204">
        <v>5997200</v>
      </c>
      <c r="H982" s="171"/>
      <c r="I982" s="88">
        <f t="shared" si="77"/>
        <v>5997200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1218</v>
      </c>
      <c r="D983" s="202" t="s">
        <v>39</v>
      </c>
      <c r="E983" s="203" t="s">
        <v>1075</v>
      </c>
      <c r="F983" s="204">
        <v>5354800</v>
      </c>
      <c r="G983" s="204">
        <v>5354800</v>
      </c>
      <c r="H983" s="171"/>
      <c r="I983" s="88">
        <f t="shared" si="77"/>
        <v>5354800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1219</v>
      </c>
      <c r="D984" s="202" t="s">
        <v>39</v>
      </c>
      <c r="E984" s="203" t="s">
        <v>1075</v>
      </c>
      <c r="F984" s="204">
        <v>3944600.0000000005</v>
      </c>
      <c r="G984" s="204">
        <v>3944600.0000000005</v>
      </c>
      <c r="H984" s="171"/>
      <c r="I984" s="88">
        <f t="shared" si="77"/>
        <v>3944600.0000000005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1220</v>
      </c>
      <c r="D985" s="202" t="s">
        <v>39</v>
      </c>
      <c r="E985" s="203" t="s">
        <v>1075</v>
      </c>
      <c r="F985" s="204">
        <v>3341800</v>
      </c>
      <c r="G985" s="204">
        <v>3341800</v>
      </c>
      <c r="H985" s="171"/>
      <c r="I985" s="88">
        <f t="shared" si="77"/>
        <v>3341800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1221</v>
      </c>
      <c r="D986" s="202" t="s">
        <v>39</v>
      </c>
      <c r="E986" s="203" t="s">
        <v>1075</v>
      </c>
      <c r="F986" s="204">
        <v>3002672.4151735264</v>
      </c>
      <c r="G986" s="204">
        <v>3002672.4151735264</v>
      </c>
      <c r="H986" s="171"/>
      <c r="I986" s="88">
        <f t="shared" si="77"/>
        <v>3002672.4151735264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1222</v>
      </c>
      <c r="D987" s="202" t="s">
        <v>39</v>
      </c>
      <c r="E987" s="203" t="s">
        <v>1075</v>
      </c>
      <c r="F987" s="204">
        <v>2760585.6586067965</v>
      </c>
      <c r="G987" s="204">
        <v>2760585.6586067965</v>
      </c>
      <c r="H987" s="171"/>
      <c r="I987" s="88">
        <f t="shared" si="77"/>
        <v>2760585.6586067965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1223</v>
      </c>
      <c r="D988" s="202" t="s">
        <v>39</v>
      </c>
      <c r="E988" s="203" t="s">
        <v>1075</v>
      </c>
      <c r="F988" s="204">
        <v>2534400.0000000005</v>
      </c>
      <c r="G988" s="204">
        <v>2534400.0000000005</v>
      </c>
      <c r="H988" s="171"/>
      <c r="I988" s="88">
        <f t="shared" si="77"/>
        <v>2534400.0000000005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1224</v>
      </c>
      <c r="D989" s="202" t="s">
        <v>39</v>
      </c>
      <c r="E989" s="203" t="s">
        <v>1075</v>
      </c>
      <c r="F989" s="204">
        <v>2530000.0000000005</v>
      </c>
      <c r="G989" s="204">
        <v>2530000.0000000005</v>
      </c>
      <c r="H989" s="171"/>
      <c r="I989" s="88">
        <f t="shared" si="77"/>
        <v>2530000.0000000005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1225</v>
      </c>
      <c r="D990" s="202" t="s">
        <v>39</v>
      </c>
      <c r="E990" s="203" t="s">
        <v>1075</v>
      </c>
      <c r="F990" s="204">
        <v>2239600.0000000005</v>
      </c>
      <c r="G990" s="204">
        <v>2239600.0000000005</v>
      </c>
      <c r="H990" s="171"/>
      <c r="I990" s="88">
        <f t="shared" si="77"/>
        <v>2239600.0000000005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1226</v>
      </c>
      <c r="D991" s="202" t="s">
        <v>39</v>
      </c>
      <c r="E991" s="203" t="s">
        <v>1075</v>
      </c>
      <c r="F991" s="204">
        <v>13242832.628818881</v>
      </c>
      <c r="G991" s="204">
        <v>13242832.628818881</v>
      </c>
      <c r="H991" s="171"/>
      <c r="I991" s="88">
        <f t="shared" si="77"/>
        <v>13242832.628818881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40</v>
      </c>
      <c r="E992" s="203"/>
      <c r="F992" s="204">
        <v>0</v>
      </c>
      <c r="G992" s="204">
        <v>0</v>
      </c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 t="s">
        <v>1004</v>
      </c>
      <c r="C993" s="109" t="s">
        <v>773</v>
      </c>
      <c r="D993" s="202" t="s">
        <v>40</v>
      </c>
      <c r="E993" s="203"/>
      <c r="F993" s="204">
        <v>0</v>
      </c>
      <c r="G993" s="204">
        <v>0</v>
      </c>
      <c r="H993" s="171"/>
      <c r="I993" s="88">
        <f t="shared" si="77"/>
        <v>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1227</v>
      </c>
      <c r="D994" s="202" t="s">
        <v>39</v>
      </c>
      <c r="E994" s="203" t="s">
        <v>1075</v>
      </c>
      <c r="F994" s="204">
        <v>5710000</v>
      </c>
      <c r="G994" s="204">
        <v>5710000</v>
      </c>
      <c r="H994" s="171"/>
      <c r="I994" s="88">
        <f t="shared" si="77"/>
        <v>5710000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1228</v>
      </c>
      <c r="D995" s="202" t="s">
        <v>39</v>
      </c>
      <c r="E995" s="203" t="s">
        <v>1075</v>
      </c>
      <c r="F995" s="204">
        <v>4800000</v>
      </c>
      <c r="G995" s="204">
        <v>4800000</v>
      </c>
      <c r="H995" s="171"/>
      <c r="I995" s="88">
        <f t="shared" si="77"/>
        <v>4800000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1229</v>
      </c>
      <c r="D996" s="202" t="s">
        <v>39</v>
      </c>
      <c r="E996" s="203" t="s">
        <v>1075</v>
      </c>
      <c r="F996" s="204">
        <v>4416000</v>
      </c>
      <c r="G996" s="204">
        <v>4416000</v>
      </c>
      <c r="H996" s="171"/>
      <c r="I996" s="88">
        <f t="shared" si="77"/>
        <v>4416000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1230</v>
      </c>
      <c r="D997" s="202" t="s">
        <v>39</v>
      </c>
      <c r="E997" s="203" t="s">
        <v>1075</v>
      </c>
      <c r="F997" s="204">
        <v>3286000</v>
      </c>
      <c r="G997" s="204">
        <v>3286000</v>
      </c>
      <c r="H997" s="171"/>
      <c r="I997" s="88">
        <f t="shared" si="77"/>
        <v>3286000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1231</v>
      </c>
      <c r="D998" s="202" t="s">
        <v>39</v>
      </c>
      <c r="E998" s="203" t="s">
        <v>1075</v>
      </c>
      <c r="F998" s="204">
        <v>2234000</v>
      </c>
      <c r="G998" s="204">
        <v>2234000</v>
      </c>
      <c r="H998" s="171"/>
      <c r="I998" s="88">
        <f t="shared" si="77"/>
        <v>2234000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1232</v>
      </c>
      <c r="D999" s="202" t="s">
        <v>39</v>
      </c>
      <c r="E999" s="203" t="s">
        <v>1075</v>
      </c>
      <c r="F999" s="204">
        <v>4470000</v>
      </c>
      <c r="G999" s="204">
        <v>4470000</v>
      </c>
      <c r="H999" s="171"/>
      <c r="I999" s="88">
        <f t="shared" si="77"/>
        <v>4470000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1233</v>
      </c>
      <c r="D1000" s="202" t="s">
        <v>39</v>
      </c>
      <c r="E1000" s="203" t="s">
        <v>1075</v>
      </c>
      <c r="F1000" s="204">
        <v>3580000</v>
      </c>
      <c r="G1000" s="204">
        <v>3580000</v>
      </c>
      <c r="H1000" s="171"/>
      <c r="I1000" s="88">
        <f t="shared" si="77"/>
        <v>3580000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40</v>
      </c>
      <c r="E1001" s="203"/>
      <c r="F1001" s="204"/>
      <c r="G1001" s="204"/>
      <c r="H1001" s="171"/>
      <c r="I1001" s="88">
        <f t="shared" si="77"/>
        <v>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 t="s">
        <v>1004</v>
      </c>
      <c r="C1002" s="109" t="s">
        <v>524</v>
      </c>
      <c r="D1002" s="202" t="s">
        <v>40</v>
      </c>
      <c r="E1002" s="203"/>
      <c r="F1002" s="204"/>
      <c r="G1002" s="204"/>
      <c r="H1002" s="171"/>
      <c r="I1002" s="88">
        <f t="shared" si="77"/>
        <v>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774</v>
      </c>
      <c r="D1003" s="202" t="s">
        <v>39</v>
      </c>
      <c r="E1003" s="203" t="s">
        <v>11</v>
      </c>
      <c r="F1003" s="204">
        <v>355700</v>
      </c>
      <c r="G1003" s="204">
        <v>355700</v>
      </c>
      <c r="H1003" s="171"/>
      <c r="I1003" s="88">
        <f t="shared" si="77"/>
        <v>355700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775</v>
      </c>
      <c r="D1004" s="202" t="s">
        <v>39</v>
      </c>
      <c r="E1004" s="203" t="s">
        <v>11</v>
      </c>
      <c r="F1004" s="204">
        <v>346400</v>
      </c>
      <c r="G1004" s="204">
        <v>346400</v>
      </c>
      <c r="H1004" s="171"/>
      <c r="I1004" s="88">
        <f t="shared" si="77"/>
        <v>346400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776</v>
      </c>
      <c r="D1005" s="202" t="s">
        <v>39</v>
      </c>
      <c r="E1005" s="203" t="s">
        <v>11</v>
      </c>
      <c r="F1005" s="204">
        <v>571650</v>
      </c>
      <c r="G1005" s="204">
        <v>571650</v>
      </c>
      <c r="H1005" s="171"/>
      <c r="I1005" s="88">
        <f t="shared" si="77"/>
        <v>571650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777</v>
      </c>
      <c r="D1006" s="202" t="s">
        <v>39</v>
      </c>
      <c r="E1006" s="203" t="s">
        <v>11</v>
      </c>
      <c r="F1006" s="204">
        <v>1182800</v>
      </c>
      <c r="G1006" s="204">
        <v>1182800</v>
      </c>
      <c r="H1006" s="171"/>
      <c r="I1006" s="88">
        <f t="shared" ref="I1006:I1071" si="82">IF($I$5=$G$4,G1006,(IF($I$5=$F$4,F1006,0)))</f>
        <v>1182800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778</v>
      </c>
      <c r="D1007" s="202" t="s">
        <v>39</v>
      </c>
      <c r="E1007" s="203" t="s">
        <v>11</v>
      </c>
      <c r="F1007" s="204">
        <v>2953300</v>
      </c>
      <c r="G1007" s="204">
        <v>2953300</v>
      </c>
      <c r="H1007" s="171"/>
      <c r="I1007" s="88">
        <f t="shared" si="82"/>
        <v>2953300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779</v>
      </c>
      <c r="D1008" s="202" t="s">
        <v>39</v>
      </c>
      <c r="E1008" s="203" t="s">
        <v>11</v>
      </c>
      <c r="F1008" s="204">
        <v>1627400</v>
      </c>
      <c r="G1008" s="204">
        <v>1627400</v>
      </c>
      <c r="H1008" s="171"/>
      <c r="I1008" s="88">
        <f t="shared" si="82"/>
        <v>1627400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780</v>
      </c>
      <c r="D1009" s="202" t="s">
        <v>39</v>
      </c>
      <c r="E1009" s="203" t="s">
        <v>11</v>
      </c>
      <c r="F1009" s="204">
        <v>3686500</v>
      </c>
      <c r="G1009" s="204">
        <v>3686500</v>
      </c>
      <c r="H1009" s="171"/>
      <c r="I1009" s="88">
        <f t="shared" si="82"/>
        <v>3686500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781</v>
      </c>
      <c r="D1010" s="202" t="s">
        <v>39</v>
      </c>
      <c r="E1010" s="203" t="s">
        <v>11</v>
      </c>
      <c r="F1010" s="204">
        <v>3784400</v>
      </c>
      <c r="G1010" s="204">
        <v>3784400</v>
      </c>
      <c r="H1010" s="171"/>
      <c r="I1010" s="88">
        <f t="shared" si="82"/>
        <v>3784400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1570</v>
      </c>
      <c r="D1011" s="202" t="s">
        <v>39</v>
      </c>
      <c r="E1011" s="203" t="s">
        <v>11</v>
      </c>
      <c r="F1011" s="204">
        <v>4127900</v>
      </c>
      <c r="G1011" s="204">
        <v>4127900</v>
      </c>
      <c r="H1011" s="171"/>
      <c r="I1011" s="88">
        <f t="shared" si="82"/>
        <v>4127900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1571</v>
      </c>
      <c r="D1012" s="202" t="s">
        <v>39</v>
      </c>
      <c r="E1012" s="203" t="s">
        <v>11</v>
      </c>
      <c r="F1012" s="204">
        <v>4540690</v>
      </c>
      <c r="G1012" s="204">
        <v>4540700</v>
      </c>
      <c r="H1012" s="171"/>
      <c r="I1012" s="88">
        <f t="shared" si="82"/>
        <v>4540700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1489</v>
      </c>
      <c r="D1013" s="202" t="s">
        <v>39</v>
      </c>
      <c r="E1013" s="203" t="s">
        <v>11</v>
      </c>
      <c r="F1013" s="204">
        <v>614700</v>
      </c>
      <c r="G1013" s="204">
        <v>614700</v>
      </c>
      <c r="H1013" s="171"/>
      <c r="I1013" s="88">
        <f t="shared" si="82"/>
        <v>614700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1490</v>
      </c>
      <c r="D1014" s="202" t="s">
        <v>39</v>
      </c>
      <c r="E1014" s="203" t="s">
        <v>11</v>
      </c>
      <c r="F1014" s="204">
        <v>829000</v>
      </c>
      <c r="G1014" s="204">
        <v>829000</v>
      </c>
      <c r="H1014" s="171"/>
      <c r="I1014" s="88">
        <f t="shared" si="82"/>
        <v>829000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40</v>
      </c>
      <c r="D1015" s="202" t="s">
        <v>40</v>
      </c>
      <c r="E1015" s="203"/>
      <c r="F1015" s="204"/>
      <c r="G1015" s="204"/>
      <c r="H1015" s="171"/>
      <c r="I1015" s="88">
        <f t="shared" si="82"/>
        <v>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 t="s">
        <v>1004</v>
      </c>
      <c r="C1016" s="109" t="s">
        <v>782</v>
      </c>
      <c r="D1016" s="202" t="s">
        <v>40</v>
      </c>
      <c r="E1016" s="203"/>
      <c r="F1016" s="204"/>
      <c r="G1016" s="204"/>
      <c r="H1016" s="171"/>
      <c r="I1016" s="88">
        <f t="shared" si="82"/>
        <v>0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341</v>
      </c>
      <c r="D1017" s="202" t="s">
        <v>39</v>
      </c>
      <c r="E1017" s="203" t="s">
        <v>93</v>
      </c>
      <c r="F1017" s="204">
        <v>367100.81715813151</v>
      </c>
      <c r="G1017" s="204">
        <v>367100.81715813151</v>
      </c>
      <c r="H1017" s="171"/>
      <c r="I1017" s="88">
        <f t="shared" si="82"/>
        <v>367100.81715813151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342</v>
      </c>
      <c r="D1018" s="202" t="s">
        <v>39</v>
      </c>
      <c r="E1018" s="203" t="s">
        <v>93</v>
      </c>
      <c r="F1018" s="204">
        <v>367100.81715813151</v>
      </c>
      <c r="G1018" s="204">
        <v>367100.81715813151</v>
      </c>
      <c r="H1018" s="171"/>
      <c r="I1018" s="88">
        <f t="shared" si="82"/>
        <v>367100.81715813151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343</v>
      </c>
      <c r="D1019" s="202" t="s">
        <v>39</v>
      </c>
      <c r="E1019" s="203" t="s">
        <v>93</v>
      </c>
      <c r="F1019" s="204">
        <v>483136</v>
      </c>
      <c r="G1019" s="204">
        <v>483136</v>
      </c>
      <c r="H1019" s="171"/>
      <c r="I1019" s="88">
        <f t="shared" si="82"/>
        <v>483136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344</v>
      </c>
      <c r="D1020" s="202" t="s">
        <v>39</v>
      </c>
      <c r="E1020" s="203" t="s">
        <v>93</v>
      </c>
      <c r="F1020" s="204">
        <v>483136</v>
      </c>
      <c r="G1020" s="204">
        <v>483136</v>
      </c>
      <c r="H1020" s="171"/>
      <c r="I1020" s="88">
        <f t="shared" si="82"/>
        <v>483136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345</v>
      </c>
      <c r="D1021" s="202" t="s">
        <v>39</v>
      </c>
      <c r="E1021" s="203" t="s">
        <v>93</v>
      </c>
      <c r="F1021" s="204">
        <v>542850</v>
      </c>
      <c r="G1021" s="204">
        <v>542850</v>
      </c>
      <c r="H1021" s="171"/>
      <c r="I1021" s="88">
        <f t="shared" si="82"/>
        <v>542850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346</v>
      </c>
      <c r="D1022" s="202" t="s">
        <v>39</v>
      </c>
      <c r="E1022" s="203" t="s">
        <v>93</v>
      </c>
      <c r="F1022" s="204">
        <v>542850</v>
      </c>
      <c r="G1022" s="204">
        <v>542850</v>
      </c>
      <c r="H1022" s="171"/>
      <c r="I1022" s="88">
        <f t="shared" si="82"/>
        <v>542850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1103</v>
      </c>
      <c r="D1023" s="202" t="s">
        <v>39</v>
      </c>
      <c r="E1023" s="203" t="s">
        <v>93</v>
      </c>
      <c r="F1023" s="204">
        <v>580849</v>
      </c>
      <c r="G1023" s="204">
        <v>580849</v>
      </c>
      <c r="H1023" s="171"/>
      <c r="I1023" s="88">
        <f t="shared" si="82"/>
        <v>580849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1104</v>
      </c>
      <c r="D1024" s="202" t="s">
        <v>39</v>
      </c>
      <c r="E1024" s="203" t="s">
        <v>93</v>
      </c>
      <c r="F1024" s="204">
        <v>580849</v>
      </c>
      <c r="G1024" s="204">
        <v>580849</v>
      </c>
      <c r="H1024" s="171"/>
      <c r="I1024" s="88">
        <f t="shared" si="82"/>
        <v>580849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347</v>
      </c>
      <c r="D1025" s="202" t="s">
        <v>39</v>
      </c>
      <c r="E1025" s="203" t="s">
        <v>93</v>
      </c>
      <c r="F1025" s="204">
        <v>640563</v>
      </c>
      <c r="G1025" s="204">
        <v>640563</v>
      </c>
      <c r="H1025" s="171"/>
      <c r="I1025" s="88">
        <f t="shared" si="82"/>
        <v>640563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348</v>
      </c>
      <c r="D1026" s="202" t="s">
        <v>39</v>
      </c>
      <c r="E1026" s="203" t="s">
        <v>93</v>
      </c>
      <c r="F1026" s="204">
        <v>640563</v>
      </c>
      <c r="G1026" s="204">
        <v>640563</v>
      </c>
      <c r="H1026" s="171"/>
      <c r="I1026" s="88">
        <f t="shared" si="82"/>
        <v>640563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349</v>
      </c>
      <c r="D1027" s="202" t="s">
        <v>39</v>
      </c>
      <c r="E1027" s="203" t="s">
        <v>93</v>
      </c>
      <c r="F1027" s="204">
        <v>777904.11254937388</v>
      </c>
      <c r="G1027" s="204">
        <v>777904.11254937388</v>
      </c>
      <c r="H1027" s="171"/>
      <c r="I1027" s="88">
        <f t="shared" si="82"/>
        <v>777904.11254937388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350</v>
      </c>
      <c r="D1028" s="202" t="s">
        <v>39</v>
      </c>
      <c r="E1028" s="203" t="s">
        <v>93</v>
      </c>
      <c r="F1028" s="204">
        <v>777904.11254937388</v>
      </c>
      <c r="G1028" s="204">
        <v>777904.11254937388</v>
      </c>
      <c r="H1028" s="171"/>
      <c r="I1028" s="88">
        <f t="shared" si="82"/>
        <v>777904.11254937388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351</v>
      </c>
      <c r="D1029" s="202" t="s">
        <v>39</v>
      </c>
      <c r="E1029" s="203" t="s">
        <v>93</v>
      </c>
      <c r="F1029" s="204">
        <v>776275</v>
      </c>
      <c r="G1029" s="204">
        <v>776275</v>
      </c>
      <c r="H1029" s="171"/>
      <c r="I1029" s="88">
        <f t="shared" si="82"/>
        <v>776275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352</v>
      </c>
      <c r="D1030" s="202" t="s">
        <v>39</v>
      </c>
      <c r="E1030" s="203" t="s">
        <v>93</v>
      </c>
      <c r="F1030" s="204">
        <v>776275</v>
      </c>
      <c r="G1030" s="204">
        <v>776275</v>
      </c>
      <c r="H1030" s="171"/>
      <c r="I1030" s="88">
        <f t="shared" si="82"/>
        <v>776275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353</v>
      </c>
      <c r="D1031" s="202" t="s">
        <v>39</v>
      </c>
      <c r="E1031" s="203" t="s">
        <v>93</v>
      </c>
      <c r="F1031" s="204">
        <v>852274</v>
      </c>
      <c r="G1031" s="204">
        <v>852274</v>
      </c>
      <c r="H1031" s="171"/>
      <c r="I1031" s="88">
        <f t="shared" si="82"/>
        <v>852274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354</v>
      </c>
      <c r="D1032" s="202" t="s">
        <v>39</v>
      </c>
      <c r="E1032" s="203" t="s">
        <v>93</v>
      </c>
      <c r="F1032" s="204">
        <v>852274</v>
      </c>
      <c r="G1032" s="204">
        <v>852274</v>
      </c>
      <c r="H1032" s="171"/>
      <c r="I1032" s="88">
        <f t="shared" si="82"/>
        <v>852274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355</v>
      </c>
      <c r="D1033" s="202" t="s">
        <v>39</v>
      </c>
      <c r="E1033" s="203" t="s">
        <v>93</v>
      </c>
      <c r="F1033" s="204">
        <v>1280085.3169734846</v>
      </c>
      <c r="G1033" s="204">
        <v>1280085.3169734846</v>
      </c>
      <c r="H1033" s="171"/>
      <c r="I1033" s="88">
        <f t="shared" si="82"/>
        <v>1280085.3169734846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356</v>
      </c>
      <c r="D1034" s="202" t="s">
        <v>39</v>
      </c>
      <c r="E1034" s="203" t="s">
        <v>93</v>
      </c>
      <c r="F1034" s="204">
        <v>1280085.3169734846</v>
      </c>
      <c r="G1034" s="204">
        <v>1280085.3169734846</v>
      </c>
      <c r="H1034" s="171"/>
      <c r="I1034" s="88">
        <f t="shared" si="82"/>
        <v>1280085.3169734846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357</v>
      </c>
      <c r="D1035" s="202" t="s">
        <v>39</v>
      </c>
      <c r="E1035" s="203" t="s">
        <v>93</v>
      </c>
      <c r="F1035" s="204">
        <v>901131</v>
      </c>
      <c r="G1035" s="204">
        <v>901131</v>
      </c>
      <c r="H1035" s="171"/>
      <c r="I1035" s="88">
        <f t="shared" si="82"/>
        <v>901131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358</v>
      </c>
      <c r="D1036" s="202" t="s">
        <v>39</v>
      </c>
      <c r="E1036" s="203" t="s">
        <v>93</v>
      </c>
      <c r="F1036" s="204">
        <v>901131</v>
      </c>
      <c r="G1036" s="204">
        <v>901131</v>
      </c>
      <c r="H1036" s="171"/>
      <c r="I1036" s="88">
        <f t="shared" si="82"/>
        <v>901131</v>
      </c>
      <c r="J1036" s="163">
        <f t="shared" si="78"/>
        <v>0</v>
      </c>
      <c r="K1036" s="155">
        <f t="shared" si="7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0"/>
        <v>0</v>
      </c>
      <c r="O1036" s="155">
        <f t="shared" si="81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359</v>
      </c>
      <c r="D1037" s="202" t="s">
        <v>39</v>
      </c>
      <c r="E1037" s="203" t="s">
        <v>93</v>
      </c>
      <c r="F1037" s="204">
        <v>928273</v>
      </c>
      <c r="G1037" s="204">
        <v>928273</v>
      </c>
      <c r="H1037" s="171"/>
      <c r="I1037" s="88">
        <f t="shared" si="82"/>
        <v>928273</v>
      </c>
      <c r="J1037" s="163">
        <f t="shared" si="78"/>
        <v>0</v>
      </c>
      <c r="K1037" s="155">
        <f t="shared" si="7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0"/>
        <v>0</v>
      </c>
      <c r="O1037" s="155">
        <f t="shared" si="81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360</v>
      </c>
      <c r="D1038" s="202" t="s">
        <v>39</v>
      </c>
      <c r="E1038" s="203" t="s">
        <v>93</v>
      </c>
      <c r="F1038" s="204">
        <v>928273</v>
      </c>
      <c r="G1038" s="204">
        <v>928273</v>
      </c>
      <c r="H1038" s="171"/>
      <c r="I1038" s="88">
        <f t="shared" si="82"/>
        <v>928273</v>
      </c>
      <c r="J1038" s="163">
        <f t="shared" si="78"/>
        <v>0</v>
      </c>
      <c r="K1038" s="155">
        <f t="shared" si="7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0"/>
        <v>0</v>
      </c>
      <c r="O1038" s="155">
        <f t="shared" si="81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361</v>
      </c>
      <c r="D1039" s="202" t="s">
        <v>39</v>
      </c>
      <c r="E1039" s="203" t="s">
        <v>93</v>
      </c>
      <c r="F1039" s="204">
        <v>1063986</v>
      </c>
      <c r="G1039" s="204">
        <v>1063986</v>
      </c>
      <c r="H1039" s="171"/>
      <c r="I1039" s="88">
        <f t="shared" si="82"/>
        <v>1063986</v>
      </c>
      <c r="J1039" s="163">
        <f t="shared" si="78"/>
        <v>0</v>
      </c>
      <c r="K1039" s="155">
        <f t="shared" si="7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0"/>
        <v>0</v>
      </c>
      <c r="O1039" s="155">
        <f t="shared" si="81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362</v>
      </c>
      <c r="D1040" s="202" t="s">
        <v>39</v>
      </c>
      <c r="E1040" s="203" t="s">
        <v>93</v>
      </c>
      <c r="F1040" s="204">
        <v>1063986</v>
      </c>
      <c r="G1040" s="204">
        <v>1063986</v>
      </c>
      <c r="H1040" s="171"/>
      <c r="I1040" s="88">
        <f t="shared" si="82"/>
        <v>1063986</v>
      </c>
      <c r="J1040" s="163">
        <f t="shared" si="78"/>
        <v>0</v>
      </c>
      <c r="K1040" s="155">
        <f t="shared" si="7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0"/>
        <v>0</v>
      </c>
      <c r="O1040" s="155">
        <f t="shared" si="81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363</v>
      </c>
      <c r="D1041" s="202" t="s">
        <v>39</v>
      </c>
      <c r="E1041" s="203" t="s">
        <v>93</v>
      </c>
      <c r="F1041" s="204">
        <v>1503365.2512190146</v>
      </c>
      <c r="G1041" s="204">
        <v>1503365.2512190146</v>
      </c>
      <c r="H1041" s="171"/>
      <c r="I1041" s="88">
        <f t="shared" si="82"/>
        <v>1503365.2512190146</v>
      </c>
      <c r="J1041" s="163">
        <f t="shared" si="78"/>
        <v>0</v>
      </c>
      <c r="K1041" s="155">
        <f t="shared" si="7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0"/>
        <v>0</v>
      </c>
      <c r="O1041" s="155">
        <f t="shared" si="81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364</v>
      </c>
      <c r="D1042" s="202" t="s">
        <v>39</v>
      </c>
      <c r="E1042" s="203" t="s">
        <v>93</v>
      </c>
      <c r="F1042" s="204">
        <v>1503365.2512190146</v>
      </c>
      <c r="G1042" s="204">
        <v>1503365.2512190146</v>
      </c>
      <c r="H1042" s="171"/>
      <c r="I1042" s="88">
        <f t="shared" si="82"/>
        <v>1503365.2512190146</v>
      </c>
      <c r="J1042" s="163">
        <f t="shared" si="78"/>
        <v>0</v>
      </c>
      <c r="K1042" s="155">
        <f t="shared" si="7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0"/>
        <v>0</v>
      </c>
      <c r="O1042" s="155">
        <f t="shared" si="81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40</v>
      </c>
      <c r="E1043" s="203"/>
      <c r="F1043" s="204"/>
      <c r="G1043" s="204"/>
      <c r="H1043" s="171"/>
      <c r="I1043" s="88">
        <f t="shared" si="82"/>
        <v>0</v>
      </c>
      <c r="J1043" s="163">
        <f t="shared" ref="J1043:J1111" si="83">IF(D1043="MDU-KD",1,0)</f>
        <v>0</v>
      </c>
      <c r="K1043" s="155">
        <f t="shared" ref="K1043:K1111" si="8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85">IF(L1043=0,M1043,L1043)</f>
        <v>0</v>
      </c>
      <c r="O1043" s="155">
        <f t="shared" ref="O1043:O1111" si="8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1004</v>
      </c>
      <c r="C1044" s="109" t="s">
        <v>783</v>
      </c>
      <c r="D1044" s="202" t="s">
        <v>40</v>
      </c>
      <c r="E1044" s="203"/>
      <c r="F1044" s="204"/>
      <c r="G1044" s="204"/>
      <c r="H1044" s="171"/>
      <c r="I1044" s="88">
        <f t="shared" si="82"/>
        <v>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397" t="s">
        <v>1581</v>
      </c>
      <c r="D1045" s="202" t="s">
        <v>39</v>
      </c>
      <c r="E1045" s="203" t="s">
        <v>11</v>
      </c>
      <c r="F1045" s="176"/>
      <c r="G1045" s="398">
        <v>569629.99903164257</v>
      </c>
      <c r="H1045" s="171"/>
      <c r="I1045" s="88">
        <f>IF($I$5=$G$4,G1045,(IF($I$5=$F$4,F1045,0)))</f>
        <v>569629.99903164257</v>
      </c>
      <c r="J1045" s="163">
        <f>IF(D1045="MDU-KD",1,0)</f>
        <v>0</v>
      </c>
      <c r="K1045" s="155">
        <f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>IF(L1045=0,M1045,L1045)</f>
        <v>0</v>
      </c>
      <c r="O1045" s="155">
        <f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397" t="s">
        <v>1582</v>
      </c>
      <c r="D1046" s="202" t="s">
        <v>39</v>
      </c>
      <c r="E1046" s="203" t="s">
        <v>11</v>
      </c>
      <c r="F1046" s="176"/>
      <c r="G1046" s="398">
        <v>659799.30669751228</v>
      </c>
      <c r="H1046" s="171"/>
      <c r="I1046" s="88">
        <f>IF($I$5=$G$4,G1046,(IF($I$5=$F$4,F1046,0)))</f>
        <v>659799.30669751228</v>
      </c>
      <c r="J1046" s="163">
        <f>IF(D1046="MDU-KD",1,0)</f>
        <v>0</v>
      </c>
      <c r="K1046" s="155">
        <f>IF(D1046="HDW",1,0)</f>
        <v>0</v>
      </c>
      <c r="L1046" s="155">
        <f>IF(J1046=1,SUM($J$6:J1046),0)</f>
        <v>0</v>
      </c>
      <c r="M1046" s="155">
        <f>IF(K1046=1,SUM($K$6:K1046),0)</f>
        <v>0</v>
      </c>
      <c r="N1046" s="165">
        <f>IF(L1046=0,M1046,L1046)</f>
        <v>0</v>
      </c>
      <c r="O1046" s="155">
        <f>IF(E1046=0,0,IF(LEFT(C1046,11)="Tiang Beton",1,0))</f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397" t="s">
        <v>1583</v>
      </c>
      <c r="D1047" s="202" t="s">
        <v>39</v>
      </c>
      <c r="E1047" s="203" t="s">
        <v>11</v>
      </c>
      <c r="F1047" s="176"/>
      <c r="G1047" s="398">
        <v>569629.99903164257</v>
      </c>
      <c r="H1047" s="171"/>
      <c r="I1047" s="88">
        <f>IF($I$5=$G$4,G1047,(IF($I$5=$F$4,F1047,0)))</f>
        <v>569629.99903164257</v>
      </c>
      <c r="J1047" s="163">
        <f>IF(D1047="MDU-KD",1,0)</f>
        <v>0</v>
      </c>
      <c r="K1047" s="155">
        <f>IF(D1047="HDW",1,0)</f>
        <v>0</v>
      </c>
      <c r="L1047" s="155">
        <f>IF(J1047=1,SUM($J$6:J1047),0)</f>
        <v>0</v>
      </c>
      <c r="M1047" s="155">
        <f>IF(K1047=1,SUM($K$6:K1047),0)</f>
        <v>0</v>
      </c>
      <c r="N1047" s="165">
        <f>IF(L1047=0,M1047,L1047)</f>
        <v>0</v>
      </c>
      <c r="O1047" s="155">
        <f>IF(E1047=0,0,IF(LEFT(C1047,11)="Tiang Beton",1,0))</f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397" t="s">
        <v>1584</v>
      </c>
      <c r="D1048" s="202" t="s">
        <v>39</v>
      </c>
      <c r="E1048" s="203" t="s">
        <v>11</v>
      </c>
      <c r="F1048" s="176"/>
      <c r="G1048" s="398">
        <v>659799.30669751228</v>
      </c>
      <c r="H1048" s="171"/>
      <c r="I1048" s="88">
        <f>IF($I$5=$G$4,G1048,(IF($I$5=$F$4,F1048,0)))</f>
        <v>659799.30669751228</v>
      </c>
      <c r="J1048" s="163">
        <f>IF(D1048="MDU-KD",1,0)</f>
        <v>0</v>
      </c>
      <c r="K1048" s="155">
        <f>IF(D1048="HDW",1,0)</f>
        <v>0</v>
      </c>
      <c r="L1048" s="155">
        <f>IF(J1048=1,SUM($J$6:J1048),0)</f>
        <v>0</v>
      </c>
      <c r="M1048" s="155">
        <f>IF(K1048=1,SUM($K$6:K1048),0)</f>
        <v>0</v>
      </c>
      <c r="N1048" s="165">
        <f>IF(L1048=0,M1048,L1048)</f>
        <v>0</v>
      </c>
      <c r="O1048" s="155">
        <f>IF(E1048=0,0,IF(LEFT(C1048,11)="Tiang Beton",1,0))</f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365</v>
      </c>
      <c r="D1049" s="202" t="s">
        <v>39</v>
      </c>
      <c r="E1049" s="203" t="s">
        <v>11</v>
      </c>
      <c r="F1049" s="204">
        <v>11600</v>
      </c>
      <c r="G1049" s="204">
        <v>13800</v>
      </c>
      <c r="H1049" s="171"/>
      <c r="I1049" s="88">
        <f t="shared" si="82"/>
        <v>13800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366</v>
      </c>
      <c r="D1050" s="202" t="s">
        <v>39</v>
      </c>
      <c r="E1050" s="203" t="s">
        <v>11</v>
      </c>
      <c r="F1050" s="204">
        <v>10700</v>
      </c>
      <c r="G1050" s="204">
        <v>12700</v>
      </c>
      <c r="H1050" s="171"/>
      <c r="I1050" s="88">
        <f t="shared" si="82"/>
        <v>12700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367</v>
      </c>
      <c r="D1051" s="202" t="s">
        <v>39</v>
      </c>
      <c r="E1051" s="203" t="s">
        <v>290</v>
      </c>
      <c r="F1051" s="204">
        <v>1318750</v>
      </c>
      <c r="G1051" s="204">
        <f>31400*50</f>
        <v>1570000</v>
      </c>
      <c r="H1051" s="171"/>
      <c r="I1051" s="88">
        <f t="shared" si="82"/>
        <v>1570000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397" t="s">
        <v>1580</v>
      </c>
      <c r="D1052" s="202" t="s">
        <v>39</v>
      </c>
      <c r="E1052" s="203" t="s">
        <v>290</v>
      </c>
      <c r="F1052" s="398">
        <v>1318750</v>
      </c>
      <c r="G1052" s="398">
        <f>31400*50</f>
        <v>1570000</v>
      </c>
      <c r="H1052" s="171"/>
      <c r="I1052" s="88">
        <f>IF($I$5=$G$4,G1052,(IF($I$5=$F$4,F1052,0)))</f>
        <v>1570000</v>
      </c>
      <c r="J1052" s="163">
        <f>IF(D1052="MDU-KD",1,0)</f>
        <v>0</v>
      </c>
      <c r="K1052" s="155">
        <f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>IF(L1052=0,M1052,L1052)</f>
        <v>0</v>
      </c>
      <c r="O1052" s="155">
        <f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784</v>
      </c>
      <c r="D1053" s="202" t="s">
        <v>39</v>
      </c>
      <c r="E1053" s="203" t="s">
        <v>290</v>
      </c>
      <c r="F1053" s="204">
        <v>1055000</v>
      </c>
      <c r="G1053" s="204">
        <f>25100*50</f>
        <v>1255000</v>
      </c>
      <c r="H1053" s="171"/>
      <c r="I1053" s="88">
        <f t="shared" si="82"/>
        <v>1255000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785</v>
      </c>
      <c r="D1054" s="202" t="s">
        <v>39</v>
      </c>
      <c r="E1054" s="203" t="s">
        <v>466</v>
      </c>
      <c r="F1054" s="204">
        <v>700</v>
      </c>
      <c r="G1054" s="204">
        <v>700</v>
      </c>
      <c r="H1054" s="171"/>
      <c r="I1054" s="88">
        <f t="shared" si="82"/>
        <v>700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786</v>
      </c>
      <c r="D1055" s="202" t="s">
        <v>39</v>
      </c>
      <c r="E1055" s="203" t="s">
        <v>466</v>
      </c>
      <c r="F1055" s="204">
        <v>1400</v>
      </c>
      <c r="G1055" s="204">
        <v>1700</v>
      </c>
      <c r="H1055" s="171"/>
      <c r="I1055" s="88">
        <f t="shared" si="82"/>
        <v>1700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787</v>
      </c>
      <c r="D1056" s="202" t="s">
        <v>39</v>
      </c>
      <c r="E1056" s="203" t="s">
        <v>466</v>
      </c>
      <c r="F1056" s="204">
        <v>28300</v>
      </c>
      <c r="G1056" s="204">
        <v>33700</v>
      </c>
      <c r="H1056" s="171"/>
      <c r="I1056" s="88">
        <f t="shared" si="82"/>
        <v>33700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788</v>
      </c>
      <c r="D1057" s="202" t="s">
        <v>39</v>
      </c>
      <c r="E1057" s="203" t="s">
        <v>466</v>
      </c>
      <c r="F1057" s="204">
        <v>16900</v>
      </c>
      <c r="G1057" s="204">
        <v>20100</v>
      </c>
      <c r="H1057" s="171"/>
      <c r="I1057" s="88">
        <f t="shared" si="82"/>
        <v>20100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1067</v>
      </c>
      <c r="D1058" s="202" t="s">
        <v>39</v>
      </c>
      <c r="E1058" s="203" t="s">
        <v>466</v>
      </c>
      <c r="F1058" s="204">
        <v>4566.666666666667</v>
      </c>
      <c r="G1058" s="204">
        <v>4566.666666666667</v>
      </c>
      <c r="H1058" s="171"/>
      <c r="I1058" s="88">
        <f t="shared" si="82"/>
        <v>4566.666666666667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1491</v>
      </c>
      <c r="D1059" s="202" t="s">
        <v>39</v>
      </c>
      <c r="E1059" s="203" t="s">
        <v>466</v>
      </c>
      <c r="F1059" s="208">
        <v>1100</v>
      </c>
      <c r="G1059" s="208">
        <v>1300</v>
      </c>
      <c r="H1059" s="171"/>
      <c r="I1059" s="88">
        <f t="shared" si="82"/>
        <v>1300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1492</v>
      </c>
      <c r="D1060" s="202" t="s">
        <v>39</v>
      </c>
      <c r="E1060" s="203" t="s">
        <v>466</v>
      </c>
      <c r="F1060" s="208">
        <v>2200</v>
      </c>
      <c r="G1060" s="208">
        <v>2600</v>
      </c>
      <c r="H1060" s="171"/>
      <c r="I1060" s="88">
        <f t="shared" si="82"/>
        <v>2600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1493</v>
      </c>
      <c r="D1061" s="202" t="s">
        <v>39</v>
      </c>
      <c r="E1061" s="203" t="s">
        <v>466</v>
      </c>
      <c r="F1061" s="208">
        <v>5300</v>
      </c>
      <c r="G1061" s="208">
        <v>6300</v>
      </c>
      <c r="H1061" s="171"/>
      <c r="I1061" s="88">
        <f t="shared" si="82"/>
        <v>6300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1494</v>
      </c>
      <c r="D1062" s="202" t="s">
        <v>39</v>
      </c>
      <c r="E1062" s="203" t="s">
        <v>466</v>
      </c>
      <c r="F1062" s="208">
        <v>5800</v>
      </c>
      <c r="G1062" s="208">
        <v>6900</v>
      </c>
      <c r="H1062" s="171"/>
      <c r="I1062" s="88">
        <f t="shared" si="82"/>
        <v>6900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1495</v>
      </c>
      <c r="D1063" s="202" t="s">
        <v>39</v>
      </c>
      <c r="E1063" s="203" t="s">
        <v>466</v>
      </c>
      <c r="F1063" s="208">
        <v>7200</v>
      </c>
      <c r="G1063" s="208">
        <v>8600</v>
      </c>
      <c r="H1063" s="171"/>
      <c r="I1063" s="88">
        <f t="shared" si="82"/>
        <v>8600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789</v>
      </c>
      <c r="D1064" s="202" t="s">
        <v>39</v>
      </c>
      <c r="E1064" s="203" t="s">
        <v>790</v>
      </c>
      <c r="F1064" s="204">
        <v>162200</v>
      </c>
      <c r="G1064" s="204">
        <v>162200</v>
      </c>
      <c r="H1064" s="171"/>
      <c r="I1064" s="88">
        <f t="shared" si="82"/>
        <v>162200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82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83" t="s">
        <v>1004</v>
      </c>
      <c r="C1066" s="109" t="s">
        <v>791</v>
      </c>
      <c r="D1066" s="202" t="s">
        <v>40</v>
      </c>
      <c r="E1066" s="203"/>
      <c r="F1066" s="204"/>
      <c r="G1066" s="204"/>
      <c r="H1066" s="171"/>
      <c r="I1066" s="88">
        <f t="shared" si="82"/>
        <v>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368</v>
      </c>
      <c r="D1067" s="202" t="s">
        <v>39</v>
      </c>
      <c r="E1067" s="203" t="s">
        <v>11</v>
      </c>
      <c r="F1067" s="204">
        <v>25000</v>
      </c>
      <c r="G1067" s="204">
        <v>25000</v>
      </c>
      <c r="H1067" s="171"/>
      <c r="I1067" s="88">
        <f t="shared" si="82"/>
        <v>25000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369</v>
      </c>
      <c r="D1068" s="202" t="s">
        <v>39</v>
      </c>
      <c r="E1068" s="203" t="s">
        <v>11</v>
      </c>
      <c r="F1068" s="204">
        <v>60300</v>
      </c>
      <c r="G1068" s="204">
        <v>60300</v>
      </c>
      <c r="H1068" s="171"/>
      <c r="I1068" s="88">
        <f t="shared" si="82"/>
        <v>60300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792</v>
      </c>
      <c r="D1069" s="202" t="s">
        <v>39</v>
      </c>
      <c r="E1069" s="203" t="s">
        <v>11</v>
      </c>
      <c r="F1069" s="204">
        <v>54400</v>
      </c>
      <c r="G1069" s="204">
        <v>54400</v>
      </c>
      <c r="H1069" s="171"/>
      <c r="I1069" s="88">
        <f t="shared" si="82"/>
        <v>54400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793</v>
      </c>
      <c r="D1070" s="202" t="s">
        <v>39</v>
      </c>
      <c r="E1070" s="203" t="s">
        <v>11</v>
      </c>
      <c r="F1070" s="204">
        <v>106400</v>
      </c>
      <c r="G1070" s="204">
        <v>106400</v>
      </c>
      <c r="H1070" s="171"/>
      <c r="I1070" s="88">
        <f t="shared" si="82"/>
        <v>106400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794</v>
      </c>
      <c r="D1071" s="202" t="s">
        <v>39</v>
      </c>
      <c r="E1071" s="203" t="s">
        <v>11</v>
      </c>
      <c r="F1071" s="204">
        <v>798700</v>
      </c>
      <c r="G1071" s="204">
        <v>798700</v>
      </c>
      <c r="H1071" s="171"/>
      <c r="I1071" s="88">
        <f t="shared" si="82"/>
        <v>798700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1140</v>
      </c>
      <c r="D1072" s="202" t="s">
        <v>39</v>
      </c>
      <c r="E1072" s="203" t="s">
        <v>11</v>
      </c>
      <c r="F1072" s="204">
        <v>1641700</v>
      </c>
      <c r="G1072" s="204">
        <v>1641700</v>
      </c>
      <c r="H1072" s="171"/>
      <c r="I1072" s="88">
        <f t="shared" ref="I1072:I1135" si="87">IF($I$5=$G$4,G1072,(IF($I$5=$F$4,F1072,0)))</f>
        <v>1641700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1496</v>
      </c>
      <c r="D1073" s="202" t="s">
        <v>39</v>
      </c>
      <c r="E1073" s="203" t="s">
        <v>11</v>
      </c>
      <c r="F1073" s="204">
        <v>39800</v>
      </c>
      <c r="G1073" s="204">
        <v>39800</v>
      </c>
      <c r="H1073" s="171"/>
      <c r="I1073" s="88">
        <f t="shared" si="87"/>
        <v>39800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1572</v>
      </c>
      <c r="D1074" s="202" t="s">
        <v>39</v>
      </c>
      <c r="E1074" s="203" t="s">
        <v>11</v>
      </c>
      <c r="F1074" s="204">
        <v>78008</v>
      </c>
      <c r="G1074" s="204">
        <v>78000</v>
      </c>
      <c r="H1074" s="171"/>
      <c r="I1074" s="88">
        <f t="shared" si="87"/>
        <v>78000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40</v>
      </c>
      <c r="E1075" s="203"/>
      <c r="F1075" s="204"/>
      <c r="G1075" s="204"/>
      <c r="H1075" s="171"/>
      <c r="I1075" s="88">
        <f t="shared" si="87"/>
        <v>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83" t="s">
        <v>12</v>
      </c>
      <c r="C1076" s="109" t="s">
        <v>796</v>
      </c>
      <c r="D1076" s="202" t="s">
        <v>40</v>
      </c>
      <c r="E1076" s="203"/>
      <c r="F1076" s="204"/>
      <c r="G1076" s="204"/>
      <c r="H1076" s="171"/>
      <c r="I1076" s="88">
        <f t="shared" si="87"/>
        <v>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83" t="s">
        <v>1004</v>
      </c>
      <c r="C1077" s="109" t="s">
        <v>612</v>
      </c>
      <c r="D1077" s="202" t="s">
        <v>40</v>
      </c>
      <c r="E1077" s="203"/>
      <c r="F1077" s="204"/>
      <c r="G1077" s="204"/>
      <c r="H1077" s="171"/>
      <c r="I1077" s="88">
        <f t="shared" si="87"/>
        <v>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797</v>
      </c>
      <c r="D1078" s="202" t="s">
        <v>39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798</v>
      </c>
      <c r="D1079" s="202" t="s">
        <v>39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799</v>
      </c>
      <c r="D1080" s="202" t="s">
        <v>39</v>
      </c>
      <c r="E1080" s="203" t="s">
        <v>11</v>
      </c>
      <c r="F1080" s="204">
        <v>16500</v>
      </c>
      <c r="G1080" s="204">
        <v>16500</v>
      </c>
      <c r="H1080" s="171"/>
      <c r="I1080" s="88">
        <f t="shared" si="87"/>
        <v>16500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800</v>
      </c>
      <c r="D1081" s="202" t="s">
        <v>39</v>
      </c>
      <c r="E1081" s="203" t="s">
        <v>11</v>
      </c>
      <c r="F1081" s="204">
        <v>8940</v>
      </c>
      <c r="G1081" s="204">
        <v>8940</v>
      </c>
      <c r="H1081" s="171"/>
      <c r="I1081" s="88">
        <f t="shared" si="87"/>
        <v>8940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801</v>
      </c>
      <c r="D1082" s="202" t="s">
        <v>39</v>
      </c>
      <c r="E1082" s="203" t="s">
        <v>11</v>
      </c>
      <c r="F1082" s="204">
        <v>15060</v>
      </c>
      <c r="G1082" s="204">
        <v>15060</v>
      </c>
      <c r="H1082" s="171"/>
      <c r="I1082" s="88">
        <f t="shared" si="87"/>
        <v>15060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802</v>
      </c>
      <c r="D1083" s="202" t="s">
        <v>39</v>
      </c>
      <c r="E1083" s="203" t="s">
        <v>11</v>
      </c>
      <c r="F1083" s="204">
        <v>17820</v>
      </c>
      <c r="G1083" s="204">
        <v>17820</v>
      </c>
      <c r="H1083" s="171"/>
      <c r="I1083" s="88">
        <f t="shared" si="87"/>
        <v>17820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803</v>
      </c>
      <c r="D1084" s="202" t="s">
        <v>39</v>
      </c>
      <c r="E1084" s="203" t="s">
        <v>11</v>
      </c>
      <c r="F1084" s="204">
        <v>15060</v>
      </c>
      <c r="G1084" s="204">
        <v>15060</v>
      </c>
      <c r="H1084" s="171"/>
      <c r="I1084" s="88">
        <f t="shared" si="87"/>
        <v>15060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804</v>
      </c>
      <c r="D1085" s="202" t="s">
        <v>39</v>
      </c>
      <c r="E1085" s="203" t="s">
        <v>11</v>
      </c>
      <c r="F1085" s="204">
        <v>22560</v>
      </c>
      <c r="G1085" s="204">
        <v>22560</v>
      </c>
      <c r="H1085" s="171"/>
      <c r="I1085" s="88">
        <f t="shared" si="87"/>
        <v>22560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805</v>
      </c>
      <c r="D1086" s="202" t="s">
        <v>39</v>
      </c>
      <c r="E1086" s="203" t="s">
        <v>11</v>
      </c>
      <c r="F1086" s="204">
        <v>15060</v>
      </c>
      <c r="G1086" s="204">
        <v>15060</v>
      </c>
      <c r="H1086" s="171"/>
      <c r="I1086" s="88">
        <f t="shared" si="87"/>
        <v>15060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806</v>
      </c>
      <c r="D1087" s="202" t="s">
        <v>39</v>
      </c>
      <c r="E1087" s="203" t="s">
        <v>11</v>
      </c>
      <c r="F1087" s="204">
        <v>23880</v>
      </c>
      <c r="G1087" s="204">
        <v>23880</v>
      </c>
      <c r="H1087" s="171"/>
      <c r="I1087" s="88">
        <f t="shared" si="87"/>
        <v>23880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807</v>
      </c>
      <c r="D1088" s="202" t="s">
        <v>39</v>
      </c>
      <c r="E1088" s="203" t="s">
        <v>11</v>
      </c>
      <c r="F1088" s="204">
        <v>13320</v>
      </c>
      <c r="G1088" s="204">
        <v>13320</v>
      </c>
      <c r="H1088" s="171"/>
      <c r="I1088" s="88">
        <f t="shared" si="87"/>
        <v>13320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808</v>
      </c>
      <c r="D1089" s="202" t="s">
        <v>39</v>
      </c>
      <c r="E1089" s="203" t="s">
        <v>11</v>
      </c>
      <c r="F1089" s="204">
        <v>18180</v>
      </c>
      <c r="G1089" s="204">
        <v>18180</v>
      </c>
      <c r="H1089" s="171"/>
      <c r="I1089" s="88">
        <f t="shared" si="87"/>
        <v>18180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809</v>
      </c>
      <c r="D1090" s="202" t="s">
        <v>39</v>
      </c>
      <c r="E1090" s="203" t="s">
        <v>11</v>
      </c>
      <c r="F1090" s="204">
        <v>13920</v>
      </c>
      <c r="G1090" s="204">
        <v>13920</v>
      </c>
      <c r="H1090" s="171"/>
      <c r="I1090" s="88">
        <f t="shared" si="87"/>
        <v>13920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810</v>
      </c>
      <c r="D1091" s="202" t="s">
        <v>39</v>
      </c>
      <c r="E1091" s="203" t="s">
        <v>11</v>
      </c>
      <c r="F1091" s="204">
        <v>10320</v>
      </c>
      <c r="G1091" s="204">
        <v>10320</v>
      </c>
      <c r="H1091" s="171"/>
      <c r="I1091" s="88">
        <f t="shared" si="87"/>
        <v>10320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811</v>
      </c>
      <c r="D1092" s="202" t="s">
        <v>39</v>
      </c>
      <c r="E1092" s="203" t="s">
        <v>11</v>
      </c>
      <c r="F1092" s="204">
        <v>11880</v>
      </c>
      <c r="G1092" s="204">
        <v>11880</v>
      </c>
      <c r="H1092" s="171"/>
      <c r="I1092" s="88">
        <f t="shared" si="87"/>
        <v>11880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812</v>
      </c>
      <c r="D1093" s="202" t="s">
        <v>39</v>
      </c>
      <c r="E1093" s="203" t="s">
        <v>11</v>
      </c>
      <c r="F1093" s="204">
        <v>11880</v>
      </c>
      <c r="G1093" s="204">
        <v>11880</v>
      </c>
      <c r="H1093" s="171"/>
      <c r="I1093" s="88">
        <f t="shared" si="87"/>
        <v>11880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813</v>
      </c>
      <c r="D1094" s="202" t="s">
        <v>39</v>
      </c>
      <c r="E1094" s="203" t="s">
        <v>11</v>
      </c>
      <c r="F1094" s="204">
        <v>12300</v>
      </c>
      <c r="G1094" s="204">
        <v>12300</v>
      </c>
      <c r="H1094" s="171"/>
      <c r="I1094" s="88">
        <f t="shared" si="87"/>
        <v>12300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814</v>
      </c>
      <c r="D1095" s="202" t="s">
        <v>39</v>
      </c>
      <c r="E1095" s="203" t="s">
        <v>11</v>
      </c>
      <c r="F1095" s="204">
        <v>12300</v>
      </c>
      <c r="G1095" s="204">
        <v>12300</v>
      </c>
      <c r="H1095" s="171"/>
      <c r="I1095" s="88">
        <f t="shared" si="87"/>
        <v>12300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815</v>
      </c>
      <c r="D1096" s="202" t="s">
        <v>39</v>
      </c>
      <c r="E1096" s="203" t="s">
        <v>11</v>
      </c>
      <c r="F1096" s="204">
        <v>16500</v>
      </c>
      <c r="G1096" s="204">
        <v>16500</v>
      </c>
      <c r="H1096" s="171"/>
      <c r="I1096" s="88">
        <f t="shared" si="87"/>
        <v>16500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816</v>
      </c>
      <c r="D1097" s="202" t="s">
        <v>39</v>
      </c>
      <c r="E1097" s="203" t="s">
        <v>11</v>
      </c>
      <c r="F1097" s="204">
        <v>16500</v>
      </c>
      <c r="G1097" s="204">
        <v>16500</v>
      </c>
      <c r="H1097" s="171"/>
      <c r="I1097" s="88">
        <f t="shared" si="87"/>
        <v>16500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817</v>
      </c>
      <c r="D1098" s="202" t="s">
        <v>39</v>
      </c>
      <c r="E1098" s="203" t="s">
        <v>11</v>
      </c>
      <c r="F1098" s="204">
        <v>13260</v>
      </c>
      <c r="G1098" s="204">
        <v>13260</v>
      </c>
      <c r="H1098" s="171"/>
      <c r="I1098" s="88">
        <f t="shared" si="87"/>
        <v>13260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40</v>
      </c>
      <c r="D1099" s="202" t="s">
        <v>40</v>
      </c>
      <c r="E1099" s="203"/>
      <c r="F1099" s="204">
        <v>0</v>
      </c>
      <c r="G1099" s="204">
        <v>0</v>
      </c>
      <c r="H1099" s="171"/>
      <c r="I1099" s="88">
        <f t="shared" si="87"/>
        <v>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83" t="s">
        <v>1004</v>
      </c>
      <c r="C1100" s="109" t="s">
        <v>634</v>
      </c>
      <c r="D1100" s="202" t="s">
        <v>40</v>
      </c>
      <c r="E1100" s="203"/>
      <c r="F1100" s="204">
        <v>0</v>
      </c>
      <c r="G1100" s="204">
        <v>0</v>
      </c>
      <c r="H1100" s="171"/>
      <c r="I1100" s="88">
        <f t="shared" si="87"/>
        <v>0</v>
      </c>
      <c r="J1100" s="163">
        <f t="shared" si="83"/>
        <v>0</v>
      </c>
      <c r="K1100" s="155">
        <f t="shared" si="8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85"/>
        <v>0</v>
      </c>
      <c r="O1100" s="155">
        <f t="shared" si="8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818</v>
      </c>
      <c r="D1101" s="202" t="s">
        <v>39</v>
      </c>
      <c r="E1101" s="203" t="s">
        <v>11</v>
      </c>
      <c r="F1101" s="204">
        <v>31920</v>
      </c>
      <c r="G1101" s="204">
        <v>31920</v>
      </c>
      <c r="H1101" s="171"/>
      <c r="I1101" s="88">
        <f t="shared" si="87"/>
        <v>31920</v>
      </c>
      <c r="J1101" s="163">
        <f t="shared" si="83"/>
        <v>0</v>
      </c>
      <c r="K1101" s="155">
        <f t="shared" si="8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85"/>
        <v>0</v>
      </c>
      <c r="O1101" s="155">
        <f t="shared" si="8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819</v>
      </c>
      <c r="D1102" s="202" t="s">
        <v>39</v>
      </c>
      <c r="E1102" s="203" t="s">
        <v>11</v>
      </c>
      <c r="F1102" s="204">
        <v>31920</v>
      </c>
      <c r="G1102" s="204">
        <v>31920</v>
      </c>
      <c r="H1102" s="171"/>
      <c r="I1102" s="88">
        <f t="shared" si="87"/>
        <v>31920</v>
      </c>
      <c r="J1102" s="163">
        <f t="shared" si="83"/>
        <v>0</v>
      </c>
      <c r="K1102" s="155">
        <f t="shared" si="8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85"/>
        <v>0</v>
      </c>
      <c r="O1102" s="155">
        <f t="shared" si="8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820</v>
      </c>
      <c r="D1103" s="202" t="s">
        <v>39</v>
      </c>
      <c r="E1103" s="203" t="s">
        <v>11</v>
      </c>
      <c r="F1103" s="204">
        <v>31920</v>
      </c>
      <c r="G1103" s="204">
        <v>31920</v>
      </c>
      <c r="H1103" s="171"/>
      <c r="I1103" s="88">
        <f t="shared" si="87"/>
        <v>31920</v>
      </c>
      <c r="J1103" s="163">
        <f t="shared" si="83"/>
        <v>0</v>
      </c>
      <c r="K1103" s="155">
        <f t="shared" si="8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85"/>
        <v>0</v>
      </c>
      <c r="O1103" s="155">
        <f t="shared" si="8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821</v>
      </c>
      <c r="D1104" s="202" t="s">
        <v>39</v>
      </c>
      <c r="E1104" s="203" t="s">
        <v>11</v>
      </c>
      <c r="F1104" s="204">
        <v>48060</v>
      </c>
      <c r="G1104" s="204">
        <v>48060</v>
      </c>
      <c r="H1104" s="171"/>
      <c r="I1104" s="88">
        <f t="shared" si="87"/>
        <v>48060</v>
      </c>
      <c r="J1104" s="163">
        <f t="shared" si="83"/>
        <v>0</v>
      </c>
      <c r="K1104" s="155">
        <f t="shared" si="8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85"/>
        <v>0</v>
      </c>
      <c r="O1104" s="155">
        <f t="shared" si="8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822</v>
      </c>
      <c r="D1105" s="202" t="s">
        <v>39</v>
      </c>
      <c r="E1105" s="203" t="s">
        <v>11</v>
      </c>
      <c r="F1105" s="204">
        <v>16200</v>
      </c>
      <c r="G1105" s="204">
        <v>16200</v>
      </c>
      <c r="H1105" s="171"/>
      <c r="I1105" s="88">
        <f t="shared" si="87"/>
        <v>16200</v>
      </c>
      <c r="J1105" s="163">
        <f t="shared" si="83"/>
        <v>0</v>
      </c>
      <c r="K1105" s="155">
        <f t="shared" si="8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85"/>
        <v>0</v>
      </c>
      <c r="O1105" s="155">
        <f t="shared" si="8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823</v>
      </c>
      <c r="D1106" s="202" t="s">
        <v>39</v>
      </c>
      <c r="E1106" s="203" t="s">
        <v>11</v>
      </c>
      <c r="F1106" s="204">
        <v>48060</v>
      </c>
      <c r="G1106" s="204">
        <v>48060</v>
      </c>
      <c r="H1106" s="171"/>
      <c r="I1106" s="88">
        <f t="shared" si="87"/>
        <v>48060</v>
      </c>
      <c r="J1106" s="163">
        <f t="shared" si="83"/>
        <v>0</v>
      </c>
      <c r="K1106" s="155">
        <f t="shared" si="8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85"/>
        <v>0</v>
      </c>
      <c r="O1106" s="155">
        <f t="shared" si="8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824</v>
      </c>
      <c r="D1107" s="202" t="s">
        <v>39</v>
      </c>
      <c r="E1107" s="203" t="s">
        <v>11</v>
      </c>
      <c r="F1107" s="204">
        <v>50400</v>
      </c>
      <c r="G1107" s="204">
        <v>50400</v>
      </c>
      <c r="H1107" s="171"/>
      <c r="I1107" s="88">
        <f t="shared" si="87"/>
        <v>50400</v>
      </c>
      <c r="J1107" s="163">
        <f t="shared" si="83"/>
        <v>0</v>
      </c>
      <c r="K1107" s="155">
        <f t="shared" si="8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85"/>
        <v>0</v>
      </c>
      <c r="O1107" s="155">
        <f t="shared" si="8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825</v>
      </c>
      <c r="D1108" s="202" t="s">
        <v>39</v>
      </c>
      <c r="E1108" s="203" t="s">
        <v>11</v>
      </c>
      <c r="F1108" s="204">
        <v>26400</v>
      </c>
      <c r="G1108" s="204">
        <v>26400</v>
      </c>
      <c r="H1108" s="171"/>
      <c r="I1108" s="88">
        <f t="shared" si="87"/>
        <v>26400</v>
      </c>
      <c r="J1108" s="163">
        <f t="shared" si="83"/>
        <v>0</v>
      </c>
      <c r="K1108" s="155">
        <f t="shared" si="8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85"/>
        <v>0</v>
      </c>
      <c r="O1108" s="155">
        <f t="shared" si="8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826</v>
      </c>
      <c r="D1109" s="202" t="s">
        <v>39</v>
      </c>
      <c r="E1109" s="203" t="s">
        <v>11</v>
      </c>
      <c r="F1109" s="204">
        <v>42180</v>
      </c>
      <c r="G1109" s="204">
        <v>42180</v>
      </c>
      <c r="H1109" s="171"/>
      <c r="I1109" s="88">
        <f t="shared" si="87"/>
        <v>42180</v>
      </c>
      <c r="J1109" s="163">
        <f t="shared" si="83"/>
        <v>0</v>
      </c>
      <c r="K1109" s="155">
        <f t="shared" si="8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85"/>
        <v>0</v>
      </c>
      <c r="O1109" s="155">
        <f t="shared" si="8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827</v>
      </c>
      <c r="D1110" s="202" t="s">
        <v>39</v>
      </c>
      <c r="E1110" s="203" t="s">
        <v>11</v>
      </c>
      <c r="F1110" s="204">
        <v>42180</v>
      </c>
      <c r="G1110" s="204">
        <v>42180</v>
      </c>
      <c r="H1110" s="171"/>
      <c r="I1110" s="88">
        <f t="shared" si="87"/>
        <v>42180</v>
      </c>
      <c r="J1110" s="163">
        <f t="shared" si="83"/>
        <v>0</v>
      </c>
      <c r="K1110" s="155">
        <f t="shared" si="8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85"/>
        <v>0</v>
      </c>
      <c r="O1110" s="155">
        <f t="shared" si="8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828</v>
      </c>
      <c r="D1111" s="202" t="s">
        <v>39</v>
      </c>
      <c r="E1111" s="203" t="s">
        <v>11</v>
      </c>
      <c r="F1111" s="204">
        <v>27120</v>
      </c>
      <c r="G1111" s="204">
        <v>27120</v>
      </c>
      <c r="H1111" s="171"/>
      <c r="I1111" s="88">
        <f t="shared" si="87"/>
        <v>27120</v>
      </c>
      <c r="J1111" s="163">
        <f t="shared" si="83"/>
        <v>0</v>
      </c>
      <c r="K1111" s="155">
        <f t="shared" si="8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85"/>
        <v>0</v>
      </c>
      <c r="O1111" s="155">
        <f t="shared" si="8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829</v>
      </c>
      <c r="D1112" s="202" t="s">
        <v>39</v>
      </c>
      <c r="E1112" s="203" t="s">
        <v>11</v>
      </c>
      <c r="F1112" s="204">
        <v>46800</v>
      </c>
      <c r="G1112" s="204">
        <v>46800</v>
      </c>
      <c r="H1112" s="171"/>
      <c r="I1112" s="88">
        <f t="shared" si="87"/>
        <v>46800</v>
      </c>
      <c r="J1112" s="163">
        <f t="shared" ref="J1112:J1175" si="88">IF(D1112="MDU-KD",1,0)</f>
        <v>0</v>
      </c>
      <c r="K1112" s="155">
        <f t="shared" ref="K1112:K1175" si="8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90">IF(L1112=0,M1112,L1112)</f>
        <v>0</v>
      </c>
      <c r="O1112" s="155">
        <f t="shared" ref="O1112:O1175" si="9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830</v>
      </c>
      <c r="D1113" s="202" t="s">
        <v>39</v>
      </c>
      <c r="E1113" s="203" t="s">
        <v>11</v>
      </c>
      <c r="F1113" s="204">
        <v>46800</v>
      </c>
      <c r="G1113" s="204">
        <v>46800</v>
      </c>
      <c r="H1113" s="171"/>
      <c r="I1113" s="88">
        <f t="shared" si="87"/>
        <v>46800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831</v>
      </c>
      <c r="D1114" s="202" t="s">
        <v>39</v>
      </c>
      <c r="E1114" s="203" t="s">
        <v>11</v>
      </c>
      <c r="F1114" s="204">
        <v>45240</v>
      </c>
      <c r="G1114" s="204">
        <v>45240</v>
      </c>
      <c r="H1114" s="171"/>
      <c r="I1114" s="88">
        <f t="shared" si="87"/>
        <v>45240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832</v>
      </c>
      <c r="D1115" s="202" t="s">
        <v>39</v>
      </c>
      <c r="E1115" s="203" t="s">
        <v>11</v>
      </c>
      <c r="F1115" s="204">
        <v>22740</v>
      </c>
      <c r="G1115" s="204">
        <v>22740</v>
      </c>
      <c r="H1115" s="171"/>
      <c r="I1115" s="88">
        <f t="shared" si="87"/>
        <v>22740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833</v>
      </c>
      <c r="D1116" s="202" t="s">
        <v>39</v>
      </c>
      <c r="E1116" s="203" t="s">
        <v>11</v>
      </c>
      <c r="F1116" s="204">
        <v>22740</v>
      </c>
      <c r="G1116" s="204">
        <v>22740</v>
      </c>
      <c r="H1116" s="171"/>
      <c r="I1116" s="88">
        <f t="shared" si="87"/>
        <v>22740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834</v>
      </c>
      <c r="D1117" s="202" t="s">
        <v>39</v>
      </c>
      <c r="E1117" s="203" t="s">
        <v>11</v>
      </c>
      <c r="F1117" s="204">
        <v>24420</v>
      </c>
      <c r="G1117" s="204">
        <v>24420</v>
      </c>
      <c r="H1117" s="171"/>
      <c r="I1117" s="88">
        <f t="shared" si="87"/>
        <v>24420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835</v>
      </c>
      <c r="D1118" s="202" t="s">
        <v>39</v>
      </c>
      <c r="E1118" s="203" t="s">
        <v>11</v>
      </c>
      <c r="F1118" s="204">
        <v>24420</v>
      </c>
      <c r="G1118" s="204">
        <v>24420</v>
      </c>
      <c r="H1118" s="171"/>
      <c r="I1118" s="88">
        <f t="shared" si="87"/>
        <v>24420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836</v>
      </c>
      <c r="D1119" s="202" t="s">
        <v>39</v>
      </c>
      <c r="E1119" s="203" t="s">
        <v>11</v>
      </c>
      <c r="F1119" s="204">
        <v>24420</v>
      </c>
      <c r="G1119" s="204">
        <v>24420</v>
      </c>
      <c r="H1119" s="171"/>
      <c r="I1119" s="88">
        <f t="shared" si="87"/>
        <v>24420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837</v>
      </c>
      <c r="D1120" s="202" t="s">
        <v>39</v>
      </c>
      <c r="E1120" s="203" t="s">
        <v>11</v>
      </c>
      <c r="F1120" s="204">
        <v>24420</v>
      </c>
      <c r="G1120" s="204">
        <v>24420</v>
      </c>
      <c r="H1120" s="171"/>
      <c r="I1120" s="88">
        <f t="shared" si="87"/>
        <v>24420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838</v>
      </c>
      <c r="D1121" s="202" t="s">
        <v>39</v>
      </c>
      <c r="E1121" s="203" t="s">
        <v>11</v>
      </c>
      <c r="F1121" s="204">
        <v>21720</v>
      </c>
      <c r="G1121" s="204">
        <v>21720</v>
      </c>
      <c r="H1121" s="171"/>
      <c r="I1121" s="88">
        <f t="shared" si="87"/>
        <v>21720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839</v>
      </c>
      <c r="D1122" s="202" t="s">
        <v>39</v>
      </c>
      <c r="E1122" s="203" t="s">
        <v>11</v>
      </c>
      <c r="F1122" s="204">
        <v>20100</v>
      </c>
      <c r="G1122" s="204">
        <v>20100</v>
      </c>
      <c r="H1122" s="171"/>
      <c r="I1122" s="88">
        <f t="shared" si="87"/>
        <v>20100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840</v>
      </c>
      <c r="D1123" s="202" t="s">
        <v>39</v>
      </c>
      <c r="E1123" s="203" t="s">
        <v>11</v>
      </c>
      <c r="F1123" s="204">
        <v>20100</v>
      </c>
      <c r="G1123" s="204">
        <v>20100</v>
      </c>
      <c r="H1123" s="171"/>
      <c r="I1123" s="88">
        <f t="shared" si="87"/>
        <v>20100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841</v>
      </c>
      <c r="D1124" s="202" t="s">
        <v>39</v>
      </c>
      <c r="E1124" s="203" t="s">
        <v>11</v>
      </c>
      <c r="F1124" s="204">
        <v>20100</v>
      </c>
      <c r="G1124" s="204">
        <v>20100</v>
      </c>
      <c r="H1124" s="171"/>
      <c r="I1124" s="88">
        <f t="shared" si="87"/>
        <v>20100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842</v>
      </c>
      <c r="D1125" s="202" t="s">
        <v>39</v>
      </c>
      <c r="E1125" s="203" t="s">
        <v>11</v>
      </c>
      <c r="F1125" s="204">
        <v>20100</v>
      </c>
      <c r="G1125" s="204">
        <v>20100</v>
      </c>
      <c r="H1125" s="171"/>
      <c r="I1125" s="88">
        <f t="shared" si="87"/>
        <v>20100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843</v>
      </c>
      <c r="D1126" s="202" t="s">
        <v>39</v>
      </c>
      <c r="E1126" s="203" t="s">
        <v>11</v>
      </c>
      <c r="F1126" s="204">
        <v>42240</v>
      </c>
      <c r="G1126" s="204">
        <v>42240</v>
      </c>
      <c r="H1126" s="171"/>
      <c r="I1126" s="88">
        <f t="shared" si="87"/>
        <v>42240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844</v>
      </c>
      <c r="D1127" s="202" t="s">
        <v>39</v>
      </c>
      <c r="E1127" s="203" t="s">
        <v>11</v>
      </c>
      <c r="F1127" s="204">
        <v>42240</v>
      </c>
      <c r="G1127" s="204">
        <v>42240</v>
      </c>
      <c r="H1127" s="171"/>
      <c r="I1127" s="88">
        <f t="shared" si="87"/>
        <v>42240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845</v>
      </c>
      <c r="D1128" s="202" t="s">
        <v>39</v>
      </c>
      <c r="E1128" s="203" t="s">
        <v>11</v>
      </c>
      <c r="F1128" s="204">
        <v>40260</v>
      </c>
      <c r="G1128" s="204">
        <v>40260</v>
      </c>
      <c r="H1128" s="171"/>
      <c r="I1128" s="88">
        <f t="shared" si="87"/>
        <v>40260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846</v>
      </c>
      <c r="D1129" s="202" t="s">
        <v>39</v>
      </c>
      <c r="E1129" s="203" t="s">
        <v>11</v>
      </c>
      <c r="F1129" s="204">
        <v>28020</v>
      </c>
      <c r="G1129" s="204">
        <v>28020</v>
      </c>
      <c r="H1129" s="171"/>
      <c r="I1129" s="88">
        <f t="shared" si="87"/>
        <v>28020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847</v>
      </c>
      <c r="D1130" s="202" t="s">
        <v>39</v>
      </c>
      <c r="E1130" s="203" t="s">
        <v>11</v>
      </c>
      <c r="F1130" s="204">
        <v>28020</v>
      </c>
      <c r="G1130" s="204">
        <v>28020</v>
      </c>
      <c r="H1130" s="171"/>
      <c r="I1130" s="88">
        <f t="shared" si="87"/>
        <v>28020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848</v>
      </c>
      <c r="D1131" s="202" t="s">
        <v>39</v>
      </c>
      <c r="E1131" s="203" t="s">
        <v>11</v>
      </c>
      <c r="F1131" s="204">
        <v>45360</v>
      </c>
      <c r="G1131" s="204">
        <v>45360</v>
      </c>
      <c r="H1131" s="171"/>
      <c r="I1131" s="88">
        <f t="shared" si="87"/>
        <v>45360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849</v>
      </c>
      <c r="D1132" s="202" t="s">
        <v>39</v>
      </c>
      <c r="E1132" s="203" t="s">
        <v>11</v>
      </c>
      <c r="F1132" s="204">
        <v>45360</v>
      </c>
      <c r="G1132" s="204">
        <v>45360</v>
      </c>
      <c r="H1132" s="171"/>
      <c r="I1132" s="88">
        <f t="shared" si="87"/>
        <v>45360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850</v>
      </c>
      <c r="D1133" s="202" t="s">
        <v>39</v>
      </c>
      <c r="E1133" s="203" t="s">
        <v>11</v>
      </c>
      <c r="F1133" s="204">
        <v>36060</v>
      </c>
      <c r="G1133" s="204">
        <v>36060</v>
      </c>
      <c r="H1133" s="171"/>
      <c r="I1133" s="88">
        <f t="shared" si="87"/>
        <v>36060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851</v>
      </c>
      <c r="D1134" s="202" t="s">
        <v>39</v>
      </c>
      <c r="E1134" s="203" t="s">
        <v>11</v>
      </c>
      <c r="F1134" s="204">
        <v>33660</v>
      </c>
      <c r="G1134" s="204">
        <v>33660</v>
      </c>
      <c r="H1134" s="171"/>
      <c r="I1134" s="88">
        <f t="shared" si="87"/>
        <v>33660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40</v>
      </c>
      <c r="D1135" s="202" t="s">
        <v>40</v>
      </c>
      <c r="E1135" s="203"/>
      <c r="F1135" s="204">
        <v>0</v>
      </c>
      <c r="G1135" s="204">
        <v>0</v>
      </c>
      <c r="H1135" s="171"/>
      <c r="I1135" s="88">
        <f t="shared" si="87"/>
        <v>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83" t="s">
        <v>1004</v>
      </c>
      <c r="C1136" s="109" t="s">
        <v>669</v>
      </c>
      <c r="D1136" s="202" t="s">
        <v>40</v>
      </c>
      <c r="E1136" s="203"/>
      <c r="F1136" s="204">
        <v>0</v>
      </c>
      <c r="G1136" s="204">
        <v>0</v>
      </c>
      <c r="H1136" s="171"/>
      <c r="I1136" s="88">
        <f t="shared" ref="I1136:I1199" si="92">IF($I$5=$G$4,G1136,(IF($I$5=$F$4,F1136,0)))</f>
        <v>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852</v>
      </c>
      <c r="D1137" s="202" t="s">
        <v>39</v>
      </c>
      <c r="E1137" s="203" t="s">
        <v>11</v>
      </c>
      <c r="F1137" s="204">
        <v>38820</v>
      </c>
      <c r="G1137" s="204">
        <v>38820</v>
      </c>
      <c r="H1137" s="171"/>
      <c r="I1137" s="88">
        <f t="shared" si="92"/>
        <v>38820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853</v>
      </c>
      <c r="D1138" s="202" t="s">
        <v>39</v>
      </c>
      <c r="E1138" s="203" t="s">
        <v>11</v>
      </c>
      <c r="F1138" s="204">
        <v>38820</v>
      </c>
      <c r="G1138" s="204">
        <v>38820</v>
      </c>
      <c r="H1138" s="171"/>
      <c r="I1138" s="88">
        <f t="shared" si="92"/>
        <v>38820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854</v>
      </c>
      <c r="D1139" s="202" t="s">
        <v>39</v>
      </c>
      <c r="E1139" s="203" t="s">
        <v>11</v>
      </c>
      <c r="F1139" s="204">
        <v>47880</v>
      </c>
      <c r="G1139" s="204">
        <v>47880</v>
      </c>
      <c r="H1139" s="171"/>
      <c r="I1139" s="88">
        <f t="shared" si="92"/>
        <v>47880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855</v>
      </c>
      <c r="D1140" s="202" t="s">
        <v>39</v>
      </c>
      <c r="E1140" s="203" t="s">
        <v>11</v>
      </c>
      <c r="F1140" s="204">
        <v>49920</v>
      </c>
      <c r="G1140" s="204">
        <v>49920</v>
      </c>
      <c r="H1140" s="171"/>
      <c r="I1140" s="88">
        <f t="shared" si="92"/>
        <v>49920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856</v>
      </c>
      <c r="D1141" s="202" t="s">
        <v>39</v>
      </c>
      <c r="E1141" s="203" t="s">
        <v>11</v>
      </c>
      <c r="F1141" s="204">
        <v>64260</v>
      </c>
      <c r="G1141" s="204">
        <v>64260</v>
      </c>
      <c r="H1141" s="171"/>
      <c r="I1141" s="88">
        <f t="shared" si="92"/>
        <v>64260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857</v>
      </c>
      <c r="D1142" s="202" t="s">
        <v>39</v>
      </c>
      <c r="E1142" s="203" t="s">
        <v>11</v>
      </c>
      <c r="F1142" s="204">
        <v>110640</v>
      </c>
      <c r="G1142" s="204">
        <v>110640</v>
      </c>
      <c r="H1142" s="171"/>
      <c r="I1142" s="88">
        <f t="shared" si="92"/>
        <v>110640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40</v>
      </c>
      <c r="D1143" s="202" t="s">
        <v>40</v>
      </c>
      <c r="E1143" s="203"/>
      <c r="F1143" s="204">
        <v>0</v>
      </c>
      <c r="G1143" s="204">
        <v>0</v>
      </c>
      <c r="H1143" s="171"/>
      <c r="I1143" s="88">
        <f t="shared" si="92"/>
        <v>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83" t="s">
        <v>1004</v>
      </c>
      <c r="C1144" s="109" t="s">
        <v>676</v>
      </c>
      <c r="D1144" s="202" t="s">
        <v>40</v>
      </c>
      <c r="E1144" s="203"/>
      <c r="F1144" s="204">
        <v>0</v>
      </c>
      <c r="G1144" s="204">
        <v>0</v>
      </c>
      <c r="H1144" s="171"/>
      <c r="I1144" s="88">
        <f t="shared" si="92"/>
        <v>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858</v>
      </c>
      <c r="D1145" s="202" t="s">
        <v>39</v>
      </c>
      <c r="E1145" s="203" t="s">
        <v>11</v>
      </c>
      <c r="F1145" s="204">
        <v>45120</v>
      </c>
      <c r="G1145" s="204">
        <v>45120</v>
      </c>
      <c r="H1145" s="171"/>
      <c r="I1145" s="88">
        <f t="shared" si="92"/>
        <v>45120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859</v>
      </c>
      <c r="D1146" s="202" t="s">
        <v>39</v>
      </c>
      <c r="E1146" s="203" t="s">
        <v>11</v>
      </c>
      <c r="F1146" s="204">
        <v>45120</v>
      </c>
      <c r="G1146" s="204">
        <v>45120</v>
      </c>
      <c r="H1146" s="171"/>
      <c r="I1146" s="88">
        <f t="shared" si="92"/>
        <v>45120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860</v>
      </c>
      <c r="D1147" s="202" t="s">
        <v>39</v>
      </c>
      <c r="E1147" s="203" t="s">
        <v>11</v>
      </c>
      <c r="F1147" s="204">
        <v>44940</v>
      </c>
      <c r="G1147" s="204">
        <v>44940</v>
      </c>
      <c r="H1147" s="171"/>
      <c r="I1147" s="88">
        <f t="shared" si="92"/>
        <v>44940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861</v>
      </c>
      <c r="D1148" s="202" t="s">
        <v>39</v>
      </c>
      <c r="E1148" s="203" t="s">
        <v>11</v>
      </c>
      <c r="F1148" s="204">
        <v>47640</v>
      </c>
      <c r="G1148" s="204">
        <v>47640</v>
      </c>
      <c r="H1148" s="171"/>
      <c r="I1148" s="88">
        <f t="shared" si="92"/>
        <v>47640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862</v>
      </c>
      <c r="D1149" s="202" t="s">
        <v>39</v>
      </c>
      <c r="E1149" s="203" t="s">
        <v>11</v>
      </c>
      <c r="F1149" s="204">
        <v>50340</v>
      </c>
      <c r="G1149" s="204">
        <v>50340</v>
      </c>
      <c r="H1149" s="171"/>
      <c r="I1149" s="88">
        <f t="shared" si="92"/>
        <v>50340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863</v>
      </c>
      <c r="D1150" s="202" t="s">
        <v>39</v>
      </c>
      <c r="E1150" s="203" t="s">
        <v>11</v>
      </c>
      <c r="F1150" s="204">
        <v>43860</v>
      </c>
      <c r="G1150" s="204">
        <v>43860</v>
      </c>
      <c r="H1150" s="171"/>
      <c r="I1150" s="88">
        <f t="shared" si="92"/>
        <v>43860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864</v>
      </c>
      <c r="D1151" s="202" t="s">
        <v>39</v>
      </c>
      <c r="E1151" s="203" t="s">
        <v>11</v>
      </c>
      <c r="F1151" s="204">
        <v>50940</v>
      </c>
      <c r="G1151" s="204">
        <v>50940</v>
      </c>
      <c r="H1151" s="171"/>
      <c r="I1151" s="88">
        <f t="shared" si="92"/>
        <v>50940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865</v>
      </c>
      <c r="D1152" s="202" t="s">
        <v>39</v>
      </c>
      <c r="E1152" s="203" t="s">
        <v>11</v>
      </c>
      <c r="F1152" s="204">
        <v>50940</v>
      </c>
      <c r="G1152" s="204">
        <v>50940</v>
      </c>
      <c r="H1152" s="171"/>
      <c r="I1152" s="88">
        <f t="shared" si="92"/>
        <v>50940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866</v>
      </c>
      <c r="D1153" s="202" t="s">
        <v>39</v>
      </c>
      <c r="E1153" s="203" t="s">
        <v>11</v>
      </c>
      <c r="F1153" s="204">
        <v>48240</v>
      </c>
      <c r="G1153" s="204">
        <v>48240</v>
      </c>
      <c r="H1153" s="171"/>
      <c r="I1153" s="88">
        <f t="shared" si="92"/>
        <v>48240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867</v>
      </c>
      <c r="D1154" s="202" t="s">
        <v>39</v>
      </c>
      <c r="E1154" s="203" t="s">
        <v>11</v>
      </c>
      <c r="F1154" s="204">
        <v>47280</v>
      </c>
      <c r="G1154" s="204">
        <v>47280</v>
      </c>
      <c r="H1154" s="171"/>
      <c r="I1154" s="88">
        <f t="shared" si="92"/>
        <v>47280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868</v>
      </c>
      <c r="D1155" s="202" t="s">
        <v>39</v>
      </c>
      <c r="E1155" s="203" t="s">
        <v>11</v>
      </c>
      <c r="F1155" s="204">
        <v>59940</v>
      </c>
      <c r="G1155" s="204">
        <v>59940</v>
      </c>
      <c r="H1155" s="171"/>
      <c r="I1155" s="88">
        <f t="shared" si="92"/>
        <v>59940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869</v>
      </c>
      <c r="D1156" s="202" t="s">
        <v>39</v>
      </c>
      <c r="E1156" s="203" t="s">
        <v>11</v>
      </c>
      <c r="F1156" s="204">
        <v>55080</v>
      </c>
      <c r="G1156" s="204">
        <v>55080</v>
      </c>
      <c r="H1156" s="171"/>
      <c r="I1156" s="88">
        <f t="shared" si="92"/>
        <v>55080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870</v>
      </c>
      <c r="D1157" s="202" t="s">
        <v>39</v>
      </c>
      <c r="E1157" s="203" t="s">
        <v>11</v>
      </c>
      <c r="F1157" s="204">
        <v>44640</v>
      </c>
      <c r="G1157" s="204">
        <v>44640</v>
      </c>
      <c r="H1157" s="171"/>
      <c r="I1157" s="88">
        <f t="shared" si="92"/>
        <v>44640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871</v>
      </c>
      <c r="D1158" s="202" t="s">
        <v>39</v>
      </c>
      <c r="E1158" s="203" t="s">
        <v>11</v>
      </c>
      <c r="F1158" s="204">
        <v>58920</v>
      </c>
      <c r="G1158" s="204">
        <v>58920</v>
      </c>
      <c r="H1158" s="171"/>
      <c r="I1158" s="88">
        <f t="shared" si="92"/>
        <v>58920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872</v>
      </c>
      <c r="D1159" s="202" t="s">
        <v>39</v>
      </c>
      <c r="E1159" s="203" t="s">
        <v>11</v>
      </c>
      <c r="F1159" s="204">
        <v>58920</v>
      </c>
      <c r="G1159" s="204">
        <v>58920</v>
      </c>
      <c r="H1159" s="171"/>
      <c r="I1159" s="88">
        <f t="shared" si="92"/>
        <v>58920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873</v>
      </c>
      <c r="D1160" s="202" t="s">
        <v>39</v>
      </c>
      <c r="E1160" s="203" t="s">
        <v>11</v>
      </c>
      <c r="F1160" s="204">
        <v>58140</v>
      </c>
      <c r="G1160" s="204">
        <v>58140</v>
      </c>
      <c r="H1160" s="171"/>
      <c r="I1160" s="88">
        <f t="shared" si="92"/>
        <v>58140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874</v>
      </c>
      <c r="D1161" s="202" t="s">
        <v>39</v>
      </c>
      <c r="E1161" s="203" t="s">
        <v>11</v>
      </c>
      <c r="F1161" s="204">
        <v>58140</v>
      </c>
      <c r="G1161" s="204">
        <v>58140</v>
      </c>
      <c r="H1161" s="171"/>
      <c r="I1161" s="88">
        <f t="shared" si="92"/>
        <v>58140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875</v>
      </c>
      <c r="D1162" s="202" t="s">
        <v>39</v>
      </c>
      <c r="E1162" s="203" t="s">
        <v>11</v>
      </c>
      <c r="F1162" s="204">
        <v>56340</v>
      </c>
      <c r="G1162" s="204">
        <v>56340</v>
      </c>
      <c r="H1162" s="171"/>
      <c r="I1162" s="88">
        <f t="shared" si="92"/>
        <v>56340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876</v>
      </c>
      <c r="D1163" s="202" t="s">
        <v>39</v>
      </c>
      <c r="E1163" s="203" t="s">
        <v>11</v>
      </c>
      <c r="F1163" s="204">
        <v>105060</v>
      </c>
      <c r="G1163" s="204">
        <v>105060</v>
      </c>
      <c r="H1163" s="171"/>
      <c r="I1163" s="88">
        <f t="shared" si="92"/>
        <v>105060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877</v>
      </c>
      <c r="D1164" s="202" t="s">
        <v>39</v>
      </c>
      <c r="E1164" s="203" t="s">
        <v>11</v>
      </c>
      <c r="F1164" s="204">
        <v>57540</v>
      </c>
      <c r="G1164" s="204">
        <v>57540</v>
      </c>
      <c r="H1164" s="171"/>
      <c r="I1164" s="88">
        <f t="shared" si="92"/>
        <v>57540</v>
      </c>
      <c r="J1164" s="163">
        <f t="shared" si="88"/>
        <v>0</v>
      </c>
      <c r="K1164" s="155">
        <f t="shared" si="8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0"/>
        <v>0</v>
      </c>
      <c r="O1164" s="155">
        <f t="shared" si="9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878</v>
      </c>
      <c r="D1165" s="202" t="s">
        <v>39</v>
      </c>
      <c r="E1165" s="203" t="s">
        <v>11</v>
      </c>
      <c r="F1165" s="204">
        <v>61080</v>
      </c>
      <c r="G1165" s="204">
        <v>61080</v>
      </c>
      <c r="H1165" s="171"/>
      <c r="I1165" s="88">
        <f t="shared" si="92"/>
        <v>61080</v>
      </c>
      <c r="J1165" s="163">
        <f t="shared" si="88"/>
        <v>0</v>
      </c>
      <c r="K1165" s="155">
        <f t="shared" si="8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0"/>
        <v>0</v>
      </c>
      <c r="O1165" s="155">
        <f t="shared" si="9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879</v>
      </c>
      <c r="D1166" s="202" t="s">
        <v>39</v>
      </c>
      <c r="E1166" s="203" t="s">
        <v>11</v>
      </c>
      <c r="F1166" s="204">
        <v>71880</v>
      </c>
      <c r="G1166" s="204">
        <v>71880</v>
      </c>
      <c r="H1166" s="171"/>
      <c r="I1166" s="88">
        <f t="shared" si="92"/>
        <v>71880</v>
      </c>
      <c r="J1166" s="163">
        <f t="shared" si="88"/>
        <v>0</v>
      </c>
      <c r="K1166" s="155">
        <f t="shared" si="8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0"/>
        <v>0</v>
      </c>
      <c r="O1166" s="155">
        <f t="shared" si="9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880</v>
      </c>
      <c r="D1167" s="202" t="s">
        <v>39</v>
      </c>
      <c r="E1167" s="203" t="s">
        <v>11</v>
      </c>
      <c r="F1167" s="204">
        <v>61080</v>
      </c>
      <c r="G1167" s="204">
        <v>61080</v>
      </c>
      <c r="H1167" s="171"/>
      <c r="I1167" s="88">
        <f t="shared" si="92"/>
        <v>61080</v>
      </c>
      <c r="J1167" s="163">
        <f t="shared" si="88"/>
        <v>0</v>
      </c>
      <c r="K1167" s="155">
        <f t="shared" si="8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0"/>
        <v>0</v>
      </c>
      <c r="O1167" s="155">
        <f t="shared" si="9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881</v>
      </c>
      <c r="D1168" s="202" t="s">
        <v>39</v>
      </c>
      <c r="E1168" s="203" t="s">
        <v>11</v>
      </c>
      <c r="F1168" s="204">
        <v>55860</v>
      </c>
      <c r="G1168" s="204">
        <v>55860</v>
      </c>
      <c r="H1168" s="171"/>
      <c r="I1168" s="88">
        <f t="shared" si="92"/>
        <v>55860</v>
      </c>
      <c r="J1168" s="163">
        <f t="shared" si="88"/>
        <v>0</v>
      </c>
      <c r="K1168" s="155">
        <f t="shared" si="8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0"/>
        <v>0</v>
      </c>
      <c r="O1168" s="155">
        <f t="shared" si="9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882</v>
      </c>
      <c r="D1169" s="202" t="s">
        <v>39</v>
      </c>
      <c r="E1169" s="203" t="s">
        <v>11</v>
      </c>
      <c r="F1169" s="204">
        <v>58680</v>
      </c>
      <c r="G1169" s="204">
        <v>58680</v>
      </c>
      <c r="H1169" s="171"/>
      <c r="I1169" s="88">
        <f t="shared" si="92"/>
        <v>58680</v>
      </c>
      <c r="J1169" s="163">
        <f t="shared" si="88"/>
        <v>0</v>
      </c>
      <c r="K1169" s="155">
        <f t="shared" si="8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0"/>
        <v>0</v>
      </c>
      <c r="O1169" s="155">
        <f t="shared" si="9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883</v>
      </c>
      <c r="D1170" s="202" t="s">
        <v>39</v>
      </c>
      <c r="E1170" s="203" t="s">
        <v>11</v>
      </c>
      <c r="F1170" s="204">
        <v>115680</v>
      </c>
      <c r="G1170" s="204">
        <v>115680</v>
      </c>
      <c r="H1170" s="171"/>
      <c r="I1170" s="88">
        <f t="shared" si="92"/>
        <v>115680</v>
      </c>
      <c r="J1170" s="163">
        <f t="shared" si="88"/>
        <v>0</v>
      </c>
      <c r="K1170" s="155">
        <f t="shared" si="8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0"/>
        <v>0</v>
      </c>
      <c r="O1170" s="155">
        <f t="shared" si="9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884</v>
      </c>
      <c r="D1171" s="202" t="s">
        <v>39</v>
      </c>
      <c r="E1171" s="203" t="s">
        <v>11</v>
      </c>
      <c r="F1171" s="204">
        <v>118500</v>
      </c>
      <c r="G1171" s="204">
        <v>118500</v>
      </c>
      <c r="H1171" s="171"/>
      <c r="I1171" s="88">
        <f t="shared" si="92"/>
        <v>118500</v>
      </c>
      <c r="J1171" s="163">
        <f t="shared" si="88"/>
        <v>0</v>
      </c>
      <c r="K1171" s="155">
        <f t="shared" si="8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0"/>
        <v>0</v>
      </c>
      <c r="O1171" s="155">
        <f t="shared" si="9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885</v>
      </c>
      <c r="D1172" s="202" t="s">
        <v>39</v>
      </c>
      <c r="E1172" s="203" t="s">
        <v>11</v>
      </c>
      <c r="F1172" s="204">
        <v>118500</v>
      </c>
      <c r="G1172" s="204">
        <v>118500</v>
      </c>
      <c r="H1172" s="171"/>
      <c r="I1172" s="88">
        <f t="shared" si="92"/>
        <v>118500</v>
      </c>
      <c r="J1172" s="163">
        <f t="shared" si="88"/>
        <v>0</v>
      </c>
      <c r="K1172" s="155">
        <f t="shared" si="8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0"/>
        <v>0</v>
      </c>
      <c r="O1172" s="155">
        <f t="shared" si="9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886</v>
      </c>
      <c r="D1173" s="202" t="s">
        <v>39</v>
      </c>
      <c r="E1173" s="203" t="s">
        <v>11</v>
      </c>
      <c r="F1173" s="204">
        <v>117900</v>
      </c>
      <c r="G1173" s="204">
        <v>117900</v>
      </c>
      <c r="H1173" s="171"/>
      <c r="I1173" s="88">
        <f t="shared" si="92"/>
        <v>117900</v>
      </c>
      <c r="J1173" s="163">
        <f t="shared" si="88"/>
        <v>0</v>
      </c>
      <c r="K1173" s="155">
        <f t="shared" si="8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0"/>
        <v>0</v>
      </c>
      <c r="O1173" s="155">
        <f t="shared" si="9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887</v>
      </c>
      <c r="D1174" s="202" t="s">
        <v>39</v>
      </c>
      <c r="E1174" s="203" t="s">
        <v>11</v>
      </c>
      <c r="F1174" s="204">
        <v>120120</v>
      </c>
      <c r="G1174" s="204">
        <v>120120</v>
      </c>
      <c r="H1174" s="171"/>
      <c r="I1174" s="88">
        <f t="shared" si="92"/>
        <v>120120</v>
      </c>
      <c r="J1174" s="163">
        <f t="shared" si="88"/>
        <v>0</v>
      </c>
      <c r="K1174" s="155">
        <f t="shared" si="8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0"/>
        <v>0</v>
      </c>
      <c r="O1174" s="155">
        <f t="shared" si="9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888</v>
      </c>
      <c r="D1175" s="202" t="s">
        <v>39</v>
      </c>
      <c r="E1175" s="203" t="s">
        <v>11</v>
      </c>
      <c r="F1175" s="204">
        <v>50460</v>
      </c>
      <c r="G1175" s="204">
        <v>50460</v>
      </c>
      <c r="H1175" s="171"/>
      <c r="I1175" s="88">
        <f t="shared" si="92"/>
        <v>50460</v>
      </c>
      <c r="J1175" s="163">
        <f t="shared" si="88"/>
        <v>0</v>
      </c>
      <c r="K1175" s="155">
        <f t="shared" si="8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0"/>
        <v>0</v>
      </c>
      <c r="O1175" s="155">
        <f t="shared" si="9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889</v>
      </c>
      <c r="D1176" s="202" t="s">
        <v>39</v>
      </c>
      <c r="E1176" s="203" t="s">
        <v>11</v>
      </c>
      <c r="F1176" s="204">
        <v>50460</v>
      </c>
      <c r="G1176" s="204">
        <v>50460</v>
      </c>
      <c r="H1176" s="171"/>
      <c r="I1176" s="88">
        <f t="shared" si="92"/>
        <v>50460</v>
      </c>
      <c r="J1176" s="163">
        <f t="shared" ref="J1176:J1239" si="93">IF(D1176="MDU-KD",1,0)</f>
        <v>0</v>
      </c>
      <c r="K1176" s="155">
        <f t="shared" ref="K1176:K1239" si="9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95">IF(L1176=0,M1176,L1176)</f>
        <v>0</v>
      </c>
      <c r="O1176" s="155">
        <f t="shared" ref="O1176:O1239" si="9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890</v>
      </c>
      <c r="D1177" s="202" t="s">
        <v>39</v>
      </c>
      <c r="E1177" s="203" t="s">
        <v>11</v>
      </c>
      <c r="F1177" s="204">
        <v>41400</v>
      </c>
      <c r="G1177" s="204">
        <v>41400</v>
      </c>
      <c r="H1177" s="171"/>
      <c r="I1177" s="88">
        <f t="shared" si="92"/>
        <v>41400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891</v>
      </c>
      <c r="D1178" s="202" t="s">
        <v>39</v>
      </c>
      <c r="E1178" s="203" t="s">
        <v>11</v>
      </c>
      <c r="F1178" s="204">
        <v>61140</v>
      </c>
      <c r="G1178" s="204">
        <v>61140</v>
      </c>
      <c r="H1178" s="171"/>
      <c r="I1178" s="88">
        <f t="shared" si="92"/>
        <v>61140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892</v>
      </c>
      <c r="D1179" s="202" t="s">
        <v>39</v>
      </c>
      <c r="E1179" s="203" t="s">
        <v>11</v>
      </c>
      <c r="F1179" s="204">
        <v>61140</v>
      </c>
      <c r="G1179" s="204">
        <v>61140</v>
      </c>
      <c r="H1179" s="171"/>
      <c r="I1179" s="88">
        <f t="shared" si="92"/>
        <v>61140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893</v>
      </c>
      <c r="D1180" s="202" t="s">
        <v>39</v>
      </c>
      <c r="E1180" s="203" t="s">
        <v>11</v>
      </c>
      <c r="F1180" s="204">
        <v>55380</v>
      </c>
      <c r="G1180" s="204">
        <v>55380</v>
      </c>
      <c r="H1180" s="171"/>
      <c r="I1180" s="88">
        <f t="shared" si="92"/>
        <v>55380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894</v>
      </c>
      <c r="D1181" s="202" t="s">
        <v>39</v>
      </c>
      <c r="E1181" s="203" t="s">
        <v>11</v>
      </c>
      <c r="F1181" s="204">
        <v>61860</v>
      </c>
      <c r="G1181" s="204">
        <v>61860</v>
      </c>
      <c r="H1181" s="171"/>
      <c r="I1181" s="88">
        <f t="shared" si="92"/>
        <v>61860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895</v>
      </c>
      <c r="D1182" s="202" t="s">
        <v>39</v>
      </c>
      <c r="E1182" s="203" t="s">
        <v>11</v>
      </c>
      <c r="F1182" s="204">
        <v>63900</v>
      </c>
      <c r="G1182" s="204">
        <v>63900</v>
      </c>
      <c r="H1182" s="171"/>
      <c r="I1182" s="88">
        <f t="shared" si="92"/>
        <v>63900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896</v>
      </c>
      <c r="D1183" s="202" t="s">
        <v>39</v>
      </c>
      <c r="E1183" s="203" t="s">
        <v>11</v>
      </c>
      <c r="F1183" s="204">
        <v>59220</v>
      </c>
      <c r="G1183" s="204">
        <v>59220</v>
      </c>
      <c r="H1183" s="171"/>
      <c r="I1183" s="88">
        <f t="shared" si="92"/>
        <v>59220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40</v>
      </c>
      <c r="D1184" s="202" t="s">
        <v>40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 t="s">
        <v>1004</v>
      </c>
      <c r="C1185" s="109" t="s">
        <v>716</v>
      </c>
      <c r="D1185" s="202" t="s">
        <v>40</v>
      </c>
      <c r="E1185" s="203"/>
      <c r="F1185" s="204">
        <v>0</v>
      </c>
      <c r="G1185" s="204">
        <v>0</v>
      </c>
      <c r="H1185" s="171"/>
      <c r="I1185" s="88">
        <f t="shared" si="92"/>
        <v>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897</v>
      </c>
      <c r="D1186" s="202" t="s">
        <v>39</v>
      </c>
      <c r="E1186" s="203" t="s">
        <v>11</v>
      </c>
      <c r="F1186" s="204">
        <v>89700</v>
      </c>
      <c r="G1186" s="204">
        <v>89700</v>
      </c>
      <c r="H1186" s="171"/>
      <c r="I1186" s="88">
        <f t="shared" si="92"/>
        <v>89700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898</v>
      </c>
      <c r="D1187" s="202" t="s">
        <v>39</v>
      </c>
      <c r="E1187" s="203" t="s">
        <v>11</v>
      </c>
      <c r="F1187" s="204">
        <v>91200</v>
      </c>
      <c r="G1187" s="204">
        <v>91200</v>
      </c>
      <c r="H1187" s="171"/>
      <c r="I1187" s="88">
        <f t="shared" si="92"/>
        <v>91200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899</v>
      </c>
      <c r="D1188" s="202" t="s">
        <v>39</v>
      </c>
      <c r="E1188" s="203" t="s">
        <v>11</v>
      </c>
      <c r="F1188" s="204">
        <v>95640</v>
      </c>
      <c r="G1188" s="204">
        <v>95640</v>
      </c>
      <c r="H1188" s="171"/>
      <c r="I1188" s="88">
        <f t="shared" si="92"/>
        <v>95640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900</v>
      </c>
      <c r="D1189" s="202" t="s">
        <v>39</v>
      </c>
      <c r="E1189" s="203" t="s">
        <v>11</v>
      </c>
      <c r="F1189" s="204">
        <v>95640</v>
      </c>
      <c r="G1189" s="204">
        <v>95640</v>
      </c>
      <c r="H1189" s="171"/>
      <c r="I1189" s="88">
        <f t="shared" si="92"/>
        <v>95640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901</v>
      </c>
      <c r="D1190" s="202" t="s">
        <v>39</v>
      </c>
      <c r="E1190" s="203" t="s">
        <v>11</v>
      </c>
      <c r="F1190" s="204">
        <v>116340</v>
      </c>
      <c r="G1190" s="204">
        <v>116340</v>
      </c>
      <c r="H1190" s="171"/>
      <c r="I1190" s="88">
        <f t="shared" si="92"/>
        <v>116340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902</v>
      </c>
      <c r="D1191" s="202" t="s">
        <v>39</v>
      </c>
      <c r="E1191" s="203" t="s">
        <v>11</v>
      </c>
      <c r="F1191" s="204">
        <v>115020</v>
      </c>
      <c r="G1191" s="204">
        <v>115020</v>
      </c>
      <c r="H1191" s="171"/>
      <c r="I1191" s="88">
        <f t="shared" si="92"/>
        <v>115020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903</v>
      </c>
      <c r="D1192" s="202" t="s">
        <v>39</v>
      </c>
      <c r="E1192" s="203" t="s">
        <v>11</v>
      </c>
      <c r="F1192" s="204">
        <v>115020</v>
      </c>
      <c r="G1192" s="204">
        <v>115020</v>
      </c>
      <c r="H1192" s="171"/>
      <c r="I1192" s="88">
        <f t="shared" si="92"/>
        <v>115020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904</v>
      </c>
      <c r="D1193" s="202" t="s">
        <v>39</v>
      </c>
      <c r="E1193" s="203" t="s">
        <v>11</v>
      </c>
      <c r="F1193" s="204">
        <v>115020</v>
      </c>
      <c r="G1193" s="204">
        <v>115020</v>
      </c>
      <c r="H1193" s="171"/>
      <c r="I1193" s="88">
        <f t="shared" si="92"/>
        <v>115020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905</v>
      </c>
      <c r="D1194" s="202" t="s">
        <v>39</v>
      </c>
      <c r="E1194" s="203" t="s">
        <v>11</v>
      </c>
      <c r="F1194" s="204">
        <v>117900</v>
      </c>
      <c r="G1194" s="204">
        <v>117900</v>
      </c>
      <c r="H1194" s="171"/>
      <c r="I1194" s="88">
        <f t="shared" si="92"/>
        <v>117900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906</v>
      </c>
      <c r="D1195" s="202" t="s">
        <v>39</v>
      </c>
      <c r="E1195" s="203" t="s">
        <v>11</v>
      </c>
      <c r="F1195" s="204">
        <v>136860</v>
      </c>
      <c r="G1195" s="204">
        <v>136860</v>
      </c>
      <c r="H1195" s="171"/>
      <c r="I1195" s="88">
        <f t="shared" si="92"/>
        <v>136860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907</v>
      </c>
      <c r="D1196" s="202" t="s">
        <v>39</v>
      </c>
      <c r="E1196" s="203" t="s">
        <v>11</v>
      </c>
      <c r="F1196" s="204">
        <v>220920</v>
      </c>
      <c r="G1196" s="204">
        <v>220920</v>
      </c>
      <c r="H1196" s="171"/>
      <c r="I1196" s="88">
        <f t="shared" si="92"/>
        <v>220920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908</v>
      </c>
      <c r="D1197" s="202" t="s">
        <v>39</v>
      </c>
      <c r="E1197" s="203" t="s">
        <v>11</v>
      </c>
      <c r="F1197" s="204">
        <v>220920</v>
      </c>
      <c r="G1197" s="204">
        <v>220920</v>
      </c>
      <c r="H1197" s="171"/>
      <c r="I1197" s="88">
        <f t="shared" si="92"/>
        <v>220920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40</v>
      </c>
      <c r="E1198" s="203"/>
      <c r="F1198" s="204">
        <v>0</v>
      </c>
      <c r="G1198" s="204">
        <v>0</v>
      </c>
      <c r="H1198" s="171"/>
      <c r="I1198" s="88">
        <f t="shared" si="92"/>
        <v>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 t="s">
        <v>1004</v>
      </c>
      <c r="C1199" s="109" t="s">
        <v>1032</v>
      </c>
      <c r="D1199" s="202" t="s">
        <v>40</v>
      </c>
      <c r="E1199" s="203"/>
      <c r="F1199" s="204">
        <v>0</v>
      </c>
      <c r="G1199" s="204">
        <v>0</v>
      </c>
      <c r="H1199" s="171"/>
      <c r="I1199" s="88">
        <f t="shared" si="92"/>
        <v>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1146</v>
      </c>
      <c r="D1200" s="202" t="s">
        <v>39</v>
      </c>
      <c r="E1200" s="203" t="s">
        <v>11</v>
      </c>
      <c r="F1200" s="204">
        <v>19440</v>
      </c>
      <c r="G1200" s="204">
        <v>19440</v>
      </c>
      <c r="H1200" s="171"/>
      <c r="I1200" s="88">
        <f t="shared" ref="I1200:I1264" si="97">IF($I$5=$G$4,G1200,(IF($I$5=$F$4,F1200,0)))</f>
        <v>19440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1147</v>
      </c>
      <c r="D1201" s="202" t="s">
        <v>39</v>
      </c>
      <c r="E1201" s="203" t="s">
        <v>11</v>
      </c>
      <c r="F1201" s="204">
        <v>28860</v>
      </c>
      <c r="G1201" s="204">
        <v>28860</v>
      </c>
      <c r="H1201" s="171"/>
      <c r="I1201" s="88">
        <f t="shared" si="97"/>
        <v>28860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1148</v>
      </c>
      <c r="D1202" s="202" t="s">
        <v>39</v>
      </c>
      <c r="E1202" s="203" t="s">
        <v>11</v>
      </c>
      <c r="F1202" s="204">
        <v>33180</v>
      </c>
      <c r="G1202" s="204">
        <v>33180</v>
      </c>
      <c r="H1202" s="171"/>
      <c r="I1202" s="88">
        <f t="shared" si="97"/>
        <v>33180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1149</v>
      </c>
      <c r="D1203" s="202" t="s">
        <v>39</v>
      </c>
      <c r="E1203" s="203" t="s">
        <v>11</v>
      </c>
      <c r="F1203" s="204">
        <v>30900</v>
      </c>
      <c r="G1203" s="204">
        <v>30900</v>
      </c>
      <c r="H1203" s="171"/>
      <c r="I1203" s="88">
        <f t="shared" si="97"/>
        <v>30900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1150</v>
      </c>
      <c r="D1204" s="202" t="s">
        <v>39</v>
      </c>
      <c r="E1204" s="203" t="s">
        <v>11</v>
      </c>
      <c r="F1204" s="204">
        <v>40740</v>
      </c>
      <c r="G1204" s="204">
        <v>40740</v>
      </c>
      <c r="H1204" s="171"/>
      <c r="I1204" s="88">
        <f t="shared" si="97"/>
        <v>40740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1151</v>
      </c>
      <c r="D1205" s="202" t="s">
        <v>39</v>
      </c>
      <c r="E1205" s="203" t="s">
        <v>11</v>
      </c>
      <c r="F1205" s="204">
        <v>34020</v>
      </c>
      <c r="G1205" s="204">
        <v>34020</v>
      </c>
      <c r="H1205" s="171"/>
      <c r="I1205" s="88">
        <f t="shared" si="97"/>
        <v>34020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1152</v>
      </c>
      <c r="D1206" s="202" t="s">
        <v>39</v>
      </c>
      <c r="E1206" s="203" t="s">
        <v>11</v>
      </c>
      <c r="F1206" s="204">
        <v>358140</v>
      </c>
      <c r="G1206" s="204">
        <v>358140</v>
      </c>
      <c r="H1206" s="171"/>
      <c r="I1206" s="88">
        <f t="shared" si="97"/>
        <v>358140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1153</v>
      </c>
      <c r="D1207" s="202" t="s">
        <v>39</v>
      </c>
      <c r="E1207" s="203" t="s">
        <v>11</v>
      </c>
      <c r="F1207" s="204">
        <v>240900</v>
      </c>
      <c r="G1207" s="204">
        <v>240900</v>
      </c>
      <c r="H1207" s="171"/>
      <c r="I1207" s="88">
        <f t="shared" si="97"/>
        <v>240900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40</v>
      </c>
      <c r="E1208" s="203"/>
      <c r="F1208" s="204">
        <v>0</v>
      </c>
      <c r="G1208" s="204">
        <v>0</v>
      </c>
      <c r="H1208" s="171"/>
      <c r="I1208" s="88">
        <f t="shared" si="97"/>
        <v>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 t="s">
        <v>1004</v>
      </c>
      <c r="C1209" s="109" t="s">
        <v>728</v>
      </c>
      <c r="D1209" s="202" t="s">
        <v>40</v>
      </c>
      <c r="E1209" s="203"/>
      <c r="F1209" s="204">
        <v>0</v>
      </c>
      <c r="G1209" s="204">
        <v>0</v>
      </c>
      <c r="H1209" s="171"/>
      <c r="I1209" s="88">
        <f t="shared" si="97"/>
        <v>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909</v>
      </c>
      <c r="D1210" s="202" t="s">
        <v>39</v>
      </c>
      <c r="E1210" s="203" t="s">
        <v>11</v>
      </c>
      <c r="F1210" s="204">
        <v>33840</v>
      </c>
      <c r="G1210" s="204">
        <v>33840</v>
      </c>
      <c r="H1210" s="171"/>
      <c r="I1210" s="88">
        <f t="shared" si="97"/>
        <v>33840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910</v>
      </c>
      <c r="D1211" s="202" t="s">
        <v>39</v>
      </c>
      <c r="E1211" s="203" t="s">
        <v>11</v>
      </c>
      <c r="F1211" s="204">
        <v>39240</v>
      </c>
      <c r="G1211" s="204">
        <v>39240</v>
      </c>
      <c r="H1211" s="171"/>
      <c r="I1211" s="88">
        <f t="shared" si="97"/>
        <v>39240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911</v>
      </c>
      <c r="D1212" s="202" t="s">
        <v>39</v>
      </c>
      <c r="E1212" s="203" t="s">
        <v>11</v>
      </c>
      <c r="F1212" s="204">
        <v>7320</v>
      </c>
      <c r="G1212" s="204">
        <v>7320</v>
      </c>
      <c r="H1212" s="171"/>
      <c r="I1212" s="88">
        <f t="shared" si="97"/>
        <v>7320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912</v>
      </c>
      <c r="D1213" s="202" t="s">
        <v>39</v>
      </c>
      <c r="E1213" s="203" t="s">
        <v>11</v>
      </c>
      <c r="F1213" s="204">
        <v>9600</v>
      </c>
      <c r="G1213" s="204">
        <v>9600</v>
      </c>
      <c r="H1213" s="171"/>
      <c r="I1213" s="88">
        <f t="shared" si="97"/>
        <v>9600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913</v>
      </c>
      <c r="D1214" s="202" t="s">
        <v>39</v>
      </c>
      <c r="E1214" s="203" t="s">
        <v>11</v>
      </c>
      <c r="F1214" s="204">
        <v>103860</v>
      </c>
      <c r="G1214" s="204">
        <v>103860</v>
      </c>
      <c r="H1214" s="171"/>
      <c r="I1214" s="88">
        <f t="shared" si="97"/>
        <v>103860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914</v>
      </c>
      <c r="D1215" s="202" t="s">
        <v>39</v>
      </c>
      <c r="E1215" s="203" t="s">
        <v>11</v>
      </c>
      <c r="F1215" s="204">
        <v>923940</v>
      </c>
      <c r="G1215" s="204">
        <v>923940</v>
      </c>
      <c r="H1215" s="171"/>
      <c r="I1215" s="88">
        <f t="shared" si="97"/>
        <v>923940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915</v>
      </c>
      <c r="D1216" s="202" t="s">
        <v>39</v>
      </c>
      <c r="E1216" s="203" t="s">
        <v>11</v>
      </c>
      <c r="F1216" s="204">
        <v>14160</v>
      </c>
      <c r="G1216" s="204">
        <v>14160</v>
      </c>
      <c r="H1216" s="171"/>
      <c r="I1216" s="88">
        <f t="shared" si="97"/>
        <v>14160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916</v>
      </c>
      <c r="D1217" s="202" t="s">
        <v>39</v>
      </c>
      <c r="E1217" s="203" t="s">
        <v>11</v>
      </c>
      <c r="F1217" s="204">
        <v>12060</v>
      </c>
      <c r="G1217" s="204">
        <v>12060</v>
      </c>
      <c r="H1217" s="171"/>
      <c r="I1217" s="88">
        <f t="shared" si="97"/>
        <v>12060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917</v>
      </c>
      <c r="D1218" s="202" t="s">
        <v>39</v>
      </c>
      <c r="E1218" s="203" t="s">
        <v>11</v>
      </c>
      <c r="F1218" s="204">
        <v>14160</v>
      </c>
      <c r="G1218" s="204">
        <v>14160</v>
      </c>
      <c r="H1218" s="171"/>
      <c r="I1218" s="88">
        <f t="shared" si="97"/>
        <v>14160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918</v>
      </c>
      <c r="D1219" s="202" t="s">
        <v>39</v>
      </c>
      <c r="E1219" s="203" t="s">
        <v>11</v>
      </c>
      <c r="F1219" s="204">
        <v>14160</v>
      </c>
      <c r="G1219" s="204">
        <v>14160</v>
      </c>
      <c r="H1219" s="171"/>
      <c r="I1219" s="88">
        <f t="shared" si="97"/>
        <v>14160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919</v>
      </c>
      <c r="D1220" s="202" t="s">
        <v>39</v>
      </c>
      <c r="E1220" s="203" t="s">
        <v>11</v>
      </c>
      <c r="F1220" s="204">
        <v>35040</v>
      </c>
      <c r="G1220" s="204">
        <v>35040</v>
      </c>
      <c r="H1220" s="171"/>
      <c r="I1220" s="88">
        <f t="shared" si="97"/>
        <v>35040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920</v>
      </c>
      <c r="D1221" s="202" t="s">
        <v>39</v>
      </c>
      <c r="E1221" s="203" t="s">
        <v>11</v>
      </c>
      <c r="F1221" s="204">
        <v>25860</v>
      </c>
      <c r="G1221" s="204">
        <v>25860</v>
      </c>
      <c r="H1221" s="171"/>
      <c r="I1221" s="88">
        <f t="shared" si="97"/>
        <v>25860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921</v>
      </c>
      <c r="D1222" s="202" t="s">
        <v>39</v>
      </c>
      <c r="E1222" s="203" t="s">
        <v>11</v>
      </c>
      <c r="F1222" s="204">
        <v>35040</v>
      </c>
      <c r="G1222" s="204">
        <v>35040</v>
      </c>
      <c r="H1222" s="171"/>
      <c r="I1222" s="88">
        <f t="shared" si="97"/>
        <v>35040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922</v>
      </c>
      <c r="D1223" s="202" t="s">
        <v>39</v>
      </c>
      <c r="E1223" s="203" t="s">
        <v>11</v>
      </c>
      <c r="F1223" s="204">
        <v>35040</v>
      </c>
      <c r="G1223" s="204">
        <v>35040</v>
      </c>
      <c r="H1223" s="171"/>
      <c r="I1223" s="88">
        <f t="shared" si="97"/>
        <v>35040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923</v>
      </c>
      <c r="D1224" s="202" t="s">
        <v>39</v>
      </c>
      <c r="E1224" s="203" t="s">
        <v>11</v>
      </c>
      <c r="F1224" s="204">
        <v>25860</v>
      </c>
      <c r="G1224" s="204">
        <v>25860</v>
      </c>
      <c r="H1224" s="171"/>
      <c r="I1224" s="88">
        <f t="shared" si="97"/>
        <v>25860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924</v>
      </c>
      <c r="D1225" s="202" t="s">
        <v>39</v>
      </c>
      <c r="E1225" s="203" t="s">
        <v>11</v>
      </c>
      <c r="F1225" s="204">
        <v>25860</v>
      </c>
      <c r="G1225" s="204">
        <v>25860</v>
      </c>
      <c r="H1225" s="171"/>
      <c r="I1225" s="88">
        <f t="shared" si="97"/>
        <v>25860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925</v>
      </c>
      <c r="D1226" s="202" t="s">
        <v>39</v>
      </c>
      <c r="E1226" s="203" t="s">
        <v>11</v>
      </c>
      <c r="F1226" s="204">
        <v>30960</v>
      </c>
      <c r="G1226" s="204">
        <v>30960</v>
      </c>
      <c r="H1226" s="171"/>
      <c r="I1226" s="88">
        <f t="shared" si="97"/>
        <v>30960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926</v>
      </c>
      <c r="D1227" s="202" t="s">
        <v>39</v>
      </c>
      <c r="E1227" s="203" t="s">
        <v>11</v>
      </c>
      <c r="F1227" s="204">
        <v>25860</v>
      </c>
      <c r="G1227" s="204">
        <v>25860</v>
      </c>
      <c r="H1227" s="171"/>
      <c r="I1227" s="88">
        <f t="shared" si="97"/>
        <v>25860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927</v>
      </c>
      <c r="D1228" s="202" t="s">
        <v>39</v>
      </c>
      <c r="E1228" s="203" t="s">
        <v>11</v>
      </c>
      <c r="F1228" s="204">
        <v>2305860</v>
      </c>
      <c r="G1228" s="204">
        <v>2305860</v>
      </c>
      <c r="H1228" s="171"/>
      <c r="I1228" s="88">
        <f t="shared" si="97"/>
        <v>2305860</v>
      </c>
      <c r="J1228" s="163">
        <f t="shared" si="93"/>
        <v>0</v>
      </c>
      <c r="K1228" s="155">
        <f t="shared" si="9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95"/>
        <v>0</v>
      </c>
      <c r="O1228" s="155">
        <f t="shared" si="96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928</v>
      </c>
      <c r="D1229" s="202" t="s">
        <v>39</v>
      </c>
      <c r="E1229" s="203" t="s">
        <v>11</v>
      </c>
      <c r="F1229" s="204">
        <v>18780</v>
      </c>
      <c r="G1229" s="204">
        <v>18780</v>
      </c>
      <c r="H1229" s="171"/>
      <c r="I1229" s="88">
        <f t="shared" si="97"/>
        <v>18780</v>
      </c>
      <c r="J1229" s="163">
        <f t="shared" si="93"/>
        <v>0</v>
      </c>
      <c r="K1229" s="155">
        <f t="shared" si="9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95"/>
        <v>0</v>
      </c>
      <c r="O1229" s="155">
        <f t="shared" si="96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929</v>
      </c>
      <c r="D1230" s="202" t="s">
        <v>39</v>
      </c>
      <c r="E1230" s="203" t="s">
        <v>11</v>
      </c>
      <c r="F1230" s="204">
        <v>27360</v>
      </c>
      <c r="G1230" s="204">
        <v>27360</v>
      </c>
      <c r="H1230" s="175"/>
      <c r="I1230" s="88">
        <f t="shared" si="97"/>
        <v>27360</v>
      </c>
      <c r="J1230" s="163">
        <f t="shared" si="93"/>
        <v>0</v>
      </c>
      <c r="K1230" s="155">
        <f t="shared" si="9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95"/>
        <v>0</v>
      </c>
      <c r="O1230" s="155">
        <f t="shared" si="96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930</v>
      </c>
      <c r="D1231" s="202" t="s">
        <v>39</v>
      </c>
      <c r="E1231" s="203" t="s">
        <v>11</v>
      </c>
      <c r="F1231" s="204">
        <v>18780</v>
      </c>
      <c r="G1231" s="204">
        <v>18780</v>
      </c>
      <c r="H1231" s="175"/>
      <c r="I1231" s="88">
        <f t="shared" si="97"/>
        <v>18780</v>
      </c>
      <c r="J1231" s="163">
        <f t="shared" si="93"/>
        <v>0</v>
      </c>
      <c r="K1231" s="155">
        <f t="shared" si="9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95"/>
        <v>0</v>
      </c>
      <c r="O1231" s="155">
        <f t="shared" si="96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931</v>
      </c>
      <c r="D1232" s="202" t="s">
        <v>39</v>
      </c>
      <c r="E1232" s="203" t="s">
        <v>11</v>
      </c>
      <c r="F1232" s="204">
        <v>27360</v>
      </c>
      <c r="G1232" s="204">
        <v>27360</v>
      </c>
      <c r="H1232" s="175"/>
      <c r="I1232" s="88">
        <f t="shared" si="97"/>
        <v>27360</v>
      </c>
      <c r="J1232" s="163">
        <f t="shared" si="93"/>
        <v>0</v>
      </c>
      <c r="K1232" s="155">
        <f t="shared" si="9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95"/>
        <v>0</v>
      </c>
      <c r="O1232" s="155">
        <f t="shared" si="96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932</v>
      </c>
      <c r="D1233" s="202" t="s">
        <v>39</v>
      </c>
      <c r="E1233" s="203" t="s">
        <v>11</v>
      </c>
      <c r="F1233" s="204">
        <v>18720</v>
      </c>
      <c r="G1233" s="204">
        <v>18720</v>
      </c>
      <c r="H1233" s="175"/>
      <c r="I1233" s="88">
        <f t="shared" si="97"/>
        <v>18720</v>
      </c>
      <c r="J1233" s="163">
        <f t="shared" si="93"/>
        <v>0</v>
      </c>
      <c r="K1233" s="155">
        <f t="shared" si="9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95"/>
        <v>0</v>
      </c>
      <c r="O1233" s="155">
        <f t="shared" si="96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933</v>
      </c>
      <c r="D1234" s="202" t="s">
        <v>39</v>
      </c>
      <c r="E1234" s="203" t="s">
        <v>11</v>
      </c>
      <c r="F1234" s="204">
        <v>18720</v>
      </c>
      <c r="G1234" s="204">
        <v>18720</v>
      </c>
      <c r="H1234" s="175"/>
      <c r="I1234" s="88">
        <f t="shared" si="97"/>
        <v>18720</v>
      </c>
      <c r="J1234" s="163">
        <f t="shared" si="93"/>
        <v>0</v>
      </c>
      <c r="K1234" s="155">
        <f t="shared" si="9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95"/>
        <v>0</v>
      </c>
      <c r="O1234" s="155">
        <f t="shared" si="96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934</v>
      </c>
      <c r="D1235" s="202" t="s">
        <v>39</v>
      </c>
      <c r="E1235" s="203" t="s">
        <v>11</v>
      </c>
      <c r="F1235" s="204">
        <v>18720</v>
      </c>
      <c r="G1235" s="204">
        <v>18720</v>
      </c>
      <c r="H1235" s="175"/>
      <c r="I1235" s="88">
        <f t="shared" si="97"/>
        <v>18720</v>
      </c>
      <c r="J1235" s="163">
        <f t="shared" si="93"/>
        <v>0</v>
      </c>
      <c r="K1235" s="155">
        <f t="shared" si="9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95"/>
        <v>0</v>
      </c>
      <c r="O1235" s="155">
        <f t="shared" si="96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935</v>
      </c>
      <c r="D1236" s="202" t="s">
        <v>39</v>
      </c>
      <c r="E1236" s="203" t="s">
        <v>11</v>
      </c>
      <c r="F1236" s="204">
        <v>25260</v>
      </c>
      <c r="G1236" s="204">
        <v>25260</v>
      </c>
      <c r="H1236" s="175"/>
      <c r="I1236" s="88">
        <f t="shared" si="97"/>
        <v>25260</v>
      </c>
      <c r="J1236" s="163">
        <f t="shared" si="93"/>
        <v>0</v>
      </c>
      <c r="K1236" s="155">
        <f t="shared" si="9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95"/>
        <v>0</v>
      </c>
      <c r="O1236" s="155">
        <f t="shared" si="96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936</v>
      </c>
      <c r="D1237" s="202" t="s">
        <v>39</v>
      </c>
      <c r="E1237" s="203" t="s">
        <v>11</v>
      </c>
      <c r="F1237" s="204">
        <v>25260</v>
      </c>
      <c r="G1237" s="204">
        <v>25260</v>
      </c>
      <c r="H1237" s="175"/>
      <c r="I1237" s="88">
        <f t="shared" si="97"/>
        <v>25260</v>
      </c>
      <c r="J1237" s="163">
        <f t="shared" si="93"/>
        <v>0</v>
      </c>
      <c r="K1237" s="155">
        <f t="shared" si="9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95"/>
        <v>0</v>
      </c>
      <c r="O1237" s="155">
        <f t="shared" si="96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937</v>
      </c>
      <c r="D1238" s="202" t="s">
        <v>39</v>
      </c>
      <c r="E1238" s="203" t="s">
        <v>11</v>
      </c>
      <c r="F1238" s="204">
        <v>22860</v>
      </c>
      <c r="G1238" s="204">
        <v>22860</v>
      </c>
      <c r="H1238" s="175"/>
      <c r="I1238" s="88">
        <f t="shared" si="97"/>
        <v>22860</v>
      </c>
      <c r="J1238" s="163">
        <f t="shared" si="93"/>
        <v>0</v>
      </c>
      <c r="K1238" s="155">
        <f t="shared" si="9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95"/>
        <v>0</v>
      </c>
      <c r="O1238" s="155">
        <f t="shared" si="96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938</v>
      </c>
      <c r="D1239" s="202" t="s">
        <v>39</v>
      </c>
      <c r="E1239" s="203" t="s">
        <v>11</v>
      </c>
      <c r="F1239" s="204">
        <v>74340</v>
      </c>
      <c r="G1239" s="204">
        <v>74340</v>
      </c>
      <c r="H1239" s="175"/>
      <c r="I1239" s="88">
        <f t="shared" si="97"/>
        <v>74340</v>
      </c>
      <c r="J1239" s="163">
        <f t="shared" si="93"/>
        <v>0</v>
      </c>
      <c r="K1239" s="155">
        <f t="shared" si="9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95"/>
        <v>0</v>
      </c>
      <c r="O1239" s="155">
        <f t="shared" si="96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939</v>
      </c>
      <c r="D1240" s="202" t="s">
        <v>39</v>
      </c>
      <c r="E1240" s="203" t="s">
        <v>11</v>
      </c>
      <c r="F1240" s="204">
        <v>74340</v>
      </c>
      <c r="G1240" s="204">
        <v>74340</v>
      </c>
      <c r="H1240" s="175"/>
      <c r="I1240" s="88">
        <f t="shared" si="97"/>
        <v>74340</v>
      </c>
      <c r="J1240" s="163">
        <f t="shared" ref="J1240:J1303" si="98">IF(D1240="MDU-KD",1,0)</f>
        <v>0</v>
      </c>
      <c r="K1240" s="155">
        <f t="shared" ref="K1240:K1303" si="9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00">IF(L1240=0,M1240,L1240)</f>
        <v>0</v>
      </c>
      <c r="O1240" s="155">
        <f t="shared" ref="O1240:O1303" si="10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940</v>
      </c>
      <c r="D1241" s="202" t="s">
        <v>39</v>
      </c>
      <c r="E1241" s="203" t="s">
        <v>11</v>
      </c>
      <c r="F1241" s="204">
        <v>27540</v>
      </c>
      <c r="G1241" s="204">
        <v>27540</v>
      </c>
      <c r="H1241" s="175"/>
      <c r="I1241" s="88">
        <f t="shared" si="97"/>
        <v>27540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941</v>
      </c>
      <c r="D1242" s="202" t="s">
        <v>39</v>
      </c>
      <c r="E1242" s="203" t="s">
        <v>11</v>
      </c>
      <c r="F1242" s="204">
        <v>21480</v>
      </c>
      <c r="G1242" s="204">
        <v>21480</v>
      </c>
      <c r="H1242" s="175"/>
      <c r="I1242" s="88">
        <f t="shared" si="97"/>
        <v>21480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942</v>
      </c>
      <c r="D1243" s="202" t="s">
        <v>39</v>
      </c>
      <c r="E1243" s="203" t="s">
        <v>11</v>
      </c>
      <c r="F1243" s="204">
        <v>25560</v>
      </c>
      <c r="G1243" s="204">
        <v>25560</v>
      </c>
      <c r="H1243" s="175"/>
      <c r="I1243" s="88">
        <f t="shared" si="97"/>
        <v>25560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943</v>
      </c>
      <c r="D1244" s="202" t="s">
        <v>39</v>
      </c>
      <c r="E1244" s="203" t="s">
        <v>11</v>
      </c>
      <c r="F1244" s="204">
        <v>457260</v>
      </c>
      <c r="G1244" s="204">
        <v>457260</v>
      </c>
      <c r="H1244" s="175"/>
      <c r="I1244" s="88">
        <f t="shared" si="97"/>
        <v>457260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370</v>
      </c>
      <c r="D1245" s="202" t="s">
        <v>39</v>
      </c>
      <c r="E1245" s="203" t="s">
        <v>11</v>
      </c>
      <c r="F1245" s="204">
        <v>6360</v>
      </c>
      <c r="G1245" s="204">
        <v>6360</v>
      </c>
      <c r="H1245" s="175"/>
      <c r="I1245" s="88">
        <f t="shared" si="97"/>
        <v>6360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1154</v>
      </c>
      <c r="D1246" s="202" t="s">
        <v>39</v>
      </c>
      <c r="E1246" s="203" t="s">
        <v>11</v>
      </c>
      <c r="F1246" s="204">
        <v>368820</v>
      </c>
      <c r="G1246" s="204">
        <v>368820</v>
      </c>
      <c r="H1246" s="175"/>
      <c r="I1246" s="88">
        <f t="shared" si="97"/>
        <v>368820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1155</v>
      </c>
      <c r="D1247" s="202" t="s">
        <v>39</v>
      </c>
      <c r="E1247" s="203" t="s">
        <v>11</v>
      </c>
      <c r="F1247" s="204">
        <v>497400</v>
      </c>
      <c r="G1247" s="204">
        <v>497400</v>
      </c>
      <c r="H1247" s="175"/>
      <c r="I1247" s="88">
        <f t="shared" si="97"/>
        <v>497400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996</v>
      </c>
      <c r="D1248" s="202" t="s">
        <v>39</v>
      </c>
      <c r="E1248" s="203" t="s">
        <v>11</v>
      </c>
      <c r="F1248" s="204">
        <v>107520</v>
      </c>
      <c r="G1248" s="204">
        <v>107520</v>
      </c>
      <c r="H1248" s="175"/>
      <c r="I1248" s="88">
        <f t="shared" si="97"/>
        <v>107520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1156</v>
      </c>
      <c r="D1249" s="202" t="s">
        <v>39</v>
      </c>
      <c r="E1249" s="203" t="s">
        <v>466</v>
      </c>
      <c r="F1249" s="204">
        <v>8622.4599999999991</v>
      </c>
      <c r="G1249" s="204">
        <v>8622.4599999999991</v>
      </c>
      <c r="H1249" s="175"/>
      <c r="I1249" s="88">
        <f t="shared" si="97"/>
        <v>8622.4599999999991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40</v>
      </c>
      <c r="E1250" s="203"/>
      <c r="F1250" s="204">
        <v>0</v>
      </c>
      <c r="G1250" s="204">
        <v>0</v>
      </c>
      <c r="H1250" s="175"/>
      <c r="I1250" s="88">
        <f t="shared" si="97"/>
        <v>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 t="s">
        <v>1004</v>
      </c>
      <c r="C1251" s="109" t="s">
        <v>1141</v>
      </c>
      <c r="D1251" s="202" t="s">
        <v>40</v>
      </c>
      <c r="E1251" s="203"/>
      <c r="F1251" s="204">
        <v>0</v>
      </c>
      <c r="G1251" s="204">
        <v>0</v>
      </c>
      <c r="H1251" s="175"/>
      <c r="I1251" s="88">
        <f t="shared" si="97"/>
        <v>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1157</v>
      </c>
      <c r="D1252" s="202" t="s">
        <v>39</v>
      </c>
      <c r="E1252" s="203" t="s">
        <v>11</v>
      </c>
      <c r="F1252" s="204">
        <v>940920</v>
      </c>
      <c r="G1252" s="204">
        <v>940920</v>
      </c>
      <c r="H1252" s="171"/>
      <c r="I1252" s="88">
        <f t="shared" si="97"/>
        <v>940920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1158</v>
      </c>
      <c r="D1253" s="202" t="s">
        <v>39</v>
      </c>
      <c r="E1253" s="203" t="s">
        <v>11</v>
      </c>
      <c r="F1253" s="204">
        <v>2080260</v>
      </c>
      <c r="G1253" s="204">
        <v>2080260</v>
      </c>
      <c r="H1253" s="175"/>
      <c r="I1253" s="88">
        <f t="shared" si="97"/>
        <v>2080260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1159</v>
      </c>
      <c r="D1254" s="202" t="s">
        <v>39</v>
      </c>
      <c r="E1254" s="203" t="s">
        <v>11</v>
      </c>
      <c r="F1254" s="204">
        <v>2080260</v>
      </c>
      <c r="G1254" s="204">
        <v>2080260</v>
      </c>
      <c r="H1254" s="175"/>
      <c r="I1254" s="88">
        <f t="shared" si="97"/>
        <v>2080260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1160</v>
      </c>
      <c r="D1255" s="202" t="s">
        <v>39</v>
      </c>
      <c r="E1255" s="203" t="s">
        <v>11</v>
      </c>
      <c r="F1255" s="204">
        <v>909420</v>
      </c>
      <c r="G1255" s="204">
        <v>909420</v>
      </c>
      <c r="H1255" s="175"/>
      <c r="I1255" s="88">
        <f t="shared" si="97"/>
        <v>909420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97"/>
        <v>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 t="s">
        <v>1004</v>
      </c>
      <c r="C1257" s="109" t="s">
        <v>764</v>
      </c>
      <c r="D1257" s="202" t="s">
        <v>40</v>
      </c>
      <c r="E1257" s="203"/>
      <c r="F1257" s="204">
        <v>0</v>
      </c>
      <c r="G1257" s="204">
        <v>0</v>
      </c>
      <c r="H1257" s="175"/>
      <c r="I1257" s="88">
        <f t="shared" si="97"/>
        <v>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944</v>
      </c>
      <c r="D1258" s="202" t="s">
        <v>39</v>
      </c>
      <c r="E1258" s="203" t="s">
        <v>290</v>
      </c>
      <c r="F1258" s="204">
        <v>285420</v>
      </c>
      <c r="G1258" s="204">
        <v>285420</v>
      </c>
      <c r="H1258" s="175"/>
      <c r="I1258" s="88">
        <f t="shared" si="97"/>
        <v>285420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371</v>
      </c>
      <c r="D1259" s="202" t="s">
        <v>39</v>
      </c>
      <c r="E1259" s="203" t="s">
        <v>290</v>
      </c>
      <c r="F1259" s="204">
        <v>285420</v>
      </c>
      <c r="G1259" s="204">
        <v>285420</v>
      </c>
      <c r="H1259" s="175"/>
      <c r="I1259" s="88">
        <f t="shared" si="97"/>
        <v>285420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372</v>
      </c>
      <c r="D1260" s="202" t="s">
        <v>39</v>
      </c>
      <c r="E1260" s="203" t="s">
        <v>290</v>
      </c>
      <c r="F1260" s="204">
        <v>222780</v>
      </c>
      <c r="G1260" s="204">
        <v>222780</v>
      </c>
      <c r="H1260" s="175"/>
      <c r="I1260" s="88">
        <f t="shared" si="97"/>
        <v>222780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373</v>
      </c>
      <c r="D1261" s="202" t="s">
        <v>39</v>
      </c>
      <c r="E1261" s="203" t="s">
        <v>290</v>
      </c>
      <c r="F1261" s="204">
        <v>211020</v>
      </c>
      <c r="G1261" s="204">
        <v>211020</v>
      </c>
      <c r="H1261" s="175"/>
      <c r="I1261" s="88">
        <f t="shared" si="97"/>
        <v>211020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374</v>
      </c>
      <c r="D1262" s="202" t="s">
        <v>39</v>
      </c>
      <c r="E1262" s="203" t="s">
        <v>290</v>
      </c>
      <c r="F1262" s="204">
        <v>180060</v>
      </c>
      <c r="G1262" s="204">
        <v>180060</v>
      </c>
      <c r="H1262" s="175"/>
      <c r="I1262" s="88">
        <f t="shared" si="97"/>
        <v>180060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375</v>
      </c>
      <c r="D1263" s="202" t="s">
        <v>39</v>
      </c>
      <c r="E1263" s="203" t="s">
        <v>290</v>
      </c>
      <c r="F1263" s="204">
        <v>174540</v>
      </c>
      <c r="G1263" s="204">
        <v>174540</v>
      </c>
      <c r="H1263" s="175"/>
      <c r="I1263" s="88">
        <f t="shared" si="97"/>
        <v>174540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376</v>
      </c>
      <c r="D1264" s="202" t="s">
        <v>39</v>
      </c>
      <c r="E1264" s="203" t="s">
        <v>290</v>
      </c>
      <c r="F1264" s="204">
        <v>174360</v>
      </c>
      <c r="G1264" s="204">
        <v>174360</v>
      </c>
      <c r="H1264" s="175"/>
      <c r="I1264" s="88">
        <f t="shared" si="97"/>
        <v>174360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377</v>
      </c>
      <c r="D1265" s="202" t="s">
        <v>39</v>
      </c>
      <c r="E1265" s="203" t="s">
        <v>290</v>
      </c>
      <c r="F1265" s="204">
        <v>148200</v>
      </c>
      <c r="G1265" s="204">
        <v>148200</v>
      </c>
      <c r="H1265" s="175"/>
      <c r="I1265" s="88">
        <f t="shared" ref="I1265:I1329" si="102">IF($I$5=$G$4,G1265,(IF($I$5=$F$4,F1265,0)))</f>
        <v>148200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378</v>
      </c>
      <c r="D1266" s="202" t="s">
        <v>39</v>
      </c>
      <c r="E1266" s="203" t="s">
        <v>290</v>
      </c>
      <c r="F1266" s="204">
        <v>165600</v>
      </c>
      <c r="G1266" s="204">
        <v>165600</v>
      </c>
      <c r="H1266" s="175"/>
      <c r="I1266" s="88">
        <f t="shared" si="102"/>
        <v>165600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379</v>
      </c>
      <c r="D1267" s="202" t="s">
        <v>39</v>
      </c>
      <c r="E1267" s="203" t="s">
        <v>290</v>
      </c>
      <c r="F1267" s="204">
        <v>160860</v>
      </c>
      <c r="G1267" s="204">
        <v>160860</v>
      </c>
      <c r="H1267" s="175"/>
      <c r="I1267" s="88">
        <f t="shared" si="102"/>
        <v>160860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380</v>
      </c>
      <c r="D1268" s="202" t="s">
        <v>39</v>
      </c>
      <c r="E1268" s="203" t="s">
        <v>290</v>
      </c>
      <c r="F1268" s="204">
        <v>133440</v>
      </c>
      <c r="G1268" s="204">
        <v>133440</v>
      </c>
      <c r="H1268" s="175"/>
      <c r="I1268" s="88">
        <f t="shared" si="102"/>
        <v>133440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381</v>
      </c>
      <c r="D1269" s="202" t="s">
        <v>39</v>
      </c>
      <c r="E1269" s="203" t="s">
        <v>290</v>
      </c>
      <c r="F1269" s="204">
        <v>133440</v>
      </c>
      <c r="G1269" s="204">
        <v>133440</v>
      </c>
      <c r="H1269" s="175"/>
      <c r="I1269" s="88">
        <f t="shared" si="102"/>
        <v>133440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382</v>
      </c>
      <c r="D1270" s="202" t="s">
        <v>39</v>
      </c>
      <c r="E1270" s="203" t="s">
        <v>290</v>
      </c>
      <c r="F1270" s="204">
        <v>118380</v>
      </c>
      <c r="G1270" s="204">
        <v>118380</v>
      </c>
      <c r="H1270" s="175"/>
      <c r="I1270" s="88">
        <f t="shared" si="102"/>
        <v>118380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383</v>
      </c>
      <c r="D1271" s="202" t="s">
        <v>39</v>
      </c>
      <c r="E1271" s="203" t="s">
        <v>290</v>
      </c>
      <c r="F1271" s="204">
        <v>89520</v>
      </c>
      <c r="G1271" s="204">
        <v>89520</v>
      </c>
      <c r="H1271" s="175"/>
      <c r="I1271" s="88">
        <f t="shared" si="102"/>
        <v>89520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384</v>
      </c>
      <c r="D1272" s="202" t="s">
        <v>39</v>
      </c>
      <c r="E1272" s="203" t="s">
        <v>290</v>
      </c>
      <c r="F1272" s="204">
        <v>234120</v>
      </c>
      <c r="G1272" s="204">
        <v>234120</v>
      </c>
      <c r="H1272" s="175"/>
      <c r="I1272" s="88">
        <f t="shared" si="102"/>
        <v>234120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386</v>
      </c>
      <c r="D1273" s="202" t="s">
        <v>39</v>
      </c>
      <c r="E1273" s="203" t="s">
        <v>290</v>
      </c>
      <c r="F1273" s="204">
        <v>184560</v>
      </c>
      <c r="G1273" s="204">
        <v>184560</v>
      </c>
      <c r="H1273" s="175"/>
      <c r="I1273" s="88">
        <f t="shared" si="102"/>
        <v>184560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388</v>
      </c>
      <c r="D1274" s="202" t="s">
        <v>39</v>
      </c>
      <c r="E1274" s="203" t="s">
        <v>290</v>
      </c>
      <c r="F1274" s="204">
        <v>156960</v>
      </c>
      <c r="G1274" s="204">
        <v>156960</v>
      </c>
      <c r="H1274" s="175"/>
      <c r="I1274" s="88">
        <f t="shared" si="102"/>
        <v>156960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390</v>
      </c>
      <c r="D1275" s="202" t="s">
        <v>39</v>
      </c>
      <c r="E1275" s="203" t="s">
        <v>290</v>
      </c>
      <c r="F1275" s="204">
        <v>119220</v>
      </c>
      <c r="G1275" s="204">
        <v>119220</v>
      </c>
      <c r="H1275" s="171"/>
      <c r="I1275" s="88">
        <f t="shared" si="102"/>
        <v>119220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385</v>
      </c>
      <c r="D1276" s="202" t="s">
        <v>39</v>
      </c>
      <c r="E1276" s="203" t="s">
        <v>290</v>
      </c>
      <c r="F1276" s="204">
        <v>163560</v>
      </c>
      <c r="G1276" s="204">
        <v>163560</v>
      </c>
      <c r="H1276" s="171"/>
      <c r="I1276" s="88">
        <f t="shared" si="102"/>
        <v>163560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387</v>
      </c>
      <c r="D1277" s="202" t="s">
        <v>39</v>
      </c>
      <c r="E1277" s="203" t="s">
        <v>290</v>
      </c>
      <c r="F1277" s="204">
        <v>146040</v>
      </c>
      <c r="G1277" s="204">
        <v>146040</v>
      </c>
      <c r="H1277" s="171"/>
      <c r="I1277" s="88">
        <f t="shared" si="102"/>
        <v>146040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389</v>
      </c>
      <c r="D1278" s="202" t="s">
        <v>39</v>
      </c>
      <c r="E1278" s="203" t="s">
        <v>290</v>
      </c>
      <c r="F1278" s="204">
        <v>107580</v>
      </c>
      <c r="G1278" s="204">
        <v>107580</v>
      </c>
      <c r="H1278" s="171"/>
      <c r="I1278" s="88">
        <f t="shared" si="102"/>
        <v>107580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391</v>
      </c>
      <c r="D1279" s="202" t="s">
        <v>39</v>
      </c>
      <c r="E1279" s="203" t="s">
        <v>290</v>
      </c>
      <c r="F1279" s="204">
        <v>91140</v>
      </c>
      <c r="G1279" s="204">
        <v>91140</v>
      </c>
      <c r="H1279" s="171"/>
      <c r="I1279" s="88">
        <f t="shared" si="102"/>
        <v>91140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945</v>
      </c>
      <c r="D1280" s="202" t="s">
        <v>39</v>
      </c>
      <c r="E1280" s="203" t="s">
        <v>290</v>
      </c>
      <c r="F1280" s="204">
        <v>81891.065868368882</v>
      </c>
      <c r="G1280" s="204">
        <v>81891.065868368882</v>
      </c>
      <c r="H1280" s="171"/>
      <c r="I1280" s="88">
        <f t="shared" si="102"/>
        <v>81891.065868368882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946</v>
      </c>
      <c r="D1281" s="202" t="s">
        <v>39</v>
      </c>
      <c r="E1281" s="203" t="s">
        <v>290</v>
      </c>
      <c r="F1281" s="204">
        <v>75288.699780185358</v>
      </c>
      <c r="G1281" s="204">
        <v>75288.699780185358</v>
      </c>
      <c r="H1281" s="171"/>
      <c r="I1281" s="88">
        <f t="shared" si="102"/>
        <v>75288.699780185358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947</v>
      </c>
      <c r="D1282" s="202" t="s">
        <v>39</v>
      </c>
      <c r="E1282" s="203" t="s">
        <v>290</v>
      </c>
      <c r="F1282" s="204">
        <v>69120</v>
      </c>
      <c r="G1282" s="204">
        <v>69120</v>
      </c>
      <c r="H1282" s="171"/>
      <c r="I1282" s="88">
        <f t="shared" si="102"/>
        <v>69120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948</v>
      </c>
      <c r="D1283" s="202" t="s">
        <v>39</v>
      </c>
      <c r="E1283" s="203" t="s">
        <v>290</v>
      </c>
      <c r="F1283" s="204">
        <v>69000</v>
      </c>
      <c r="G1283" s="204">
        <v>69000</v>
      </c>
      <c r="H1283" s="171"/>
      <c r="I1283" s="88">
        <f t="shared" si="102"/>
        <v>69000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949</v>
      </c>
      <c r="D1284" s="202" t="s">
        <v>39</v>
      </c>
      <c r="E1284" s="203" t="s">
        <v>290</v>
      </c>
      <c r="F1284" s="204">
        <v>61080</v>
      </c>
      <c r="G1284" s="204">
        <v>61080</v>
      </c>
      <c r="H1284" s="171"/>
      <c r="I1284" s="88">
        <f t="shared" si="102"/>
        <v>61080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392</v>
      </c>
      <c r="D1285" s="202" t="s">
        <v>39</v>
      </c>
      <c r="E1285" s="203" t="s">
        <v>290</v>
      </c>
      <c r="F1285" s="204">
        <v>313962</v>
      </c>
      <c r="G1285" s="204">
        <v>313962</v>
      </c>
      <c r="H1285" s="171"/>
      <c r="I1285" s="88">
        <f t="shared" si="102"/>
        <v>313962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393</v>
      </c>
      <c r="D1286" s="202" t="s">
        <v>39</v>
      </c>
      <c r="E1286" s="203" t="s">
        <v>290</v>
      </c>
      <c r="F1286" s="204">
        <v>313962</v>
      </c>
      <c r="G1286" s="204">
        <v>313962</v>
      </c>
      <c r="H1286" s="171"/>
      <c r="I1286" s="88">
        <f t="shared" si="102"/>
        <v>313962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394</v>
      </c>
      <c r="D1287" s="202" t="s">
        <v>39</v>
      </c>
      <c r="E1287" s="203" t="s">
        <v>290</v>
      </c>
      <c r="F1287" s="204">
        <v>245058.00000000003</v>
      </c>
      <c r="G1287" s="204">
        <v>245058.00000000003</v>
      </c>
      <c r="H1287" s="171"/>
      <c r="I1287" s="88">
        <f t="shared" si="102"/>
        <v>245058.00000000003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395</v>
      </c>
      <c r="D1288" s="202" t="s">
        <v>39</v>
      </c>
      <c r="E1288" s="203" t="s">
        <v>290</v>
      </c>
      <c r="F1288" s="204">
        <v>232122.00000000003</v>
      </c>
      <c r="G1288" s="204">
        <v>232122.00000000003</v>
      </c>
      <c r="H1288" s="171"/>
      <c r="I1288" s="88">
        <f t="shared" si="102"/>
        <v>232122.00000000003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396</v>
      </c>
      <c r="D1289" s="202" t="s">
        <v>39</v>
      </c>
      <c r="E1289" s="203" t="s">
        <v>290</v>
      </c>
      <c r="F1289" s="204">
        <v>198066</v>
      </c>
      <c r="G1289" s="204">
        <v>198066</v>
      </c>
      <c r="H1289" s="171"/>
      <c r="I1289" s="88">
        <f t="shared" si="102"/>
        <v>198066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397</v>
      </c>
      <c r="D1290" s="202" t="s">
        <v>39</v>
      </c>
      <c r="E1290" s="203" t="s">
        <v>290</v>
      </c>
      <c r="F1290" s="204">
        <v>191994</v>
      </c>
      <c r="G1290" s="204">
        <v>191994</v>
      </c>
      <c r="H1290" s="171"/>
      <c r="I1290" s="88">
        <f t="shared" si="102"/>
        <v>191994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398</v>
      </c>
      <c r="D1291" s="202" t="s">
        <v>39</v>
      </c>
      <c r="E1291" s="203" t="s">
        <v>290</v>
      </c>
      <c r="F1291" s="204">
        <v>191796</v>
      </c>
      <c r="G1291" s="204">
        <v>191796</v>
      </c>
      <c r="H1291" s="171"/>
      <c r="I1291" s="88">
        <f t="shared" si="102"/>
        <v>191796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399</v>
      </c>
      <c r="D1292" s="202" t="s">
        <v>39</v>
      </c>
      <c r="E1292" s="203" t="s">
        <v>290</v>
      </c>
      <c r="F1292" s="204">
        <v>163020</v>
      </c>
      <c r="G1292" s="204">
        <v>163020</v>
      </c>
      <c r="H1292" s="171"/>
      <c r="I1292" s="88">
        <f t="shared" si="102"/>
        <v>163020</v>
      </c>
      <c r="J1292" s="163">
        <f t="shared" si="98"/>
        <v>0</v>
      </c>
      <c r="K1292" s="155">
        <f t="shared" si="9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0"/>
        <v>0</v>
      </c>
      <c r="O1292" s="155">
        <f t="shared" si="101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400</v>
      </c>
      <c r="D1293" s="202" t="s">
        <v>39</v>
      </c>
      <c r="E1293" s="203" t="s">
        <v>290</v>
      </c>
      <c r="F1293" s="204">
        <v>182160</v>
      </c>
      <c r="G1293" s="204">
        <v>182160</v>
      </c>
      <c r="H1293" s="171"/>
      <c r="I1293" s="88">
        <f t="shared" si="102"/>
        <v>182160</v>
      </c>
      <c r="J1293" s="163">
        <f t="shared" si="98"/>
        <v>0</v>
      </c>
      <c r="K1293" s="155">
        <f t="shared" si="9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0"/>
        <v>0</v>
      </c>
      <c r="O1293" s="155">
        <f t="shared" si="101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401</v>
      </c>
      <c r="D1294" s="202" t="s">
        <v>39</v>
      </c>
      <c r="E1294" s="203" t="s">
        <v>290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98"/>
        <v>0</v>
      </c>
      <c r="K1294" s="155">
        <f t="shared" si="9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0"/>
        <v>0</v>
      </c>
      <c r="O1294" s="155">
        <f t="shared" si="101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402</v>
      </c>
      <c r="D1295" s="202" t="s">
        <v>39</v>
      </c>
      <c r="E1295" s="203" t="s">
        <v>290</v>
      </c>
      <c r="F1295" s="204">
        <v>146784</v>
      </c>
      <c r="G1295" s="204">
        <v>146784</v>
      </c>
      <c r="H1295" s="171"/>
      <c r="I1295" s="88">
        <f t="shared" si="102"/>
        <v>146784</v>
      </c>
      <c r="J1295" s="163">
        <f t="shared" si="98"/>
        <v>0</v>
      </c>
      <c r="K1295" s="155">
        <f t="shared" si="9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0"/>
        <v>0</v>
      </c>
      <c r="O1295" s="155">
        <f t="shared" si="101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403</v>
      </c>
      <c r="D1296" s="202" t="s">
        <v>39</v>
      </c>
      <c r="E1296" s="203" t="s">
        <v>290</v>
      </c>
      <c r="F1296" s="204">
        <v>146784</v>
      </c>
      <c r="G1296" s="204">
        <v>146784</v>
      </c>
      <c r="H1296" s="171"/>
      <c r="I1296" s="88">
        <f t="shared" si="102"/>
        <v>146784</v>
      </c>
      <c r="J1296" s="163">
        <f t="shared" si="98"/>
        <v>0</v>
      </c>
      <c r="K1296" s="155">
        <f t="shared" si="9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0"/>
        <v>0</v>
      </c>
      <c r="O1296" s="155">
        <f t="shared" si="101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404</v>
      </c>
      <c r="D1297" s="202" t="s">
        <v>39</v>
      </c>
      <c r="E1297" s="203" t="s">
        <v>290</v>
      </c>
      <c r="F1297" s="204">
        <v>130218.00000000001</v>
      </c>
      <c r="G1297" s="204">
        <v>130218.00000000001</v>
      </c>
      <c r="H1297" s="171"/>
      <c r="I1297" s="88">
        <f t="shared" si="102"/>
        <v>130218.00000000001</v>
      </c>
      <c r="J1297" s="163">
        <f t="shared" si="98"/>
        <v>0</v>
      </c>
      <c r="K1297" s="155">
        <f t="shared" si="9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0"/>
        <v>0</v>
      </c>
      <c r="O1297" s="155">
        <f t="shared" si="101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405</v>
      </c>
      <c r="D1298" s="202" t="s">
        <v>39</v>
      </c>
      <c r="E1298" s="203" t="s">
        <v>290</v>
      </c>
      <c r="F1298" s="204">
        <v>98472</v>
      </c>
      <c r="G1298" s="204">
        <v>98472</v>
      </c>
      <c r="H1298" s="171"/>
      <c r="I1298" s="88">
        <f t="shared" si="102"/>
        <v>98472</v>
      </c>
      <c r="J1298" s="163">
        <f t="shared" si="98"/>
        <v>0</v>
      </c>
      <c r="K1298" s="155">
        <f t="shared" si="9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0"/>
        <v>0</v>
      </c>
      <c r="O1298" s="155">
        <f t="shared" si="101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406</v>
      </c>
      <c r="D1299" s="202" t="s">
        <v>39</v>
      </c>
      <c r="E1299" s="203" t="s">
        <v>290</v>
      </c>
      <c r="F1299" s="204">
        <v>257532.00000000003</v>
      </c>
      <c r="G1299" s="204">
        <v>257532.00000000003</v>
      </c>
      <c r="H1299" s="171"/>
      <c r="I1299" s="88">
        <f t="shared" si="102"/>
        <v>257532.00000000003</v>
      </c>
      <c r="J1299" s="163">
        <f t="shared" si="98"/>
        <v>0</v>
      </c>
      <c r="K1299" s="155">
        <f t="shared" si="9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0"/>
        <v>0</v>
      </c>
      <c r="O1299" s="155">
        <f t="shared" si="101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408</v>
      </c>
      <c r="D1300" s="202" t="s">
        <v>39</v>
      </c>
      <c r="E1300" s="203" t="s">
        <v>290</v>
      </c>
      <c r="F1300" s="204">
        <v>203016</v>
      </c>
      <c r="G1300" s="204">
        <v>203016</v>
      </c>
      <c r="H1300" s="171"/>
      <c r="I1300" s="88">
        <f t="shared" si="102"/>
        <v>203016</v>
      </c>
      <c r="J1300" s="163">
        <f t="shared" si="98"/>
        <v>0</v>
      </c>
      <c r="K1300" s="155">
        <f t="shared" si="9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0"/>
        <v>0</v>
      </c>
      <c r="O1300" s="155">
        <f t="shared" si="101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410</v>
      </c>
      <c r="D1301" s="202" t="s">
        <v>39</v>
      </c>
      <c r="E1301" s="203" t="s">
        <v>290</v>
      </c>
      <c r="F1301" s="204">
        <v>172656</v>
      </c>
      <c r="G1301" s="204">
        <v>172656</v>
      </c>
      <c r="H1301" s="171"/>
      <c r="I1301" s="88">
        <f t="shared" si="102"/>
        <v>172656</v>
      </c>
      <c r="J1301" s="163">
        <f t="shared" si="98"/>
        <v>0</v>
      </c>
      <c r="K1301" s="155">
        <f t="shared" si="9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0"/>
        <v>0</v>
      </c>
      <c r="O1301" s="155">
        <f t="shared" si="101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412</v>
      </c>
      <c r="D1302" s="202" t="s">
        <v>39</v>
      </c>
      <c r="E1302" s="203" t="s">
        <v>290</v>
      </c>
      <c r="F1302" s="204">
        <v>131142</v>
      </c>
      <c r="G1302" s="204">
        <v>131142</v>
      </c>
      <c r="H1302" s="171"/>
      <c r="I1302" s="88">
        <f t="shared" si="102"/>
        <v>131142</v>
      </c>
      <c r="J1302" s="163">
        <f t="shared" si="98"/>
        <v>0</v>
      </c>
      <c r="K1302" s="155">
        <f t="shared" si="9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0"/>
        <v>0</v>
      </c>
      <c r="O1302" s="155">
        <f t="shared" si="101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407</v>
      </c>
      <c r="D1303" s="202" t="s">
        <v>39</v>
      </c>
      <c r="E1303" s="203" t="s">
        <v>290</v>
      </c>
      <c r="F1303" s="204">
        <v>179916</v>
      </c>
      <c r="G1303" s="204">
        <v>179916</v>
      </c>
      <c r="H1303" s="171"/>
      <c r="I1303" s="88">
        <f t="shared" si="102"/>
        <v>179916</v>
      </c>
      <c r="J1303" s="163">
        <f t="shared" si="98"/>
        <v>0</v>
      </c>
      <c r="K1303" s="155">
        <f t="shared" si="9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0"/>
        <v>0</v>
      </c>
      <c r="O1303" s="155">
        <f t="shared" si="101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409</v>
      </c>
      <c r="D1304" s="202" t="s">
        <v>39</v>
      </c>
      <c r="E1304" s="203" t="s">
        <v>290</v>
      </c>
      <c r="F1304" s="204">
        <v>160644</v>
      </c>
      <c r="G1304" s="204">
        <v>160644</v>
      </c>
      <c r="H1304" s="171"/>
      <c r="I1304" s="88">
        <f t="shared" si="102"/>
        <v>160644</v>
      </c>
      <c r="J1304" s="163">
        <f t="shared" ref="J1304:J1367" si="103">IF(D1304="MDU-KD",1,0)</f>
        <v>0</v>
      </c>
      <c r="K1304" s="155">
        <f t="shared" ref="K1304:K1367" si="10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05">IF(L1304=0,M1304,L1304)</f>
        <v>0</v>
      </c>
      <c r="O1304" s="155">
        <f t="shared" ref="O1304:O1367" si="10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411</v>
      </c>
      <c r="D1305" s="202" t="s">
        <v>39</v>
      </c>
      <c r="E1305" s="203" t="s">
        <v>290</v>
      </c>
      <c r="F1305" s="204">
        <v>118338.00000000001</v>
      </c>
      <c r="G1305" s="204">
        <v>118338.00000000001</v>
      </c>
      <c r="H1305" s="171"/>
      <c r="I1305" s="88">
        <f t="shared" si="102"/>
        <v>118338.00000000001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413</v>
      </c>
      <c r="D1306" s="202" t="s">
        <v>39</v>
      </c>
      <c r="E1306" s="203" t="s">
        <v>290</v>
      </c>
      <c r="F1306" s="204">
        <v>100254</v>
      </c>
      <c r="G1306" s="204">
        <v>100254</v>
      </c>
      <c r="H1306" s="171"/>
      <c r="I1306" s="88">
        <f t="shared" si="102"/>
        <v>100254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950</v>
      </c>
      <c r="D1307" s="202" t="s">
        <v>39</v>
      </c>
      <c r="E1307" s="203" t="s">
        <v>290</v>
      </c>
      <c r="F1307" s="204">
        <v>90080.172455205786</v>
      </c>
      <c r="G1307" s="204">
        <v>90080.172455205786</v>
      </c>
      <c r="H1307" s="171"/>
      <c r="I1307" s="88">
        <f t="shared" si="102"/>
        <v>90080.172455205786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951</v>
      </c>
      <c r="D1308" s="202" t="s">
        <v>39</v>
      </c>
      <c r="E1308" s="203" t="s">
        <v>290</v>
      </c>
      <c r="F1308" s="204">
        <v>82817.569758203899</v>
      </c>
      <c r="G1308" s="204">
        <v>82817.569758203899</v>
      </c>
      <c r="H1308" s="171"/>
      <c r="I1308" s="88">
        <f t="shared" si="102"/>
        <v>82817.569758203899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952</v>
      </c>
      <c r="D1309" s="202" t="s">
        <v>39</v>
      </c>
      <c r="E1309" s="203" t="s">
        <v>290</v>
      </c>
      <c r="F1309" s="204">
        <v>76032</v>
      </c>
      <c r="G1309" s="204">
        <v>76032</v>
      </c>
      <c r="H1309" s="171"/>
      <c r="I1309" s="88">
        <f t="shared" si="102"/>
        <v>76032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953</v>
      </c>
      <c r="D1310" s="202" t="s">
        <v>39</v>
      </c>
      <c r="E1310" s="203" t="s">
        <v>290</v>
      </c>
      <c r="F1310" s="204">
        <v>75900</v>
      </c>
      <c r="G1310" s="204">
        <v>75900</v>
      </c>
      <c r="H1310" s="171"/>
      <c r="I1310" s="88">
        <f t="shared" si="102"/>
        <v>75900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954</v>
      </c>
      <c r="D1311" s="202" t="s">
        <v>39</v>
      </c>
      <c r="E1311" s="203" t="s">
        <v>290</v>
      </c>
      <c r="F1311" s="204">
        <v>67188</v>
      </c>
      <c r="G1311" s="204">
        <v>67188</v>
      </c>
      <c r="H1311" s="171"/>
      <c r="I1311" s="88">
        <f t="shared" si="102"/>
        <v>67188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1099</v>
      </c>
      <c r="D1312" s="202" t="s">
        <v>39</v>
      </c>
      <c r="E1312" s="203" t="s">
        <v>290</v>
      </c>
      <c r="F1312" s="204">
        <v>397284.97886456642</v>
      </c>
      <c r="G1312" s="204">
        <v>397284.97886456642</v>
      </c>
      <c r="H1312" s="171"/>
      <c r="I1312" s="88">
        <f t="shared" si="102"/>
        <v>397284.97886456642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40</v>
      </c>
      <c r="E1313" s="203"/>
      <c r="F1313" s="204">
        <v>0</v>
      </c>
      <c r="G1313" s="204">
        <v>0</v>
      </c>
      <c r="H1313" s="171"/>
      <c r="I1313" s="88">
        <f t="shared" si="102"/>
        <v>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 t="s">
        <v>1004</v>
      </c>
      <c r="C1314" s="109" t="s">
        <v>773</v>
      </c>
      <c r="D1314" s="202" t="s">
        <v>40</v>
      </c>
      <c r="E1314" s="203"/>
      <c r="F1314" s="204">
        <v>0</v>
      </c>
      <c r="G1314" s="204">
        <v>0</v>
      </c>
      <c r="H1314" s="171"/>
      <c r="I1314" s="88">
        <f t="shared" si="102"/>
        <v>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414</v>
      </c>
      <c r="D1315" s="202" t="s">
        <v>39</v>
      </c>
      <c r="E1315" s="203" t="s">
        <v>290</v>
      </c>
      <c r="F1315" s="204">
        <v>171300</v>
      </c>
      <c r="G1315" s="204">
        <v>171300</v>
      </c>
      <c r="H1315" s="171"/>
      <c r="I1315" s="88">
        <f t="shared" si="102"/>
        <v>171300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415</v>
      </c>
      <c r="D1316" s="202" t="s">
        <v>39</v>
      </c>
      <c r="E1316" s="203" t="s">
        <v>290</v>
      </c>
      <c r="F1316" s="204">
        <v>144000</v>
      </c>
      <c r="G1316" s="204">
        <v>144000</v>
      </c>
      <c r="H1316" s="171"/>
      <c r="I1316" s="88">
        <f t="shared" si="102"/>
        <v>144000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416</v>
      </c>
      <c r="D1317" s="202" t="s">
        <v>39</v>
      </c>
      <c r="E1317" s="203" t="s">
        <v>290</v>
      </c>
      <c r="F1317" s="204">
        <v>132480</v>
      </c>
      <c r="G1317" s="204">
        <v>132480</v>
      </c>
      <c r="H1317" s="171"/>
      <c r="I1317" s="88">
        <f t="shared" si="102"/>
        <v>132480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417</v>
      </c>
      <c r="D1318" s="202" t="s">
        <v>39</v>
      </c>
      <c r="E1318" s="203" t="s">
        <v>290</v>
      </c>
      <c r="F1318" s="204">
        <v>98580</v>
      </c>
      <c r="G1318" s="204">
        <v>98580</v>
      </c>
      <c r="H1318" s="171"/>
      <c r="I1318" s="88">
        <f t="shared" si="102"/>
        <v>98580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418</v>
      </c>
      <c r="D1319" s="202" t="s">
        <v>39</v>
      </c>
      <c r="E1319" s="203" t="s">
        <v>290</v>
      </c>
      <c r="F1319" s="204">
        <v>67020</v>
      </c>
      <c r="G1319" s="204">
        <v>67020</v>
      </c>
      <c r="H1319" s="171"/>
      <c r="I1319" s="88">
        <f t="shared" si="102"/>
        <v>67020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419</v>
      </c>
      <c r="D1320" s="202" t="s">
        <v>39</v>
      </c>
      <c r="E1320" s="203" t="s">
        <v>290</v>
      </c>
      <c r="F1320" s="204">
        <v>134100</v>
      </c>
      <c r="G1320" s="204">
        <v>134100</v>
      </c>
      <c r="H1320" s="171"/>
      <c r="I1320" s="88">
        <f t="shared" si="102"/>
        <v>134100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420</v>
      </c>
      <c r="D1321" s="202" t="s">
        <v>39</v>
      </c>
      <c r="E1321" s="203" t="s">
        <v>290</v>
      </c>
      <c r="F1321" s="204">
        <v>107400</v>
      </c>
      <c r="G1321" s="204">
        <v>107400</v>
      </c>
      <c r="H1321" s="171"/>
      <c r="I1321" s="88">
        <f t="shared" si="102"/>
        <v>107400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40</v>
      </c>
      <c r="E1322" s="203"/>
      <c r="F1322" s="204">
        <v>0</v>
      </c>
      <c r="G1322" s="204">
        <v>0</v>
      </c>
      <c r="H1322" s="171"/>
      <c r="I1322" s="88">
        <f t="shared" si="102"/>
        <v>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 t="s">
        <v>1004</v>
      </c>
      <c r="C1323" s="109" t="s">
        <v>764</v>
      </c>
      <c r="D1323" s="202" t="s">
        <v>40</v>
      </c>
      <c r="E1323" s="203"/>
      <c r="F1323" s="204">
        <v>0</v>
      </c>
      <c r="G1323" s="204">
        <v>0</v>
      </c>
      <c r="H1323" s="171"/>
      <c r="I1323" s="88">
        <f t="shared" si="102"/>
        <v>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1234</v>
      </c>
      <c r="D1324" s="202" t="s">
        <v>39</v>
      </c>
      <c r="E1324" s="203" t="s">
        <v>1075</v>
      </c>
      <c r="F1324" s="204">
        <v>5708400</v>
      </c>
      <c r="G1324" s="204">
        <v>5708400</v>
      </c>
      <c r="H1324" s="171"/>
      <c r="I1324" s="88">
        <f t="shared" si="102"/>
        <v>5708400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1235</v>
      </c>
      <c r="D1325" s="202" t="s">
        <v>39</v>
      </c>
      <c r="E1325" s="203" t="s">
        <v>1075</v>
      </c>
      <c r="F1325" s="204">
        <v>5708400</v>
      </c>
      <c r="G1325" s="204">
        <v>5708400</v>
      </c>
      <c r="H1325" s="171"/>
      <c r="I1325" s="88">
        <f t="shared" si="102"/>
        <v>5708400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1236</v>
      </c>
      <c r="D1326" s="202" t="s">
        <v>39</v>
      </c>
      <c r="E1326" s="203" t="s">
        <v>1075</v>
      </c>
      <c r="F1326" s="204">
        <v>4455600</v>
      </c>
      <c r="G1326" s="204">
        <v>4455600</v>
      </c>
      <c r="H1326" s="171"/>
      <c r="I1326" s="88">
        <f t="shared" si="102"/>
        <v>4455600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1237</v>
      </c>
      <c r="D1327" s="202" t="s">
        <v>39</v>
      </c>
      <c r="E1327" s="203" t="s">
        <v>1075</v>
      </c>
      <c r="F1327" s="204">
        <v>4220400</v>
      </c>
      <c r="G1327" s="204">
        <v>4220400</v>
      </c>
      <c r="H1327" s="171"/>
      <c r="I1327" s="88">
        <f t="shared" si="102"/>
        <v>4220400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1238</v>
      </c>
      <c r="D1328" s="202" t="s">
        <v>39</v>
      </c>
      <c r="E1328" s="203" t="s">
        <v>1075</v>
      </c>
      <c r="F1328" s="204">
        <v>3601200</v>
      </c>
      <c r="G1328" s="204">
        <v>3601200</v>
      </c>
      <c r="H1328" s="171"/>
      <c r="I1328" s="88">
        <f t="shared" si="102"/>
        <v>3601200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1239</v>
      </c>
      <c r="D1329" s="202" t="s">
        <v>39</v>
      </c>
      <c r="E1329" s="203" t="s">
        <v>1075</v>
      </c>
      <c r="F1329" s="204">
        <v>3490800</v>
      </c>
      <c r="G1329" s="204">
        <v>3490800</v>
      </c>
      <c r="H1329" s="171"/>
      <c r="I1329" s="88">
        <f t="shared" si="102"/>
        <v>3490800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1240</v>
      </c>
      <c r="D1330" s="202" t="s">
        <v>39</v>
      </c>
      <c r="E1330" s="203" t="s">
        <v>1075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1241</v>
      </c>
      <c r="D1331" s="202" t="s">
        <v>39</v>
      </c>
      <c r="E1331" s="203" t="s">
        <v>1075</v>
      </c>
      <c r="F1331" s="204">
        <v>2964000</v>
      </c>
      <c r="G1331" s="204">
        <v>2964000</v>
      </c>
      <c r="H1331" s="175"/>
      <c r="I1331" s="88">
        <f t="shared" ref="I1331:I1396" si="107">IF($I$5=$G$4,G1331,(IF($I$5=$F$4,F1331,0)))</f>
        <v>2964000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1242</v>
      </c>
      <c r="D1332" s="202" t="s">
        <v>39</v>
      </c>
      <c r="E1332" s="203" t="s">
        <v>1075</v>
      </c>
      <c r="F1332" s="204">
        <v>3312000</v>
      </c>
      <c r="G1332" s="204">
        <v>3312000</v>
      </c>
      <c r="H1332" s="175"/>
      <c r="I1332" s="88">
        <f t="shared" si="107"/>
        <v>3312000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1243</v>
      </c>
      <c r="D1333" s="202" t="s">
        <v>39</v>
      </c>
      <c r="E1333" s="203" t="s">
        <v>1075</v>
      </c>
      <c r="F1333" s="204">
        <v>3217200</v>
      </c>
      <c r="G1333" s="204">
        <v>3217200</v>
      </c>
      <c r="H1333" s="171"/>
      <c r="I1333" s="88">
        <f t="shared" si="107"/>
        <v>3217200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1244</v>
      </c>
      <c r="D1334" s="202" t="s">
        <v>39</v>
      </c>
      <c r="E1334" s="203" t="s">
        <v>1075</v>
      </c>
      <c r="F1334" s="204">
        <v>2668800</v>
      </c>
      <c r="G1334" s="204">
        <v>2668800</v>
      </c>
      <c r="H1334" s="171"/>
      <c r="I1334" s="88">
        <f t="shared" si="107"/>
        <v>2668800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1245</v>
      </c>
      <c r="D1335" s="202" t="s">
        <v>39</v>
      </c>
      <c r="E1335" s="203" t="s">
        <v>1075</v>
      </c>
      <c r="F1335" s="204">
        <v>2668800</v>
      </c>
      <c r="G1335" s="204">
        <v>2668800</v>
      </c>
      <c r="H1335" s="171"/>
      <c r="I1335" s="88">
        <f t="shared" si="107"/>
        <v>2668800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1246</v>
      </c>
      <c r="D1336" s="202" t="s">
        <v>39</v>
      </c>
      <c r="E1336" s="203" t="s">
        <v>1075</v>
      </c>
      <c r="F1336" s="204">
        <v>2367600</v>
      </c>
      <c r="G1336" s="204">
        <v>2367600</v>
      </c>
      <c r="H1336" s="171"/>
      <c r="I1336" s="88">
        <f t="shared" si="107"/>
        <v>2367600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1247</v>
      </c>
      <c r="D1337" s="202" t="s">
        <v>39</v>
      </c>
      <c r="E1337" s="203" t="s">
        <v>1075</v>
      </c>
      <c r="F1337" s="204">
        <v>1790400</v>
      </c>
      <c r="G1337" s="204">
        <v>1790400</v>
      </c>
      <c r="H1337" s="171"/>
      <c r="I1337" s="88">
        <f t="shared" si="107"/>
        <v>1790400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1248</v>
      </c>
      <c r="D1338" s="202" t="s">
        <v>39</v>
      </c>
      <c r="E1338" s="203" t="s">
        <v>1075</v>
      </c>
      <c r="F1338" s="204">
        <v>4682400</v>
      </c>
      <c r="G1338" s="204">
        <v>4682400</v>
      </c>
      <c r="H1338" s="171"/>
      <c r="I1338" s="88">
        <f t="shared" si="107"/>
        <v>4682400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1249</v>
      </c>
      <c r="D1339" s="202" t="s">
        <v>39</v>
      </c>
      <c r="E1339" s="203" t="s">
        <v>1075</v>
      </c>
      <c r="F1339" s="204">
        <v>3691200</v>
      </c>
      <c r="G1339" s="204">
        <v>3691200</v>
      </c>
      <c r="H1339" s="171"/>
      <c r="I1339" s="88">
        <f t="shared" si="107"/>
        <v>3691200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1250</v>
      </c>
      <c r="D1340" s="202" t="s">
        <v>39</v>
      </c>
      <c r="E1340" s="203" t="s">
        <v>1075</v>
      </c>
      <c r="F1340" s="204">
        <v>3139200</v>
      </c>
      <c r="G1340" s="204">
        <v>3139200</v>
      </c>
      <c r="H1340" s="171"/>
      <c r="I1340" s="88">
        <f t="shared" si="107"/>
        <v>3139200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1251</v>
      </c>
      <c r="D1341" s="202" t="s">
        <v>39</v>
      </c>
      <c r="E1341" s="203" t="s">
        <v>1075</v>
      </c>
      <c r="F1341" s="204">
        <v>2384400</v>
      </c>
      <c r="G1341" s="204">
        <v>2384400</v>
      </c>
      <c r="H1341" s="171"/>
      <c r="I1341" s="88">
        <f t="shared" si="107"/>
        <v>2384400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1252</v>
      </c>
      <c r="D1342" s="202" t="s">
        <v>39</v>
      </c>
      <c r="E1342" s="203" t="s">
        <v>1075</v>
      </c>
      <c r="F1342" s="204">
        <v>3271200</v>
      </c>
      <c r="G1342" s="204">
        <v>3271200</v>
      </c>
      <c r="H1342" s="171"/>
      <c r="I1342" s="88">
        <f t="shared" si="107"/>
        <v>3271200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1253</v>
      </c>
      <c r="D1343" s="202" t="s">
        <v>39</v>
      </c>
      <c r="E1343" s="203" t="s">
        <v>1075</v>
      </c>
      <c r="F1343" s="204">
        <v>2920800</v>
      </c>
      <c r="G1343" s="204">
        <v>2920800</v>
      </c>
      <c r="H1343" s="171"/>
      <c r="I1343" s="88">
        <f t="shared" si="107"/>
        <v>2920800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1254</v>
      </c>
      <c r="D1344" s="202" t="s">
        <v>39</v>
      </c>
      <c r="E1344" s="203" t="s">
        <v>1075</v>
      </c>
      <c r="F1344" s="204">
        <v>2151600</v>
      </c>
      <c r="G1344" s="204">
        <v>2151600</v>
      </c>
      <c r="H1344" s="171"/>
      <c r="I1344" s="88">
        <f t="shared" si="107"/>
        <v>2151600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1255</v>
      </c>
      <c r="D1345" s="202" t="s">
        <v>39</v>
      </c>
      <c r="E1345" s="203" t="s">
        <v>1075</v>
      </c>
      <c r="F1345" s="204">
        <v>1822800</v>
      </c>
      <c r="G1345" s="204">
        <v>1822800</v>
      </c>
      <c r="H1345" s="171"/>
      <c r="I1345" s="88">
        <f t="shared" si="107"/>
        <v>1822800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1256</v>
      </c>
      <c r="D1346" s="202" t="s">
        <v>39</v>
      </c>
      <c r="E1346" s="203" t="s">
        <v>1075</v>
      </c>
      <c r="F1346" s="204">
        <v>1637821.3173673779</v>
      </c>
      <c r="G1346" s="204">
        <v>1637821.3173673779</v>
      </c>
      <c r="H1346" s="171"/>
      <c r="I1346" s="88">
        <f t="shared" si="107"/>
        <v>1637821.3173673779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1257</v>
      </c>
      <c r="D1347" s="202" t="s">
        <v>39</v>
      </c>
      <c r="E1347" s="203" t="s">
        <v>1075</v>
      </c>
      <c r="F1347" s="204">
        <v>1505773.9956037072</v>
      </c>
      <c r="G1347" s="204">
        <v>1505773.9956037072</v>
      </c>
      <c r="H1347" s="171"/>
      <c r="I1347" s="88">
        <f t="shared" si="107"/>
        <v>1505773.9956037072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1258</v>
      </c>
      <c r="D1348" s="202" t="s">
        <v>39</v>
      </c>
      <c r="E1348" s="203" t="s">
        <v>1075</v>
      </c>
      <c r="F1348" s="204">
        <v>1382400</v>
      </c>
      <c r="G1348" s="204">
        <v>1382400</v>
      </c>
      <c r="H1348" s="171"/>
      <c r="I1348" s="88">
        <f t="shared" si="107"/>
        <v>1382400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1259</v>
      </c>
      <c r="D1349" s="202" t="s">
        <v>39</v>
      </c>
      <c r="E1349" s="203" t="s">
        <v>1075</v>
      </c>
      <c r="F1349" s="204">
        <v>1380000</v>
      </c>
      <c r="G1349" s="204">
        <v>1380000</v>
      </c>
      <c r="H1349" s="171"/>
      <c r="I1349" s="88">
        <f t="shared" si="107"/>
        <v>1380000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1260</v>
      </c>
      <c r="D1350" s="202" t="s">
        <v>39</v>
      </c>
      <c r="E1350" s="203" t="s">
        <v>1075</v>
      </c>
      <c r="F1350" s="204">
        <v>1221600</v>
      </c>
      <c r="G1350" s="204">
        <v>1221600</v>
      </c>
      <c r="H1350" s="171"/>
      <c r="I1350" s="88">
        <f t="shared" si="107"/>
        <v>1221600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1261</v>
      </c>
      <c r="D1351" s="202" t="s">
        <v>39</v>
      </c>
      <c r="E1351" s="203" t="s">
        <v>1075</v>
      </c>
      <c r="F1351" s="204">
        <v>6279240.0000000009</v>
      </c>
      <c r="G1351" s="204">
        <v>6279240.0000000009</v>
      </c>
      <c r="H1351" s="171"/>
      <c r="I1351" s="88">
        <f t="shared" si="107"/>
        <v>6279240.0000000009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1262</v>
      </c>
      <c r="D1352" s="202" t="s">
        <v>39</v>
      </c>
      <c r="E1352" s="203" t="s">
        <v>1075</v>
      </c>
      <c r="F1352" s="204">
        <v>6279240.0000000009</v>
      </c>
      <c r="G1352" s="204">
        <v>6279240.0000000009</v>
      </c>
      <c r="H1352" s="175"/>
      <c r="I1352" s="88">
        <f t="shared" si="107"/>
        <v>6279240.0000000009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1263</v>
      </c>
      <c r="D1353" s="202" t="s">
        <v>39</v>
      </c>
      <c r="E1353" s="203" t="s">
        <v>1075</v>
      </c>
      <c r="F1353" s="204">
        <v>4901160</v>
      </c>
      <c r="G1353" s="204">
        <v>4901160</v>
      </c>
      <c r="H1353" s="175"/>
      <c r="I1353" s="88">
        <f t="shared" si="107"/>
        <v>4901160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1264</v>
      </c>
      <c r="D1354" s="202" t="s">
        <v>39</v>
      </c>
      <c r="E1354" s="203" t="s">
        <v>1075</v>
      </c>
      <c r="F1354" s="204">
        <v>4642440</v>
      </c>
      <c r="G1354" s="204">
        <v>4642440</v>
      </c>
      <c r="H1354" s="175"/>
      <c r="I1354" s="88">
        <f t="shared" si="107"/>
        <v>4642440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1265</v>
      </c>
      <c r="D1355" s="202" t="s">
        <v>39</v>
      </c>
      <c r="E1355" s="203" t="s">
        <v>1075</v>
      </c>
      <c r="F1355" s="204">
        <v>3961320</v>
      </c>
      <c r="G1355" s="204">
        <v>3961320</v>
      </c>
      <c r="H1355" s="175"/>
      <c r="I1355" s="88">
        <f t="shared" si="107"/>
        <v>3961320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1266</v>
      </c>
      <c r="D1356" s="202" t="s">
        <v>39</v>
      </c>
      <c r="E1356" s="203" t="s">
        <v>1075</v>
      </c>
      <c r="F1356" s="204">
        <v>3839880</v>
      </c>
      <c r="G1356" s="204">
        <v>3839880</v>
      </c>
      <c r="H1356" s="175"/>
      <c r="I1356" s="88">
        <f t="shared" si="107"/>
        <v>3839880</v>
      </c>
      <c r="J1356" s="163">
        <f t="shared" si="103"/>
        <v>0</v>
      </c>
      <c r="K1356" s="155">
        <f t="shared" si="10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05"/>
        <v>0</v>
      </c>
      <c r="O1356" s="155">
        <f t="shared" si="106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1267</v>
      </c>
      <c r="D1357" s="202" t="s">
        <v>39</v>
      </c>
      <c r="E1357" s="203" t="s">
        <v>1075</v>
      </c>
      <c r="F1357" s="204">
        <v>3835920</v>
      </c>
      <c r="G1357" s="204">
        <v>3835920</v>
      </c>
      <c r="H1357" s="175"/>
      <c r="I1357" s="88">
        <f t="shared" si="107"/>
        <v>3835920</v>
      </c>
      <c r="J1357" s="163">
        <f t="shared" si="103"/>
        <v>0</v>
      </c>
      <c r="K1357" s="155">
        <f t="shared" si="10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05"/>
        <v>0</v>
      </c>
      <c r="O1357" s="155">
        <f t="shared" si="106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1268</v>
      </c>
      <c r="D1358" s="202" t="s">
        <v>39</v>
      </c>
      <c r="E1358" s="203" t="s">
        <v>1075</v>
      </c>
      <c r="F1358" s="204">
        <v>3260400</v>
      </c>
      <c r="G1358" s="204">
        <v>3260400</v>
      </c>
      <c r="H1358" s="175"/>
      <c r="I1358" s="88">
        <f t="shared" si="107"/>
        <v>3260400</v>
      </c>
      <c r="J1358" s="163">
        <f t="shared" si="103"/>
        <v>0</v>
      </c>
      <c r="K1358" s="155">
        <f t="shared" si="10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05"/>
        <v>0</v>
      </c>
      <c r="O1358" s="155">
        <f t="shared" si="106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1269</v>
      </c>
      <c r="D1359" s="202" t="s">
        <v>39</v>
      </c>
      <c r="E1359" s="203" t="s">
        <v>1075</v>
      </c>
      <c r="F1359" s="204">
        <v>3643200</v>
      </c>
      <c r="G1359" s="204">
        <v>3643200</v>
      </c>
      <c r="H1359" s="175"/>
      <c r="I1359" s="88">
        <f t="shared" si="107"/>
        <v>3643200</v>
      </c>
      <c r="J1359" s="163">
        <f t="shared" si="103"/>
        <v>0</v>
      </c>
      <c r="K1359" s="155">
        <f t="shared" si="10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05"/>
        <v>0</v>
      </c>
      <c r="O1359" s="155">
        <f t="shared" si="106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1270</v>
      </c>
      <c r="D1360" s="202" t="s">
        <v>39</v>
      </c>
      <c r="E1360" s="203" t="s">
        <v>1075</v>
      </c>
      <c r="F1360" s="204">
        <v>3538920</v>
      </c>
      <c r="G1360" s="204">
        <v>3538920</v>
      </c>
      <c r="H1360" s="175"/>
      <c r="I1360" s="88">
        <f t="shared" si="107"/>
        <v>3538920</v>
      </c>
      <c r="J1360" s="163">
        <f t="shared" si="103"/>
        <v>0</v>
      </c>
      <c r="K1360" s="155">
        <f t="shared" si="10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05"/>
        <v>0</v>
      </c>
      <c r="O1360" s="155">
        <f t="shared" si="106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1271</v>
      </c>
      <c r="D1361" s="202" t="s">
        <v>39</v>
      </c>
      <c r="E1361" s="203" t="s">
        <v>1075</v>
      </c>
      <c r="F1361" s="204">
        <v>2935680.0000000005</v>
      </c>
      <c r="G1361" s="204">
        <v>2935680.0000000005</v>
      </c>
      <c r="H1361" s="175"/>
      <c r="I1361" s="88">
        <f t="shared" si="107"/>
        <v>2935680.0000000005</v>
      </c>
      <c r="J1361" s="163">
        <f t="shared" si="103"/>
        <v>0</v>
      </c>
      <c r="K1361" s="155">
        <f t="shared" si="10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05"/>
        <v>0</v>
      </c>
      <c r="O1361" s="155">
        <f t="shared" si="106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1272</v>
      </c>
      <c r="D1362" s="202" t="s">
        <v>39</v>
      </c>
      <c r="E1362" s="203" t="s">
        <v>1075</v>
      </c>
      <c r="F1362" s="204">
        <v>2935680.0000000005</v>
      </c>
      <c r="G1362" s="204">
        <v>2935680.0000000005</v>
      </c>
      <c r="H1362" s="175"/>
      <c r="I1362" s="88">
        <f t="shared" si="107"/>
        <v>2935680.0000000005</v>
      </c>
      <c r="J1362" s="163">
        <f t="shared" si="103"/>
        <v>0</v>
      </c>
      <c r="K1362" s="155">
        <f t="shared" si="10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05"/>
        <v>0</v>
      </c>
      <c r="O1362" s="155">
        <f t="shared" si="106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1273</v>
      </c>
      <c r="D1363" s="202" t="s">
        <v>39</v>
      </c>
      <c r="E1363" s="203" t="s">
        <v>1075</v>
      </c>
      <c r="F1363" s="204">
        <v>2604360.0000000005</v>
      </c>
      <c r="G1363" s="204">
        <v>2604360.0000000005</v>
      </c>
      <c r="H1363" s="175"/>
      <c r="I1363" s="88">
        <f t="shared" si="107"/>
        <v>2604360.0000000005</v>
      </c>
      <c r="J1363" s="163">
        <f t="shared" si="103"/>
        <v>0</v>
      </c>
      <c r="K1363" s="155">
        <f t="shared" si="10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05"/>
        <v>0</v>
      </c>
      <c r="O1363" s="155">
        <f t="shared" si="106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1274</v>
      </c>
      <c r="D1364" s="202" t="s">
        <v>39</v>
      </c>
      <c r="E1364" s="203" t="s">
        <v>1075</v>
      </c>
      <c r="F1364" s="204">
        <v>1969440</v>
      </c>
      <c r="G1364" s="204">
        <v>1969440</v>
      </c>
      <c r="H1364" s="175"/>
      <c r="I1364" s="88">
        <f t="shared" si="107"/>
        <v>1969440</v>
      </c>
      <c r="J1364" s="163">
        <f t="shared" si="103"/>
        <v>0</v>
      </c>
      <c r="K1364" s="155">
        <f t="shared" si="10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05"/>
        <v>0</v>
      </c>
      <c r="O1364" s="155">
        <f t="shared" si="106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1275</v>
      </c>
      <c r="D1365" s="202" t="s">
        <v>39</v>
      </c>
      <c r="E1365" s="203" t="s">
        <v>1075</v>
      </c>
      <c r="F1365" s="204">
        <v>5150640.0000000009</v>
      </c>
      <c r="G1365" s="204">
        <v>5150640.0000000009</v>
      </c>
      <c r="H1365" s="175"/>
      <c r="I1365" s="88">
        <f t="shared" si="107"/>
        <v>5150640.0000000009</v>
      </c>
      <c r="J1365" s="163">
        <f t="shared" si="103"/>
        <v>0</v>
      </c>
      <c r="K1365" s="155">
        <f t="shared" si="10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05"/>
        <v>0</v>
      </c>
      <c r="O1365" s="155">
        <f t="shared" si="106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1276</v>
      </c>
      <c r="D1366" s="202" t="s">
        <v>39</v>
      </c>
      <c r="E1366" s="203" t="s">
        <v>1075</v>
      </c>
      <c r="F1366" s="204">
        <v>4060320</v>
      </c>
      <c r="G1366" s="204">
        <v>4060320</v>
      </c>
      <c r="H1366" s="175"/>
      <c r="I1366" s="88">
        <f t="shared" si="107"/>
        <v>4060320</v>
      </c>
      <c r="J1366" s="163">
        <f t="shared" si="103"/>
        <v>0</v>
      </c>
      <c r="K1366" s="155">
        <f t="shared" si="10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05"/>
        <v>0</v>
      </c>
      <c r="O1366" s="155">
        <f t="shared" si="106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1277</v>
      </c>
      <c r="D1367" s="202" t="s">
        <v>39</v>
      </c>
      <c r="E1367" s="203" t="s">
        <v>1075</v>
      </c>
      <c r="F1367" s="204">
        <v>3453120</v>
      </c>
      <c r="G1367" s="204">
        <v>3453120</v>
      </c>
      <c r="H1367" s="175"/>
      <c r="I1367" s="88">
        <f t="shared" si="107"/>
        <v>3453120</v>
      </c>
      <c r="J1367" s="163">
        <f t="shared" si="103"/>
        <v>0</v>
      </c>
      <c r="K1367" s="155">
        <f t="shared" si="10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05"/>
        <v>0</v>
      </c>
      <c r="O1367" s="155">
        <f t="shared" si="106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1278</v>
      </c>
      <c r="D1368" s="202" t="s">
        <v>39</v>
      </c>
      <c r="E1368" s="203" t="s">
        <v>1075</v>
      </c>
      <c r="F1368" s="204">
        <v>2622840.0000000005</v>
      </c>
      <c r="G1368" s="204">
        <v>2622840.0000000005</v>
      </c>
      <c r="H1368" s="171"/>
      <c r="I1368" s="88">
        <f t="shared" si="107"/>
        <v>2622840.0000000005</v>
      </c>
      <c r="J1368" s="163">
        <f t="shared" ref="J1368:J1431" si="108">IF(D1368="MDU-KD",1,0)</f>
        <v>0</v>
      </c>
      <c r="K1368" s="155">
        <f t="shared" ref="K1368:K1431" si="10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10">IF(L1368=0,M1368,L1368)</f>
        <v>0</v>
      </c>
      <c r="O1368" s="155">
        <f t="shared" ref="O1368:O1431" si="11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1279</v>
      </c>
      <c r="D1369" s="202" t="s">
        <v>39</v>
      </c>
      <c r="E1369" s="203" t="s">
        <v>1075</v>
      </c>
      <c r="F1369" s="204">
        <v>3598320</v>
      </c>
      <c r="G1369" s="204">
        <v>3598320</v>
      </c>
      <c r="H1369" s="171"/>
      <c r="I1369" s="88">
        <f t="shared" si="107"/>
        <v>3598320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1280</v>
      </c>
      <c r="D1370" s="202" t="s">
        <v>39</v>
      </c>
      <c r="E1370" s="203" t="s">
        <v>1075</v>
      </c>
      <c r="F1370" s="204">
        <v>3212880</v>
      </c>
      <c r="G1370" s="204">
        <v>3212880</v>
      </c>
      <c r="H1370" s="171"/>
      <c r="I1370" s="88">
        <f t="shared" si="107"/>
        <v>3212880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1281</v>
      </c>
      <c r="D1371" s="202" t="s">
        <v>39</v>
      </c>
      <c r="E1371" s="203" t="s">
        <v>1075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1282</v>
      </c>
      <c r="D1372" s="202" t="s">
        <v>39</v>
      </c>
      <c r="E1372" s="203" t="s">
        <v>1075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1283</v>
      </c>
      <c r="D1373" s="202" t="s">
        <v>39</v>
      </c>
      <c r="E1373" s="203" t="s">
        <v>1075</v>
      </c>
      <c r="F1373" s="204">
        <v>1801603.4491041158</v>
      </c>
      <c r="G1373" s="204">
        <v>1801603.4491041158</v>
      </c>
      <c r="H1373" s="171"/>
      <c r="I1373" s="88">
        <f t="shared" si="107"/>
        <v>1801603.4491041158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1284</v>
      </c>
      <c r="D1374" s="202" t="s">
        <v>39</v>
      </c>
      <c r="E1374" s="203" t="s">
        <v>1075</v>
      </c>
      <c r="F1374" s="204">
        <v>1656351.3951640779</v>
      </c>
      <c r="G1374" s="204">
        <v>1656351.3951640779</v>
      </c>
      <c r="H1374" s="171"/>
      <c r="I1374" s="88">
        <f t="shared" si="107"/>
        <v>1656351.3951640779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1285</v>
      </c>
      <c r="D1375" s="202" t="s">
        <v>39</v>
      </c>
      <c r="E1375" s="203" t="s">
        <v>1075</v>
      </c>
      <c r="F1375" s="204">
        <v>1520640.0000000002</v>
      </c>
      <c r="G1375" s="204">
        <v>1520640.0000000002</v>
      </c>
      <c r="H1375" s="171"/>
      <c r="I1375" s="88">
        <f t="shared" si="107"/>
        <v>1520640.0000000002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1286</v>
      </c>
      <c r="D1376" s="202" t="s">
        <v>39</v>
      </c>
      <c r="E1376" s="203" t="s">
        <v>1075</v>
      </c>
      <c r="F1376" s="204">
        <v>1518000.0000000002</v>
      </c>
      <c r="G1376" s="204">
        <v>1518000.0000000002</v>
      </c>
      <c r="H1376" s="171"/>
      <c r="I1376" s="88">
        <f t="shared" si="107"/>
        <v>1518000.0000000002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1287</v>
      </c>
      <c r="D1377" s="202" t="s">
        <v>39</v>
      </c>
      <c r="E1377" s="203" t="s">
        <v>1075</v>
      </c>
      <c r="F1377" s="204">
        <v>1343760.0000000002</v>
      </c>
      <c r="G1377" s="204">
        <v>1343760.0000000002</v>
      </c>
      <c r="H1377" s="171"/>
      <c r="I1377" s="88">
        <f t="shared" si="107"/>
        <v>1343760.0000000002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1288</v>
      </c>
      <c r="D1378" s="202" t="s">
        <v>39</v>
      </c>
      <c r="E1378" s="203" t="s">
        <v>1075</v>
      </c>
      <c r="F1378" s="204">
        <v>7945699.5772913285</v>
      </c>
      <c r="G1378" s="204">
        <v>7945699.5772913285</v>
      </c>
      <c r="H1378" s="171"/>
      <c r="I1378" s="88">
        <f t="shared" si="107"/>
        <v>7945699.5772913285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40</v>
      </c>
      <c r="E1379" s="203"/>
      <c r="F1379" s="204">
        <v>0</v>
      </c>
      <c r="G1379" s="204">
        <v>0</v>
      </c>
      <c r="H1379" s="171"/>
      <c r="I1379" s="88">
        <f t="shared" si="107"/>
        <v>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 t="s">
        <v>1004</v>
      </c>
      <c r="C1380" s="109" t="s">
        <v>773</v>
      </c>
      <c r="D1380" s="202" t="s">
        <v>40</v>
      </c>
      <c r="E1380" s="203"/>
      <c r="F1380" s="204">
        <v>0</v>
      </c>
      <c r="G1380" s="204">
        <v>0</v>
      </c>
      <c r="H1380" s="171"/>
      <c r="I1380" s="88">
        <f t="shared" si="107"/>
        <v>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1289</v>
      </c>
      <c r="D1381" s="202" t="s">
        <v>39</v>
      </c>
      <c r="E1381" s="203" t="s">
        <v>1075</v>
      </c>
      <c r="F1381" s="204">
        <v>3426000</v>
      </c>
      <c r="G1381" s="204">
        <v>3426000</v>
      </c>
      <c r="H1381" s="171"/>
      <c r="I1381" s="88">
        <f t="shared" si="107"/>
        <v>3426000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1290</v>
      </c>
      <c r="D1382" s="202" t="s">
        <v>39</v>
      </c>
      <c r="E1382" s="203" t="s">
        <v>1075</v>
      </c>
      <c r="F1382" s="204">
        <v>2880000</v>
      </c>
      <c r="G1382" s="204">
        <v>2880000</v>
      </c>
      <c r="H1382" s="171"/>
      <c r="I1382" s="88">
        <f t="shared" si="107"/>
        <v>2880000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1291</v>
      </c>
      <c r="D1383" s="202" t="s">
        <v>39</v>
      </c>
      <c r="E1383" s="203" t="s">
        <v>1075</v>
      </c>
      <c r="F1383" s="204">
        <v>2649600</v>
      </c>
      <c r="G1383" s="204">
        <v>2649600</v>
      </c>
      <c r="H1383" s="171"/>
      <c r="I1383" s="88">
        <f t="shared" si="107"/>
        <v>2649600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1292</v>
      </c>
      <c r="D1384" s="202" t="s">
        <v>39</v>
      </c>
      <c r="E1384" s="203" t="s">
        <v>1075</v>
      </c>
      <c r="F1384" s="204">
        <v>1971600</v>
      </c>
      <c r="G1384" s="204">
        <v>1971600</v>
      </c>
      <c r="H1384" s="171"/>
      <c r="I1384" s="88">
        <f t="shared" si="107"/>
        <v>1971600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1293</v>
      </c>
      <c r="D1385" s="202" t="s">
        <v>39</v>
      </c>
      <c r="E1385" s="203" t="s">
        <v>1075</v>
      </c>
      <c r="F1385" s="204">
        <v>1340400</v>
      </c>
      <c r="G1385" s="204">
        <v>1340400</v>
      </c>
      <c r="H1385" s="171"/>
      <c r="I1385" s="88">
        <f t="shared" si="107"/>
        <v>1340400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1294</v>
      </c>
      <c r="D1386" s="202" t="s">
        <v>39</v>
      </c>
      <c r="E1386" s="203" t="s">
        <v>1075</v>
      </c>
      <c r="F1386" s="204">
        <v>2682000</v>
      </c>
      <c r="G1386" s="204">
        <v>2682000</v>
      </c>
      <c r="H1386" s="171"/>
      <c r="I1386" s="88">
        <f t="shared" si="107"/>
        <v>2682000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1295</v>
      </c>
      <c r="D1387" s="202" t="s">
        <v>39</v>
      </c>
      <c r="E1387" s="203" t="s">
        <v>1075</v>
      </c>
      <c r="F1387" s="204">
        <v>2148000</v>
      </c>
      <c r="G1387" s="204">
        <v>2148000</v>
      </c>
      <c r="H1387" s="171"/>
      <c r="I1387" s="88">
        <f t="shared" si="107"/>
        <v>2148000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40</v>
      </c>
      <c r="E1388" s="203"/>
      <c r="F1388" s="204">
        <v>0</v>
      </c>
      <c r="G1388" s="204">
        <v>0</v>
      </c>
      <c r="H1388" s="171"/>
      <c r="I1388" s="88">
        <f t="shared" si="107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 t="s">
        <v>1004</v>
      </c>
      <c r="C1389" s="109" t="s">
        <v>524</v>
      </c>
      <c r="D1389" s="202" t="s">
        <v>40</v>
      </c>
      <c r="E1389" s="203"/>
      <c r="F1389" s="204">
        <v>0</v>
      </c>
      <c r="G1389" s="204">
        <v>0</v>
      </c>
      <c r="H1389" s="175"/>
      <c r="I1389" s="88">
        <f t="shared" si="107"/>
        <v>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955</v>
      </c>
      <c r="D1390" s="202" t="s">
        <v>39</v>
      </c>
      <c r="E1390" s="203" t="s">
        <v>11</v>
      </c>
      <c r="F1390" s="204">
        <v>213420</v>
      </c>
      <c r="G1390" s="204">
        <v>213420</v>
      </c>
      <c r="H1390" s="175"/>
      <c r="I1390" s="88">
        <f t="shared" si="107"/>
        <v>213420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956</v>
      </c>
      <c r="D1391" s="202" t="s">
        <v>39</v>
      </c>
      <c r="E1391" s="203" t="s">
        <v>11</v>
      </c>
      <c r="F1391" s="204">
        <v>207840</v>
      </c>
      <c r="G1391" s="204">
        <v>207840</v>
      </c>
      <c r="H1391" s="175"/>
      <c r="I1391" s="88">
        <f t="shared" si="107"/>
        <v>207840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957</v>
      </c>
      <c r="D1392" s="202" t="s">
        <v>39</v>
      </c>
      <c r="E1392" s="203" t="s">
        <v>11</v>
      </c>
      <c r="F1392" s="204">
        <v>342990</v>
      </c>
      <c r="G1392" s="204">
        <v>342990</v>
      </c>
      <c r="H1392" s="175"/>
      <c r="I1392" s="88">
        <f t="shared" si="107"/>
        <v>342990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958</v>
      </c>
      <c r="D1393" s="202" t="s">
        <v>39</v>
      </c>
      <c r="E1393" s="203" t="s">
        <v>11</v>
      </c>
      <c r="F1393" s="204">
        <v>709680</v>
      </c>
      <c r="G1393" s="204">
        <v>709680</v>
      </c>
      <c r="H1393" s="175"/>
      <c r="I1393" s="88">
        <f t="shared" si="107"/>
        <v>709680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959</v>
      </c>
      <c r="D1394" s="202" t="s">
        <v>39</v>
      </c>
      <c r="E1394" s="203" t="s">
        <v>11</v>
      </c>
      <c r="F1394" s="204">
        <v>1771980</v>
      </c>
      <c r="G1394" s="204">
        <v>1771980</v>
      </c>
      <c r="H1394" s="175"/>
      <c r="I1394" s="88">
        <f t="shared" si="107"/>
        <v>1771980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960</v>
      </c>
      <c r="D1395" s="202" t="s">
        <v>39</v>
      </c>
      <c r="E1395" s="203" t="s">
        <v>11</v>
      </c>
      <c r="F1395" s="204">
        <v>976440</v>
      </c>
      <c r="G1395" s="204">
        <v>976440</v>
      </c>
      <c r="H1395" s="175"/>
      <c r="I1395" s="88">
        <f t="shared" si="107"/>
        <v>976440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961</v>
      </c>
      <c r="D1396" s="202" t="s">
        <v>39</v>
      </c>
      <c r="E1396" s="203" t="s">
        <v>11</v>
      </c>
      <c r="F1396" s="204">
        <v>2211900</v>
      </c>
      <c r="G1396" s="204">
        <v>2211900</v>
      </c>
      <c r="H1396" s="175"/>
      <c r="I1396" s="88">
        <f t="shared" si="107"/>
        <v>2211900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962</v>
      </c>
      <c r="D1397" s="202" t="s">
        <v>39</v>
      </c>
      <c r="E1397" s="203" t="s">
        <v>11</v>
      </c>
      <c r="F1397" s="204">
        <v>2270640</v>
      </c>
      <c r="G1397" s="204">
        <v>2270640</v>
      </c>
      <c r="H1397" s="175"/>
      <c r="I1397" s="88">
        <f t="shared" ref="I1397:I1410" si="112">IF($I$5=$G$4,G1397,(IF($I$5=$F$4,F1397,0)))</f>
        <v>2270640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963</v>
      </c>
      <c r="D1398" s="202" t="s">
        <v>39</v>
      </c>
      <c r="E1398" s="203" t="s">
        <v>11</v>
      </c>
      <c r="F1398" s="204">
        <v>2476740</v>
      </c>
      <c r="G1398" s="204">
        <v>2476740</v>
      </c>
      <c r="H1398" s="175"/>
      <c r="I1398" s="88">
        <f t="shared" si="112"/>
        <v>2476740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40</v>
      </c>
      <c r="D1399" s="202" t="s">
        <v>40</v>
      </c>
      <c r="E1399" s="203"/>
      <c r="F1399" s="204">
        <v>0</v>
      </c>
      <c r="G1399" s="204">
        <v>0</v>
      </c>
      <c r="H1399" s="175"/>
      <c r="I1399" s="88">
        <f t="shared" si="112"/>
        <v>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 t="s">
        <v>1004</v>
      </c>
      <c r="C1400" s="109" t="s">
        <v>782</v>
      </c>
      <c r="D1400" s="202" t="s">
        <v>40</v>
      </c>
      <c r="E1400" s="203"/>
      <c r="F1400" s="204">
        <v>0</v>
      </c>
      <c r="G1400" s="204">
        <v>0</v>
      </c>
      <c r="H1400" s="175"/>
      <c r="I1400" s="88">
        <f t="shared" si="112"/>
        <v>0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421</v>
      </c>
      <c r="D1401" s="202" t="s">
        <v>39</v>
      </c>
      <c r="E1401" s="203" t="s">
        <v>93</v>
      </c>
      <c r="F1401" s="204">
        <v>220260.49029487889</v>
      </c>
      <c r="G1401" s="204">
        <v>220260.49029487889</v>
      </c>
      <c r="H1401" s="175"/>
      <c r="I1401" s="88">
        <f t="shared" si="112"/>
        <v>220260.49029487889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422</v>
      </c>
      <c r="D1402" s="202" t="s">
        <v>39</v>
      </c>
      <c r="E1402" s="203" t="s">
        <v>93</v>
      </c>
      <c r="F1402" s="204">
        <v>220260.49029487889</v>
      </c>
      <c r="G1402" s="204">
        <v>220260.49029487889</v>
      </c>
      <c r="H1402" s="175"/>
      <c r="I1402" s="88">
        <f t="shared" si="112"/>
        <v>220260.49029487889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423</v>
      </c>
      <c r="D1403" s="202" t="s">
        <v>39</v>
      </c>
      <c r="E1403" s="203" t="s">
        <v>93</v>
      </c>
      <c r="F1403" s="204">
        <v>250977.08928157968</v>
      </c>
      <c r="G1403" s="204">
        <v>250977.08928157968</v>
      </c>
      <c r="H1403" s="175"/>
      <c r="I1403" s="88">
        <f t="shared" si="112"/>
        <v>250977.08928157968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424</v>
      </c>
      <c r="D1404" s="202" t="s">
        <v>39</v>
      </c>
      <c r="E1404" s="203" t="s">
        <v>93</v>
      </c>
      <c r="F1404" s="204">
        <v>289200</v>
      </c>
      <c r="G1404" s="204">
        <v>289200</v>
      </c>
      <c r="H1404" s="175"/>
      <c r="I1404" s="88">
        <f t="shared" si="112"/>
        <v>289200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425</v>
      </c>
      <c r="D1405" s="202" t="s">
        <v>39</v>
      </c>
      <c r="E1405" s="203" t="s">
        <v>93</v>
      </c>
      <c r="F1405" s="204">
        <v>277947.76156258525</v>
      </c>
      <c r="G1405" s="204">
        <v>277947.76156258525</v>
      </c>
      <c r="H1405" s="175"/>
      <c r="I1405" s="88">
        <f t="shared" si="112"/>
        <v>277947.76156258525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426</v>
      </c>
      <c r="D1406" s="202" t="s">
        <v>39</v>
      </c>
      <c r="E1406" s="203" t="s">
        <v>93</v>
      </c>
      <c r="F1406" s="204">
        <v>309000</v>
      </c>
      <c r="G1406" s="204">
        <v>309000</v>
      </c>
      <c r="H1406" s="175"/>
      <c r="I1406" s="88">
        <f t="shared" si="112"/>
        <v>309000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1105</v>
      </c>
      <c r="D1407" s="202" t="s">
        <v>39</v>
      </c>
      <c r="E1407" s="203" t="s">
        <v>93</v>
      </c>
      <c r="F1407" s="204">
        <v>277947.76156258525</v>
      </c>
      <c r="G1407" s="204">
        <v>277947.76156258525</v>
      </c>
      <c r="H1407" s="175"/>
      <c r="I1407" s="88">
        <f t="shared" si="112"/>
        <v>277947.76156258525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1106</v>
      </c>
      <c r="D1408" s="202" t="s">
        <v>39</v>
      </c>
      <c r="E1408" s="203" t="s">
        <v>93</v>
      </c>
      <c r="F1408" s="204">
        <v>345600</v>
      </c>
      <c r="G1408" s="204">
        <v>345600</v>
      </c>
      <c r="H1408" s="175"/>
      <c r="I1408" s="88">
        <f t="shared" si="112"/>
        <v>345600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427</v>
      </c>
      <c r="D1409" s="202" t="s">
        <v>39</v>
      </c>
      <c r="E1409" s="203" t="s">
        <v>93</v>
      </c>
      <c r="F1409" s="204">
        <v>438273.42456634069</v>
      </c>
      <c r="G1409" s="204">
        <v>438273.42456634069</v>
      </c>
      <c r="H1409" s="175"/>
      <c r="I1409" s="88">
        <f t="shared" si="112"/>
        <v>438273.42456634069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428</v>
      </c>
      <c r="D1410" s="202" t="s">
        <v>39</v>
      </c>
      <c r="E1410" s="203" t="s">
        <v>93</v>
      </c>
      <c r="F1410" s="204">
        <v>384600</v>
      </c>
      <c r="G1410" s="204">
        <v>384600</v>
      </c>
      <c r="H1410" s="175"/>
      <c r="I1410" s="88">
        <f t="shared" si="112"/>
        <v>384600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429</v>
      </c>
      <c r="D1411" s="202" t="s">
        <v>39</v>
      </c>
      <c r="E1411" s="203" t="s">
        <v>93</v>
      </c>
      <c r="F1411" s="204">
        <v>466742.46752962429</v>
      </c>
      <c r="G1411" s="204">
        <v>466742.46752962429</v>
      </c>
      <c r="H1411" s="175"/>
      <c r="I1411" s="88">
        <f t="shared" ref="I1411:I1448" si="113">IF($I$5=$G$4,G1411,(IF($I$5=$F$4,F1411,0)))</f>
        <v>466742.46752962429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430</v>
      </c>
      <c r="D1412" s="202" t="s">
        <v>39</v>
      </c>
      <c r="E1412" s="203" t="s">
        <v>93</v>
      </c>
      <c r="F1412" s="204">
        <v>466742.46752962429</v>
      </c>
      <c r="G1412" s="204">
        <v>466742.46752962429</v>
      </c>
      <c r="H1412" s="175"/>
      <c r="I1412" s="154">
        <f t="shared" si="113"/>
        <v>466742.46752962429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431</v>
      </c>
      <c r="D1413" s="202" t="s">
        <v>39</v>
      </c>
      <c r="E1413" s="203" t="s">
        <v>93</v>
      </c>
      <c r="F1413" s="204">
        <v>513941.14402138407</v>
      </c>
      <c r="G1413" s="204">
        <v>513941.14402138407</v>
      </c>
      <c r="H1413" s="175"/>
      <c r="I1413" s="88">
        <f t="shared" si="113"/>
        <v>513941.14402138407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432</v>
      </c>
      <c r="D1414" s="202" t="s">
        <v>39</v>
      </c>
      <c r="E1414" s="203" t="s">
        <v>93</v>
      </c>
      <c r="F1414" s="204">
        <v>502200</v>
      </c>
      <c r="G1414" s="204">
        <v>502200</v>
      </c>
      <c r="H1414" s="175"/>
      <c r="I1414" s="88">
        <f t="shared" si="113"/>
        <v>502200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433</v>
      </c>
      <c r="D1415" s="202" t="s">
        <v>39</v>
      </c>
      <c r="E1415" s="203" t="s">
        <v>93</v>
      </c>
      <c r="F1415" s="204">
        <v>580618.63938275899</v>
      </c>
      <c r="G1415" s="204">
        <v>580618.63938275899</v>
      </c>
      <c r="H1415" s="175"/>
      <c r="I1415" s="88">
        <f t="shared" si="113"/>
        <v>580618.63938275899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434</v>
      </c>
      <c r="D1416" s="202" t="s">
        <v>39</v>
      </c>
      <c r="E1416" s="203" t="s">
        <v>93</v>
      </c>
      <c r="F1416" s="204">
        <v>522000</v>
      </c>
      <c r="G1416" s="204">
        <v>522000</v>
      </c>
      <c r="H1416" s="175"/>
      <c r="I1416" s="88">
        <f t="shared" si="113"/>
        <v>522000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435</v>
      </c>
      <c r="D1417" s="202" t="s">
        <v>39</v>
      </c>
      <c r="E1417" s="203" t="s">
        <v>93</v>
      </c>
      <c r="F1417" s="204">
        <v>768051.19018409075</v>
      </c>
      <c r="G1417" s="204">
        <v>768051.19018409075</v>
      </c>
      <c r="H1417" s="175"/>
      <c r="I1417" s="88">
        <f t="shared" si="113"/>
        <v>768051.19018409075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436</v>
      </c>
      <c r="D1418" s="202" t="s">
        <v>39</v>
      </c>
      <c r="E1418" s="203" t="s">
        <v>93</v>
      </c>
      <c r="F1418" s="204">
        <v>768051.19018409075</v>
      </c>
      <c r="G1418" s="204">
        <v>768051.19018409075</v>
      </c>
      <c r="H1418" s="175"/>
      <c r="I1418" s="88">
        <f t="shared" si="113"/>
        <v>768051.19018409075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437</v>
      </c>
      <c r="D1419" s="202" t="s">
        <v>39</v>
      </c>
      <c r="E1419" s="203" t="s">
        <v>93</v>
      </c>
      <c r="F1419" s="204">
        <v>755996.11696758063</v>
      </c>
      <c r="G1419" s="204">
        <v>755996.11696758063</v>
      </c>
      <c r="H1419" s="175"/>
      <c r="I1419" s="88">
        <f t="shared" si="113"/>
        <v>755996.11696758063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438</v>
      </c>
      <c r="D1420" s="202" t="s">
        <v>39</v>
      </c>
      <c r="E1420" s="203" t="s">
        <v>93</v>
      </c>
      <c r="F1420" s="204">
        <v>589800</v>
      </c>
      <c r="G1420" s="204">
        <v>589800</v>
      </c>
      <c r="H1420" s="175"/>
      <c r="I1420" s="176">
        <f t="shared" si="113"/>
        <v>589800</v>
      </c>
      <c r="J1420" s="163">
        <f t="shared" si="108"/>
        <v>0</v>
      </c>
      <c r="K1420" s="155">
        <f t="shared" si="10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0"/>
        <v>0</v>
      </c>
      <c r="O1420" s="155">
        <f t="shared" si="111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439</v>
      </c>
      <c r="D1421" s="202" t="s">
        <v>39</v>
      </c>
      <c r="E1421" s="203" t="s">
        <v>93</v>
      </c>
      <c r="F1421" s="204">
        <v>832055.45603276498</v>
      </c>
      <c r="G1421" s="204">
        <v>832055.45603276498</v>
      </c>
      <c r="H1421" s="175"/>
      <c r="I1421" s="176">
        <f t="shared" si="113"/>
        <v>832055.45603276498</v>
      </c>
      <c r="J1421" s="163">
        <f t="shared" si="108"/>
        <v>0</v>
      </c>
      <c r="K1421" s="155">
        <f t="shared" si="10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0"/>
        <v>0</v>
      </c>
      <c r="O1421" s="155">
        <f t="shared" si="111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440</v>
      </c>
      <c r="D1422" s="202" t="s">
        <v>39</v>
      </c>
      <c r="E1422" s="203" t="s">
        <v>93</v>
      </c>
      <c r="F1422" s="204">
        <v>636000</v>
      </c>
      <c r="G1422" s="204">
        <v>636000</v>
      </c>
      <c r="H1422" s="175"/>
      <c r="I1422" s="176">
        <f t="shared" si="113"/>
        <v>636000</v>
      </c>
      <c r="J1422" s="163">
        <f t="shared" si="108"/>
        <v>0</v>
      </c>
      <c r="K1422" s="155">
        <f t="shared" si="10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0"/>
        <v>0</v>
      </c>
      <c r="O1422" s="155">
        <f t="shared" si="111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441</v>
      </c>
      <c r="D1423" s="202" t="s">
        <v>39</v>
      </c>
      <c r="E1423" s="203" t="s">
        <v>93</v>
      </c>
      <c r="F1423" s="204">
        <v>842833.50878142437</v>
      </c>
      <c r="G1423" s="204">
        <v>842833.50878142437</v>
      </c>
      <c r="H1423" s="175"/>
      <c r="I1423" s="176">
        <f t="shared" si="113"/>
        <v>842833.50878142437</v>
      </c>
      <c r="J1423" s="163">
        <f t="shared" si="108"/>
        <v>0</v>
      </c>
      <c r="K1423" s="155">
        <f t="shared" si="10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0"/>
        <v>0</v>
      </c>
      <c r="O1423" s="155">
        <f t="shared" si="111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442</v>
      </c>
      <c r="D1424" s="202" t="s">
        <v>39</v>
      </c>
      <c r="E1424" s="203" t="s">
        <v>93</v>
      </c>
      <c r="F1424" s="204">
        <v>762000</v>
      </c>
      <c r="G1424" s="204">
        <v>762000</v>
      </c>
      <c r="H1424" s="175"/>
      <c r="I1424" s="176">
        <f t="shared" si="113"/>
        <v>762000</v>
      </c>
      <c r="J1424" s="163">
        <f t="shared" si="108"/>
        <v>0</v>
      </c>
      <c r="K1424" s="155">
        <f t="shared" si="10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0"/>
        <v>0</v>
      </c>
      <c r="O1424" s="155">
        <f t="shared" si="111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443</v>
      </c>
      <c r="D1425" s="202" t="s">
        <v>39</v>
      </c>
      <c r="E1425" s="203" t="s">
        <v>93</v>
      </c>
      <c r="F1425" s="204">
        <v>902019.15073140874</v>
      </c>
      <c r="G1425" s="204">
        <v>902019.15073140874</v>
      </c>
      <c r="H1425" s="175"/>
      <c r="I1425" s="176">
        <f t="shared" si="113"/>
        <v>902019.15073140874</v>
      </c>
      <c r="J1425" s="163">
        <f t="shared" si="108"/>
        <v>0</v>
      </c>
      <c r="K1425" s="155">
        <f t="shared" si="10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0"/>
        <v>0</v>
      </c>
      <c r="O1425" s="155">
        <f t="shared" si="111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444</v>
      </c>
      <c r="D1426" s="202" t="s">
        <v>39</v>
      </c>
      <c r="E1426" s="203" t="s">
        <v>93</v>
      </c>
      <c r="F1426" s="204">
        <v>902019.15073140874</v>
      </c>
      <c r="G1426" s="204">
        <v>902019.15073140874</v>
      </c>
      <c r="H1426" s="175"/>
      <c r="I1426" s="176">
        <f t="shared" si="113"/>
        <v>902019.15073140874</v>
      </c>
      <c r="J1426" s="163">
        <f t="shared" si="108"/>
        <v>0</v>
      </c>
      <c r="K1426" s="155">
        <f t="shared" si="10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0"/>
        <v>0</v>
      </c>
      <c r="O1426" s="155">
        <f t="shared" si="111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40</v>
      </c>
      <c r="E1427" s="203"/>
      <c r="F1427" s="204">
        <v>0</v>
      </c>
      <c r="G1427" s="204">
        <v>0</v>
      </c>
      <c r="H1427" s="177"/>
      <c r="I1427" s="176">
        <f t="shared" si="113"/>
        <v>0</v>
      </c>
      <c r="J1427" s="163">
        <f t="shared" si="108"/>
        <v>0</v>
      </c>
      <c r="K1427" s="155">
        <f t="shared" si="10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0"/>
        <v>0</v>
      </c>
      <c r="O1427" s="155">
        <f t="shared" si="111"/>
        <v>0</v>
      </c>
      <c r="P1427" s="155">
        <f>IF(O1427=1,SUM($O$6:O1427),0)</f>
        <v>0</v>
      </c>
    </row>
    <row r="1428" spans="1:16" ht="15" customHeight="1">
      <c r="A1428" s="15"/>
      <c r="B1428" s="183" t="s">
        <v>1004</v>
      </c>
      <c r="C1428" s="109" t="s">
        <v>783</v>
      </c>
      <c r="D1428" s="202" t="s">
        <v>40</v>
      </c>
      <c r="E1428" s="203"/>
      <c r="F1428" s="204">
        <v>0</v>
      </c>
      <c r="G1428" s="204">
        <v>0</v>
      </c>
      <c r="H1428" s="177"/>
      <c r="I1428" s="176">
        <f t="shared" si="113"/>
        <v>0</v>
      </c>
      <c r="J1428" s="163">
        <f t="shared" si="108"/>
        <v>0</v>
      </c>
      <c r="K1428" s="155">
        <f t="shared" si="10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0"/>
        <v>0</v>
      </c>
      <c r="O1428" s="155">
        <f t="shared" si="111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1068</v>
      </c>
      <c r="D1429" s="202" t="s">
        <v>39</v>
      </c>
      <c r="E1429" s="203" t="s">
        <v>11</v>
      </c>
      <c r="F1429" s="204">
        <v>96180</v>
      </c>
      <c r="G1429" s="204">
        <v>96180</v>
      </c>
      <c r="H1429" s="177"/>
      <c r="I1429" s="176">
        <f t="shared" si="113"/>
        <v>96180</v>
      </c>
      <c r="J1429" s="163">
        <f t="shared" si="108"/>
        <v>0</v>
      </c>
      <c r="K1429" s="155">
        <f t="shared" si="10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0"/>
        <v>0</v>
      </c>
      <c r="O1429" s="155">
        <f t="shared" si="111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964</v>
      </c>
      <c r="D1430" s="202" t="s">
        <v>39</v>
      </c>
      <c r="E1430" s="203" t="s">
        <v>11</v>
      </c>
      <c r="F1430" s="204">
        <v>257820</v>
      </c>
      <c r="G1430" s="204">
        <v>257820</v>
      </c>
      <c r="H1430" s="177"/>
      <c r="I1430" s="176">
        <f t="shared" si="113"/>
        <v>257820</v>
      </c>
      <c r="J1430" s="163">
        <f t="shared" si="108"/>
        <v>0</v>
      </c>
      <c r="K1430" s="155">
        <f t="shared" si="10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0"/>
        <v>0</v>
      </c>
      <c r="O1430" s="155">
        <f t="shared" si="111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965</v>
      </c>
      <c r="D1431" s="202" t="s">
        <v>39</v>
      </c>
      <c r="E1431" s="203" t="s">
        <v>11</v>
      </c>
      <c r="F1431" s="204">
        <v>299160</v>
      </c>
      <c r="G1431" s="204">
        <v>299160</v>
      </c>
      <c r="H1431" s="177"/>
      <c r="I1431" s="176">
        <f t="shared" si="113"/>
        <v>299160</v>
      </c>
      <c r="J1431" s="163">
        <f t="shared" si="108"/>
        <v>0</v>
      </c>
      <c r="K1431" s="155">
        <f t="shared" si="10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0"/>
        <v>0</v>
      </c>
      <c r="O1431" s="155">
        <f t="shared" si="111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966</v>
      </c>
      <c r="D1432" s="202" t="s">
        <v>39</v>
      </c>
      <c r="E1432" s="203" t="s">
        <v>11</v>
      </c>
      <c r="F1432" s="204">
        <v>246960</v>
      </c>
      <c r="G1432" s="204">
        <v>246960</v>
      </c>
      <c r="H1432" s="177"/>
      <c r="I1432" s="176">
        <f t="shared" si="113"/>
        <v>246960</v>
      </c>
      <c r="J1432" s="163">
        <f t="shared" ref="J1432:J1471" si="114">IF(D1432="MDU-KD",1,0)</f>
        <v>0</v>
      </c>
      <c r="K1432" s="155">
        <f t="shared" ref="K1432:K1471" si="11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16">IF(L1432=0,M1432,L1432)</f>
        <v>0</v>
      </c>
      <c r="O1432" s="155">
        <f t="shared" ref="O1432:O1471" si="11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967</v>
      </c>
      <c r="D1433" s="202" t="s">
        <v>39</v>
      </c>
      <c r="E1433" s="203" t="s">
        <v>11</v>
      </c>
      <c r="F1433" s="204">
        <v>286461</v>
      </c>
      <c r="G1433" s="204">
        <v>286461</v>
      </c>
      <c r="H1433" s="177"/>
      <c r="I1433" s="176">
        <f t="shared" si="113"/>
        <v>286461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968</v>
      </c>
      <c r="D1434" s="202" t="s">
        <v>39</v>
      </c>
      <c r="E1434" s="203" t="s">
        <v>11</v>
      </c>
      <c r="F1434" s="204">
        <v>259308</v>
      </c>
      <c r="G1434" s="204">
        <v>259308</v>
      </c>
      <c r="H1434" s="177"/>
      <c r="I1434" s="176"/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969</v>
      </c>
      <c r="D1435" s="202" t="s">
        <v>39</v>
      </c>
      <c r="E1435" s="203" t="s">
        <v>11</v>
      </c>
      <c r="F1435" s="204">
        <v>300784.05</v>
      </c>
      <c r="G1435" s="204">
        <v>300784.05</v>
      </c>
      <c r="H1435" s="177"/>
      <c r="I1435" s="176"/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445</v>
      </c>
      <c r="D1436" s="202" t="s">
        <v>39</v>
      </c>
      <c r="E1436" s="203" t="s">
        <v>11</v>
      </c>
      <c r="F1436" s="204">
        <v>300600</v>
      </c>
      <c r="G1436" s="204">
        <v>300600</v>
      </c>
      <c r="H1436" s="177"/>
      <c r="I1436" s="176">
        <f t="shared" si="113"/>
        <v>300600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446</v>
      </c>
      <c r="D1437" s="202" t="s">
        <v>39</v>
      </c>
      <c r="E1437" s="203" t="s">
        <v>11</v>
      </c>
      <c r="F1437" s="204">
        <v>358140</v>
      </c>
      <c r="G1437" s="204">
        <v>358140</v>
      </c>
      <c r="H1437" s="177"/>
      <c r="I1437" s="176">
        <f t="shared" si="113"/>
        <v>358140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447</v>
      </c>
      <c r="D1438" s="202" t="s">
        <v>39</v>
      </c>
      <c r="E1438" s="203" t="s">
        <v>11</v>
      </c>
      <c r="F1438" s="204">
        <v>341777.99941898551</v>
      </c>
      <c r="G1438" s="204">
        <v>341777.99941898551</v>
      </c>
      <c r="H1438" s="177"/>
      <c r="I1438" s="176">
        <f t="shared" si="113"/>
        <v>341777.99941898551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448</v>
      </c>
      <c r="D1439" s="202" t="s">
        <v>39</v>
      </c>
      <c r="E1439" s="203" t="s">
        <v>11</v>
      </c>
      <c r="F1439" s="204">
        <v>395879.58401850733</v>
      </c>
      <c r="G1439" s="204">
        <v>395879.58401850733</v>
      </c>
      <c r="H1439" s="177"/>
      <c r="I1439" s="176">
        <f t="shared" si="113"/>
        <v>395879.58401850733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449</v>
      </c>
      <c r="D1440" s="202" t="s">
        <v>39</v>
      </c>
      <c r="E1440" s="203" t="s">
        <v>11</v>
      </c>
      <c r="F1440" s="204">
        <v>6240</v>
      </c>
      <c r="G1440" s="204">
        <v>6240</v>
      </c>
      <c r="H1440" s="177"/>
      <c r="I1440" s="176">
        <f t="shared" si="113"/>
        <v>6240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450</v>
      </c>
      <c r="D1441" s="202" t="s">
        <v>39</v>
      </c>
      <c r="E1441" s="203" t="s">
        <v>11</v>
      </c>
      <c r="F1441" s="204">
        <v>5760</v>
      </c>
      <c r="G1441" s="204">
        <v>5760</v>
      </c>
      <c r="H1441" s="177"/>
      <c r="I1441" s="176">
        <f t="shared" si="113"/>
        <v>5760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451</v>
      </c>
      <c r="D1442" s="202" t="s">
        <v>39</v>
      </c>
      <c r="E1442" s="203" t="s">
        <v>290</v>
      </c>
      <c r="F1442" s="204">
        <v>337284.9788645666</v>
      </c>
      <c r="G1442" s="204">
        <v>337284.9788645666</v>
      </c>
      <c r="H1442" s="177"/>
      <c r="I1442" s="176">
        <f t="shared" si="113"/>
        <v>337284.9788645666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970</v>
      </c>
      <c r="D1443" s="202" t="s">
        <v>39</v>
      </c>
      <c r="E1443" s="203" t="s">
        <v>290</v>
      </c>
      <c r="F1443" s="204">
        <v>269827.98309165332</v>
      </c>
      <c r="G1443" s="204">
        <v>269827.98309165332</v>
      </c>
      <c r="H1443" s="177"/>
      <c r="I1443" s="176">
        <f t="shared" si="113"/>
        <v>269827.98309165332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971</v>
      </c>
      <c r="D1444" s="202" t="s">
        <v>39</v>
      </c>
      <c r="E1444" s="203" t="s">
        <v>466</v>
      </c>
      <c r="F1444" s="204">
        <v>420</v>
      </c>
      <c r="G1444" s="204">
        <v>420</v>
      </c>
      <c r="H1444" s="177"/>
      <c r="I1444" s="176">
        <f t="shared" si="113"/>
        <v>420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972</v>
      </c>
      <c r="D1445" s="202" t="s">
        <v>39</v>
      </c>
      <c r="E1445" s="203" t="s">
        <v>466</v>
      </c>
      <c r="F1445" s="204">
        <v>720</v>
      </c>
      <c r="G1445" s="204">
        <v>720</v>
      </c>
      <c r="H1445" s="177"/>
      <c r="I1445" s="176">
        <f t="shared" si="113"/>
        <v>720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973</v>
      </c>
      <c r="D1446" s="202" t="s">
        <v>39</v>
      </c>
      <c r="E1446" s="203" t="s">
        <v>466</v>
      </c>
      <c r="F1446" s="204">
        <v>15300</v>
      </c>
      <c r="G1446" s="204">
        <v>15300</v>
      </c>
      <c r="H1446" s="177"/>
      <c r="I1446" s="176">
        <f t="shared" si="113"/>
        <v>15300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974</v>
      </c>
      <c r="D1447" s="202" t="s">
        <v>39</v>
      </c>
      <c r="E1447" s="203" t="s">
        <v>466</v>
      </c>
      <c r="F1447" s="204">
        <v>9120</v>
      </c>
      <c r="G1447" s="204">
        <v>9120</v>
      </c>
      <c r="H1447" s="177"/>
      <c r="I1447" s="176">
        <f t="shared" si="113"/>
        <v>9120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1069</v>
      </c>
      <c r="D1448" s="202" t="s">
        <v>39</v>
      </c>
      <c r="E1448" s="203" t="s">
        <v>466</v>
      </c>
      <c r="F1448" s="394">
        <v>2740</v>
      </c>
      <c r="G1448" s="394">
        <v>2740</v>
      </c>
      <c r="H1448" s="177"/>
      <c r="I1448" s="176">
        <f t="shared" si="113"/>
        <v>2740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40</v>
      </c>
      <c r="E1449" s="203"/>
      <c r="F1449" s="204">
        <v>0</v>
      </c>
      <c r="G1449" s="204">
        <v>0</v>
      </c>
      <c r="H1449" s="96"/>
      <c r="I1449" s="88">
        <f t="shared" ref="I1449:I1454" si="118">IF($I$5=$G$4,G1449,(IF($I$5=$F$4,F1449,0)))</f>
        <v>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 t="s">
        <v>1004</v>
      </c>
      <c r="C1450" s="109" t="s">
        <v>791</v>
      </c>
      <c r="D1450" s="202" t="s">
        <v>40</v>
      </c>
      <c r="E1450" s="203"/>
      <c r="F1450" s="204">
        <v>0</v>
      </c>
      <c r="G1450" s="204">
        <v>0</v>
      </c>
      <c r="H1450" s="96"/>
      <c r="I1450" s="88">
        <f t="shared" si="118"/>
        <v>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452</v>
      </c>
      <c r="D1451" s="202" t="s">
        <v>39</v>
      </c>
      <c r="E1451" s="203" t="s">
        <v>11</v>
      </c>
      <c r="F1451" s="204">
        <v>15000</v>
      </c>
      <c r="G1451" s="204">
        <v>15000</v>
      </c>
      <c r="H1451" s="96"/>
      <c r="I1451" s="88">
        <f t="shared" si="118"/>
        <v>15000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453</v>
      </c>
      <c r="D1452" s="202" t="s">
        <v>39</v>
      </c>
      <c r="E1452" s="203" t="s">
        <v>11</v>
      </c>
      <c r="F1452" s="204">
        <v>36180</v>
      </c>
      <c r="G1452" s="204">
        <v>36180</v>
      </c>
      <c r="H1452" s="96"/>
      <c r="I1452" s="88">
        <f t="shared" si="118"/>
        <v>36180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975</v>
      </c>
      <c r="D1453" s="202" t="s">
        <v>39</v>
      </c>
      <c r="E1453" s="203" t="s">
        <v>11</v>
      </c>
      <c r="F1453" s="204">
        <v>32640</v>
      </c>
      <c r="G1453" s="204">
        <v>32640</v>
      </c>
      <c r="H1453" s="96"/>
      <c r="I1453" s="88">
        <f t="shared" si="118"/>
        <v>32640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976</v>
      </c>
      <c r="D1454" s="202" t="s">
        <v>39</v>
      </c>
      <c r="E1454" s="203" t="s">
        <v>11</v>
      </c>
      <c r="F1454" s="204">
        <v>63840</v>
      </c>
      <c r="G1454" s="204">
        <v>63840</v>
      </c>
      <c r="H1454" s="96"/>
      <c r="I1454" s="88">
        <f t="shared" si="118"/>
        <v>63840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977</v>
      </c>
      <c r="D1455" s="202" t="s">
        <v>39</v>
      </c>
      <c r="E1455" s="203" t="s">
        <v>11</v>
      </c>
      <c r="F1455" s="204">
        <v>450000</v>
      </c>
      <c r="G1455" s="204">
        <v>450000</v>
      </c>
      <c r="H1455" s="96"/>
      <c r="I1455" s="88">
        <f t="shared" ref="I1455:I1511" si="119">IF($I$5=$G$4,G1455,(IF($I$5=$F$4,F1455,0)))</f>
        <v>450000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1161</v>
      </c>
      <c r="D1456" s="202" t="s">
        <v>39</v>
      </c>
      <c r="E1456" s="203" t="s">
        <v>11</v>
      </c>
      <c r="F1456" s="176">
        <v>985020</v>
      </c>
      <c r="G1456" s="176">
        <v>985020</v>
      </c>
      <c r="H1456" s="96"/>
      <c r="I1456" s="88">
        <f t="shared" si="119"/>
        <v>985020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16" ht="15" customHeight="1">
      <c r="A1457" s="15"/>
      <c r="B1457" s="401">
        <v>5</v>
      </c>
      <c r="C1457" s="397" t="s">
        <v>1586</v>
      </c>
      <c r="D1457" s="402" t="s">
        <v>39</v>
      </c>
      <c r="E1457" s="403" t="s">
        <v>11</v>
      </c>
      <c r="F1457" s="398"/>
      <c r="G1457" s="404">
        <v>92460</v>
      </c>
      <c r="H1457" s="405"/>
      <c r="I1457" s="404">
        <f t="shared" si="119"/>
        <v>92460</v>
      </c>
      <c r="J1457" s="163">
        <f>IF(D1457="MDU-KD",1,0)</f>
        <v>0</v>
      </c>
      <c r="K1457" s="155">
        <f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>IF(L1457=0,M1457,L1457)</f>
        <v>0</v>
      </c>
      <c r="O1457" s="155">
        <f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01">
        <v>6</v>
      </c>
      <c r="C1458" s="397" t="s">
        <v>1587</v>
      </c>
      <c r="D1458" s="402" t="s">
        <v>39</v>
      </c>
      <c r="E1458" s="403" t="s">
        <v>11</v>
      </c>
      <c r="F1458" s="404"/>
      <c r="G1458" s="404">
        <v>92460</v>
      </c>
      <c r="H1458" s="405"/>
      <c r="I1458" s="404">
        <f t="shared" si="119"/>
        <v>92460</v>
      </c>
      <c r="J1458" s="163">
        <f>IF(D1458="MDU-KD",1,0)</f>
        <v>0</v>
      </c>
      <c r="K1458" s="155">
        <f>IF(D1458="HDW",1,0)</f>
        <v>0</v>
      </c>
      <c r="L1458" s="155">
        <f>IF(J1458=1,SUM($J$6:J1458),0)</f>
        <v>0</v>
      </c>
      <c r="M1458" s="155">
        <f>IF(K1458=1,SUM($K$6:K1458),0)</f>
        <v>0</v>
      </c>
      <c r="N1458" s="165">
        <f>IF(L1458=0,M1458,L1458)</f>
        <v>0</v>
      </c>
      <c r="O1458" s="155">
        <f>IF(E1458=0,0,IF(LEFT(C1458,11)="Tiang Beton",1,0))</f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40</v>
      </c>
      <c r="D1459" s="202" t="s">
        <v>40</v>
      </c>
      <c r="E1459" s="203"/>
      <c r="F1459" s="176"/>
      <c r="G1459" s="176"/>
      <c r="H1459" s="96"/>
      <c r="I1459" s="88">
        <f t="shared" si="119"/>
        <v>0</v>
      </c>
      <c r="J1459" s="163">
        <f t="shared" si="114"/>
        <v>0</v>
      </c>
      <c r="K1459" s="155">
        <f t="shared" si="11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16"/>
        <v>0</v>
      </c>
      <c r="O1459" s="155">
        <f t="shared" si="117"/>
        <v>0</v>
      </c>
      <c r="P1459" s="155">
        <f>IF(O1459=1,SUM($O$6:O1459),0)</f>
        <v>0</v>
      </c>
    </row>
    <row r="1460" spans="1:16" ht="15" customHeight="1">
      <c r="A1460" s="15"/>
      <c r="B1460" s="183" t="s">
        <v>1162</v>
      </c>
      <c r="C1460" s="109" t="s">
        <v>979</v>
      </c>
      <c r="D1460" s="202" t="s">
        <v>40</v>
      </c>
      <c r="E1460" s="203"/>
      <c r="F1460" s="176"/>
      <c r="G1460" s="176"/>
      <c r="H1460" s="96"/>
      <c r="I1460" s="88">
        <f t="shared" si="119"/>
        <v>0</v>
      </c>
      <c r="J1460" s="163">
        <f t="shared" si="114"/>
        <v>0</v>
      </c>
      <c r="K1460" s="155">
        <f t="shared" si="11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16"/>
        <v>0</v>
      </c>
      <c r="O1460" s="155">
        <f t="shared" si="117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1064</v>
      </c>
      <c r="D1461" s="202" t="s">
        <v>39</v>
      </c>
      <c r="E1461" s="203" t="s">
        <v>980</v>
      </c>
      <c r="F1461" s="176">
        <v>2.5000000000000001E-2</v>
      </c>
      <c r="G1461" s="176">
        <v>2.5000000000000001E-2</v>
      </c>
      <c r="H1461" s="96"/>
      <c r="I1461" s="88">
        <f t="shared" si="119"/>
        <v>2.5000000000000001E-2</v>
      </c>
      <c r="J1461" s="163">
        <f t="shared" si="114"/>
        <v>0</v>
      </c>
      <c r="K1461" s="155">
        <f t="shared" si="11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16"/>
        <v>0</v>
      </c>
      <c r="O1461" s="155">
        <f t="shared" si="117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982</v>
      </c>
      <c r="D1462" s="202" t="s">
        <v>39</v>
      </c>
      <c r="E1462" s="203" t="s">
        <v>981</v>
      </c>
      <c r="F1462" s="176">
        <v>800000</v>
      </c>
      <c r="G1462" s="176">
        <v>800000</v>
      </c>
      <c r="H1462" s="96"/>
      <c r="I1462" s="88">
        <f t="shared" si="119"/>
        <v>800000</v>
      </c>
      <c r="J1462" s="163">
        <f t="shared" si="114"/>
        <v>0</v>
      </c>
      <c r="K1462" s="155">
        <f t="shared" si="11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16"/>
        <v>0</v>
      </c>
      <c r="O1462" s="155">
        <f t="shared" si="117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983</v>
      </c>
      <c r="D1463" s="202" t="s">
        <v>39</v>
      </c>
      <c r="E1463" s="203" t="s">
        <v>32</v>
      </c>
      <c r="F1463" s="176">
        <v>300000</v>
      </c>
      <c r="G1463" s="176">
        <v>300000</v>
      </c>
      <c r="H1463" s="96"/>
      <c r="I1463" s="88">
        <f t="shared" si="119"/>
        <v>300000</v>
      </c>
      <c r="J1463" s="163">
        <f t="shared" si="114"/>
        <v>0</v>
      </c>
      <c r="K1463" s="155">
        <f t="shared" si="11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16"/>
        <v>0</v>
      </c>
      <c r="O1463" s="155">
        <f t="shared" si="117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1070</v>
      </c>
      <c r="D1464" s="202" t="s">
        <v>39</v>
      </c>
      <c r="E1464" s="203" t="s">
        <v>1076</v>
      </c>
      <c r="F1464" s="176">
        <v>300000</v>
      </c>
      <c r="G1464" s="176">
        <v>300000</v>
      </c>
      <c r="H1464" s="96"/>
      <c r="I1464" s="88">
        <f t="shared" si="119"/>
        <v>300000</v>
      </c>
      <c r="J1464" s="163">
        <f t="shared" si="114"/>
        <v>0</v>
      </c>
      <c r="K1464" s="155">
        <f t="shared" si="11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16"/>
        <v>0</v>
      </c>
      <c r="O1464" s="155">
        <f t="shared" si="117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1071</v>
      </c>
      <c r="D1465" s="202" t="s">
        <v>39</v>
      </c>
      <c r="E1465" s="203" t="s">
        <v>1076</v>
      </c>
      <c r="F1465" s="176">
        <v>57250</v>
      </c>
      <c r="G1465" s="176">
        <v>57250</v>
      </c>
      <c r="H1465" s="96"/>
      <c r="I1465" s="88">
        <f t="shared" si="119"/>
        <v>57250</v>
      </c>
      <c r="J1465" s="163">
        <f t="shared" si="114"/>
        <v>0</v>
      </c>
      <c r="K1465" s="155">
        <f t="shared" si="11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16"/>
        <v>0</v>
      </c>
      <c r="O1465" s="155">
        <f t="shared" si="117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1072</v>
      </c>
      <c r="D1466" s="202" t="s">
        <v>39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19"/>
        <v>13770</v>
      </c>
      <c r="J1466" s="163">
        <f t="shared" si="114"/>
        <v>0</v>
      </c>
      <c r="K1466" s="155">
        <f t="shared" si="11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16"/>
        <v>0</v>
      </c>
      <c r="O1466" s="155">
        <f t="shared" si="117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1073</v>
      </c>
      <c r="D1467" s="202" t="s">
        <v>39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19"/>
        <v>29730</v>
      </c>
      <c r="J1467" s="163">
        <f t="shared" si="114"/>
        <v>0</v>
      </c>
      <c r="K1467" s="155">
        <f t="shared" si="11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16"/>
        <v>0</v>
      </c>
      <c r="O1467" s="155">
        <f t="shared" si="117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1074</v>
      </c>
      <c r="D1468" s="202" t="s">
        <v>39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19"/>
        <v>250000</v>
      </c>
      <c r="J1468" s="163">
        <f t="shared" si="114"/>
        <v>0</v>
      </c>
      <c r="K1468" s="155">
        <f t="shared" si="11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16"/>
        <v>0</v>
      </c>
      <c r="O1468" s="155">
        <f t="shared" si="117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1378</v>
      </c>
      <c r="D1469" s="202" t="s">
        <v>39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19"/>
        <v>54500</v>
      </c>
      <c r="J1469" s="163">
        <f t="shared" si="114"/>
        <v>0</v>
      </c>
      <c r="K1469" s="155">
        <f t="shared" si="11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16"/>
        <v>0</v>
      </c>
      <c r="O1469" s="155">
        <f t="shared" si="117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1379</v>
      </c>
      <c r="D1470" s="202" t="s">
        <v>39</v>
      </c>
      <c r="E1470" s="203" t="s">
        <v>11</v>
      </c>
      <c r="F1470" s="176">
        <v>816100</v>
      </c>
      <c r="G1470" s="176">
        <v>816100</v>
      </c>
      <c r="H1470" s="96"/>
      <c r="I1470" s="88">
        <f t="shared" si="119"/>
        <v>816100</v>
      </c>
      <c r="J1470" s="163">
        <f t="shared" si="114"/>
        <v>0</v>
      </c>
      <c r="K1470" s="155">
        <f t="shared" si="11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16"/>
        <v>0</v>
      </c>
      <c r="O1470" s="155">
        <f t="shared" si="117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1380</v>
      </c>
      <c r="D1471" s="202" t="s">
        <v>39</v>
      </c>
      <c r="E1471" s="203" t="s">
        <v>11</v>
      </c>
      <c r="F1471" s="176">
        <v>601800</v>
      </c>
      <c r="G1471" s="176">
        <v>601800</v>
      </c>
      <c r="H1471" s="96"/>
      <c r="I1471" s="88">
        <f t="shared" si="119"/>
        <v>601800</v>
      </c>
      <c r="J1471" s="163">
        <f t="shared" si="114"/>
        <v>0</v>
      </c>
      <c r="K1471" s="155">
        <f t="shared" si="11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16"/>
        <v>0</v>
      </c>
      <c r="O1471" s="155">
        <f t="shared" si="117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1381</v>
      </c>
      <c r="D1472" s="202" t="s">
        <v>37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19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1382</v>
      </c>
      <c r="D1473" s="202" t="s">
        <v>39</v>
      </c>
      <c r="E1473" s="203" t="s">
        <v>93</v>
      </c>
      <c r="F1473" s="209">
        <v>750000</v>
      </c>
      <c r="G1473" s="209">
        <v>750000</v>
      </c>
      <c r="I1473" s="88">
        <f t="shared" si="119"/>
        <v>750000</v>
      </c>
    </row>
    <row r="1474" spans="1:30" ht="15" customHeight="1">
      <c r="B1474" s="187"/>
      <c r="C1474" s="188" t="s">
        <v>40</v>
      </c>
      <c r="D1474" s="202" t="s">
        <v>40</v>
      </c>
      <c r="E1474" s="203"/>
      <c r="F1474" s="176" t="s">
        <v>40</v>
      </c>
      <c r="G1474" s="176" t="s">
        <v>40</v>
      </c>
      <c r="I1474" s="88" t="str">
        <f t="shared" si="119"/>
        <v/>
      </c>
    </row>
    <row r="1475" spans="1:30" ht="15" customHeight="1">
      <c r="A1475" s="16"/>
      <c r="B1475" s="187" t="s">
        <v>1004</v>
      </c>
      <c r="C1475" s="188" t="s">
        <v>1383</v>
      </c>
      <c r="D1475" s="202"/>
      <c r="E1475" s="203"/>
      <c r="F1475" s="176"/>
      <c r="G1475" s="176"/>
      <c r="I1475" s="88">
        <f t="shared" si="119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1384</v>
      </c>
      <c r="D1476" s="202" t="s">
        <v>37</v>
      </c>
      <c r="E1476" s="199" t="s">
        <v>8</v>
      </c>
      <c r="F1476" s="176">
        <v>85000</v>
      </c>
      <c r="G1476" s="176">
        <v>85000</v>
      </c>
      <c r="I1476" s="88">
        <f t="shared" si="119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1385</v>
      </c>
      <c r="D1477" s="202" t="s">
        <v>39</v>
      </c>
      <c r="E1477" s="203" t="s">
        <v>14</v>
      </c>
      <c r="F1477" s="176">
        <v>15000</v>
      </c>
      <c r="G1477" s="176">
        <v>15000</v>
      </c>
      <c r="I1477" s="88">
        <f t="shared" si="119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19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1004</v>
      </c>
      <c r="C1479" s="188" t="s">
        <v>1386</v>
      </c>
      <c r="D1479" s="202" t="s">
        <v>39</v>
      </c>
      <c r="E1479" s="203" t="s">
        <v>14</v>
      </c>
      <c r="F1479" s="176">
        <v>83595</v>
      </c>
      <c r="G1479" s="176">
        <v>83595</v>
      </c>
      <c r="I1479" s="88">
        <f t="shared" si="119"/>
        <v>83595</v>
      </c>
    </row>
    <row r="1480" spans="1:30" ht="15" customHeight="1">
      <c r="B1480" s="187" t="s">
        <v>1004</v>
      </c>
      <c r="C1480" s="188" t="s">
        <v>1387</v>
      </c>
      <c r="D1480" s="202" t="s">
        <v>39</v>
      </c>
      <c r="E1480" s="203" t="s">
        <v>14</v>
      </c>
      <c r="F1480" s="176">
        <v>114317</v>
      </c>
      <c r="G1480" s="176">
        <v>114317</v>
      </c>
      <c r="I1480" s="88">
        <f t="shared" si="119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1004</v>
      </c>
      <c r="C1481" s="188" t="s">
        <v>1388</v>
      </c>
      <c r="D1481" s="202" t="s">
        <v>39</v>
      </c>
      <c r="E1481" s="203" t="s">
        <v>14</v>
      </c>
      <c r="F1481" s="176">
        <v>71636</v>
      </c>
      <c r="G1481" s="176">
        <v>71636</v>
      </c>
      <c r="H1481" s="91"/>
      <c r="I1481" s="88">
        <f t="shared" si="11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1004</v>
      </c>
      <c r="C1482" s="188" t="s">
        <v>1389</v>
      </c>
      <c r="D1482" s="202" t="s">
        <v>39</v>
      </c>
      <c r="E1482" s="203" t="s">
        <v>14</v>
      </c>
      <c r="F1482" s="176">
        <v>115253</v>
      </c>
      <c r="G1482" s="176">
        <v>115253</v>
      </c>
      <c r="H1482" s="91"/>
      <c r="I1482" s="88">
        <f t="shared" si="11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19"/>
        <v>0</v>
      </c>
    </row>
    <row r="1484" spans="1:30" s="1" customFormat="1" ht="15" customHeight="1">
      <c r="A1484" s="16"/>
      <c r="B1484" s="187" t="s">
        <v>1004</v>
      </c>
      <c r="C1484" s="188" t="s">
        <v>1390</v>
      </c>
      <c r="D1484" s="202"/>
      <c r="E1484" s="203"/>
      <c r="F1484" s="176"/>
      <c r="G1484" s="176"/>
      <c r="H1484" s="91"/>
      <c r="I1484" s="88">
        <f t="shared" si="11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1391</v>
      </c>
      <c r="D1485" s="202" t="s">
        <v>37</v>
      </c>
      <c r="E1485" s="203" t="s">
        <v>7</v>
      </c>
      <c r="F1485" s="176">
        <v>235000</v>
      </c>
      <c r="G1485" s="176">
        <v>235000</v>
      </c>
      <c r="I1485" s="88">
        <f t="shared" si="119"/>
        <v>235000</v>
      </c>
    </row>
    <row r="1486" spans="1:30" ht="15" customHeight="1">
      <c r="B1486" s="187">
        <v>2</v>
      </c>
      <c r="C1486" s="188" t="s">
        <v>1392</v>
      </c>
      <c r="D1486" s="202" t="s">
        <v>39</v>
      </c>
      <c r="E1486" s="203" t="s">
        <v>14</v>
      </c>
      <c r="F1486" s="176">
        <v>15000</v>
      </c>
      <c r="G1486" s="176">
        <v>15000</v>
      </c>
      <c r="I1486" s="88">
        <f t="shared" si="119"/>
        <v>15000</v>
      </c>
    </row>
    <row r="1487" spans="1:30" ht="15" customHeight="1">
      <c r="B1487" s="187"/>
      <c r="C1487" s="188" t="s">
        <v>40</v>
      </c>
      <c r="D1487" s="202" t="s">
        <v>40</v>
      </c>
      <c r="E1487" s="203"/>
      <c r="F1487" s="176" t="s">
        <v>40</v>
      </c>
      <c r="G1487" s="176" t="s">
        <v>40</v>
      </c>
      <c r="I1487" s="88" t="str">
        <f t="shared" si="119"/>
        <v/>
      </c>
    </row>
    <row r="1488" spans="1:30" ht="15" customHeight="1">
      <c r="B1488" s="187" t="s">
        <v>1004</v>
      </c>
      <c r="C1488" s="188" t="s">
        <v>1393</v>
      </c>
      <c r="D1488" s="202"/>
      <c r="E1488" s="203"/>
      <c r="F1488" s="176"/>
      <c r="G1488" s="176"/>
      <c r="I1488" s="88">
        <f t="shared" si="119"/>
        <v>0</v>
      </c>
    </row>
    <row r="1489" spans="2:9" ht="15" customHeight="1">
      <c r="B1489" s="187">
        <v>1</v>
      </c>
      <c r="C1489" s="188" t="s">
        <v>1394</v>
      </c>
      <c r="D1489" s="202" t="s">
        <v>37</v>
      </c>
      <c r="E1489" s="203" t="s">
        <v>8</v>
      </c>
      <c r="F1489" s="176">
        <v>105000</v>
      </c>
      <c r="G1489" s="176">
        <v>105000</v>
      </c>
      <c r="I1489" s="88">
        <f t="shared" si="119"/>
        <v>105000</v>
      </c>
    </row>
    <row r="1490" spans="2:9" ht="15" customHeight="1">
      <c r="B1490" s="187">
        <v>2</v>
      </c>
      <c r="C1490" s="188" t="s">
        <v>1395</v>
      </c>
      <c r="D1490" s="202" t="s">
        <v>39</v>
      </c>
      <c r="E1490" s="203" t="s">
        <v>11</v>
      </c>
      <c r="F1490" s="176">
        <v>15000</v>
      </c>
      <c r="G1490" s="176">
        <v>15000</v>
      </c>
      <c r="I1490" s="88">
        <f t="shared" si="119"/>
        <v>15000</v>
      </c>
    </row>
    <row r="1491" spans="2:9" ht="15" customHeight="1">
      <c r="B1491" s="187"/>
      <c r="C1491" s="188" t="s">
        <v>40</v>
      </c>
      <c r="D1491" s="202" t="s">
        <v>40</v>
      </c>
      <c r="E1491" s="203"/>
      <c r="F1491" s="176" t="s">
        <v>40</v>
      </c>
      <c r="G1491" s="176" t="s">
        <v>40</v>
      </c>
      <c r="I1491" s="88" t="str">
        <f t="shared" si="119"/>
        <v/>
      </c>
    </row>
    <row r="1492" spans="2:9" ht="15" customHeight="1">
      <c r="B1492" s="187">
        <v>1</v>
      </c>
      <c r="C1492" s="188" t="s">
        <v>1396</v>
      </c>
      <c r="D1492" s="202" t="s">
        <v>37</v>
      </c>
      <c r="E1492" s="203" t="s">
        <v>8</v>
      </c>
      <c r="F1492" s="176">
        <v>180000</v>
      </c>
      <c r="G1492" s="176">
        <v>180000</v>
      </c>
      <c r="I1492" s="88">
        <f t="shared" si="119"/>
        <v>180000</v>
      </c>
    </row>
    <row r="1493" spans="2:9" ht="15" customHeight="1">
      <c r="B1493" s="187">
        <v>2</v>
      </c>
      <c r="C1493" s="188" t="s">
        <v>1397</v>
      </c>
      <c r="D1493" s="202" t="s">
        <v>39</v>
      </c>
      <c r="E1493" s="203" t="s">
        <v>14</v>
      </c>
      <c r="F1493" s="176">
        <v>15000</v>
      </c>
      <c r="G1493" s="176">
        <v>15000</v>
      </c>
      <c r="I1493" s="88">
        <f t="shared" si="119"/>
        <v>15000</v>
      </c>
    </row>
    <row r="1494" spans="2:9" ht="15" customHeight="1">
      <c r="B1494" s="187"/>
      <c r="C1494" s="188" t="s">
        <v>40</v>
      </c>
      <c r="D1494" s="202" t="s">
        <v>40</v>
      </c>
      <c r="E1494" s="203"/>
      <c r="F1494" s="176" t="s">
        <v>40</v>
      </c>
      <c r="G1494" s="176" t="s">
        <v>40</v>
      </c>
      <c r="I1494" s="88" t="str">
        <f t="shared" si="119"/>
        <v/>
      </c>
    </row>
    <row r="1495" spans="2:9" ht="15" customHeight="1">
      <c r="B1495" s="187">
        <v>1</v>
      </c>
      <c r="C1495" s="188" t="s">
        <v>1398</v>
      </c>
      <c r="D1495" s="202" t="s">
        <v>39</v>
      </c>
      <c r="E1495" s="203" t="s">
        <v>14</v>
      </c>
      <c r="F1495" s="176">
        <v>115253</v>
      </c>
      <c r="G1495" s="176">
        <v>115253</v>
      </c>
      <c r="I1495" s="88">
        <f t="shared" si="119"/>
        <v>115253</v>
      </c>
    </row>
    <row r="1496" spans="2:9" ht="15" customHeight="1">
      <c r="B1496" s="187">
        <v>2</v>
      </c>
      <c r="C1496" s="395" t="s">
        <v>1399</v>
      </c>
      <c r="D1496" s="202" t="s">
        <v>39</v>
      </c>
      <c r="E1496" s="203" t="s">
        <v>14</v>
      </c>
      <c r="F1496" s="176">
        <v>115253</v>
      </c>
      <c r="G1496" s="176">
        <v>115253</v>
      </c>
      <c r="I1496" s="88">
        <f t="shared" si="119"/>
        <v>115253</v>
      </c>
    </row>
    <row r="1497" spans="2:9" ht="15" customHeight="1">
      <c r="B1497" s="187">
        <v>3</v>
      </c>
      <c r="C1497" s="395" t="s">
        <v>1400</v>
      </c>
      <c r="D1497" s="202" t="s">
        <v>39</v>
      </c>
      <c r="E1497" s="203" t="s">
        <v>14</v>
      </c>
      <c r="F1497" s="176">
        <v>115253</v>
      </c>
      <c r="G1497" s="176">
        <v>115253</v>
      </c>
      <c r="I1497" s="88">
        <f t="shared" si="119"/>
        <v>115253</v>
      </c>
    </row>
    <row r="1498" spans="2:9" ht="15" customHeight="1">
      <c r="B1498" s="187">
        <v>4</v>
      </c>
      <c r="C1498" s="395" t="s">
        <v>1401</v>
      </c>
      <c r="D1498" s="202" t="s">
        <v>39</v>
      </c>
      <c r="E1498" s="203" t="s">
        <v>14</v>
      </c>
      <c r="F1498" s="176">
        <v>115253</v>
      </c>
      <c r="G1498" s="176">
        <v>115253</v>
      </c>
      <c r="I1498" s="88">
        <f t="shared" si="119"/>
        <v>115253</v>
      </c>
    </row>
    <row r="1499" spans="2:9" ht="15" customHeight="1">
      <c r="B1499" s="187">
        <v>5</v>
      </c>
      <c r="C1499" s="395" t="s">
        <v>1402</v>
      </c>
      <c r="D1499" s="202" t="s">
        <v>39</v>
      </c>
      <c r="E1499" s="203" t="s">
        <v>14</v>
      </c>
      <c r="F1499" s="176">
        <v>115253</v>
      </c>
      <c r="G1499" s="176">
        <v>115253</v>
      </c>
      <c r="I1499" s="88">
        <f t="shared" si="119"/>
        <v>115253</v>
      </c>
    </row>
    <row r="1500" spans="2:9" ht="15" customHeight="1">
      <c r="B1500" s="187">
        <v>6</v>
      </c>
      <c r="C1500" s="188" t="s">
        <v>1403</v>
      </c>
      <c r="D1500" s="202" t="s">
        <v>39</v>
      </c>
      <c r="E1500" s="203" t="s">
        <v>14</v>
      </c>
      <c r="F1500" s="176">
        <v>115253</v>
      </c>
      <c r="G1500" s="176">
        <v>115253</v>
      </c>
      <c r="I1500" s="88">
        <f t="shared" si="119"/>
        <v>115253</v>
      </c>
    </row>
    <row r="1501" spans="2:9" ht="15" customHeight="1">
      <c r="B1501" s="187">
        <v>7</v>
      </c>
      <c r="C1501" s="188" t="s">
        <v>1404</v>
      </c>
      <c r="D1501" s="202" t="s">
        <v>39</v>
      </c>
      <c r="E1501" s="203" t="s">
        <v>14</v>
      </c>
      <c r="F1501" s="176">
        <v>115253</v>
      </c>
      <c r="G1501" s="176">
        <v>115253</v>
      </c>
      <c r="I1501" s="88">
        <f t="shared" si="119"/>
        <v>115253</v>
      </c>
    </row>
    <row r="1502" spans="2:9" ht="15" customHeight="1">
      <c r="B1502" s="187">
        <v>8</v>
      </c>
      <c r="C1502" s="395" t="s">
        <v>1404</v>
      </c>
      <c r="D1502" s="202" t="s">
        <v>39</v>
      </c>
      <c r="E1502" s="203" t="s">
        <v>14</v>
      </c>
      <c r="F1502" s="176">
        <v>115253</v>
      </c>
      <c r="G1502" s="176">
        <v>115253</v>
      </c>
      <c r="I1502" s="88">
        <f t="shared" si="119"/>
        <v>115253</v>
      </c>
    </row>
    <row r="1503" spans="2:9" ht="15" customHeight="1">
      <c r="B1503" s="187"/>
      <c r="C1503" s="188" t="s">
        <v>40</v>
      </c>
      <c r="D1503" s="202" t="s">
        <v>40</v>
      </c>
      <c r="E1503" s="203"/>
      <c r="F1503" s="176">
        <v>0</v>
      </c>
      <c r="G1503" s="176">
        <v>0</v>
      </c>
      <c r="I1503" s="88">
        <f t="shared" si="119"/>
        <v>0</v>
      </c>
    </row>
    <row r="1504" spans="2:9" ht="15" customHeight="1">
      <c r="B1504" s="187" t="s">
        <v>1008</v>
      </c>
      <c r="C1504" s="188" t="s">
        <v>1405</v>
      </c>
      <c r="D1504" s="202"/>
      <c r="E1504" s="203"/>
      <c r="F1504" s="176">
        <v>0</v>
      </c>
      <c r="G1504" s="176">
        <v>0</v>
      </c>
      <c r="I1504" s="88">
        <f t="shared" si="119"/>
        <v>0</v>
      </c>
    </row>
    <row r="1505" spans="2:9" ht="15" customHeight="1">
      <c r="B1505" s="187">
        <v>1</v>
      </c>
      <c r="C1505" s="188" t="s">
        <v>1406</v>
      </c>
      <c r="D1505" s="202" t="s">
        <v>37</v>
      </c>
      <c r="E1505" s="203" t="s">
        <v>8</v>
      </c>
      <c r="F1505" s="176">
        <v>60000</v>
      </c>
      <c r="G1505" s="176">
        <v>60000</v>
      </c>
      <c r="I1505" s="88">
        <f t="shared" si="119"/>
        <v>60000</v>
      </c>
    </row>
    <row r="1506" spans="2:9" ht="15" customHeight="1">
      <c r="B1506" s="187">
        <v>2</v>
      </c>
      <c r="C1506" s="188" t="s">
        <v>1407</v>
      </c>
      <c r="D1506" s="202" t="s">
        <v>37</v>
      </c>
      <c r="E1506" s="203" t="s">
        <v>8</v>
      </c>
      <c r="F1506" s="176">
        <v>25000</v>
      </c>
      <c r="G1506" s="176">
        <v>25000</v>
      </c>
      <c r="I1506" s="88">
        <f t="shared" si="119"/>
        <v>25000</v>
      </c>
    </row>
    <row r="1507" spans="2:9" ht="15" customHeight="1">
      <c r="B1507" s="187">
        <v>3</v>
      </c>
      <c r="C1507" s="188" t="s">
        <v>1408</v>
      </c>
      <c r="D1507" s="202" t="s">
        <v>37</v>
      </c>
      <c r="E1507" s="203" t="s">
        <v>8</v>
      </c>
      <c r="F1507" s="176">
        <v>50000</v>
      </c>
      <c r="G1507" s="176">
        <v>50000</v>
      </c>
      <c r="I1507" s="88">
        <f t="shared" si="119"/>
        <v>50000</v>
      </c>
    </row>
    <row r="1508" spans="2:9" ht="15" customHeight="1">
      <c r="B1508" s="187" t="s">
        <v>1000</v>
      </c>
      <c r="C1508" s="188" t="s">
        <v>1409</v>
      </c>
      <c r="D1508" s="202" t="s">
        <v>39</v>
      </c>
      <c r="E1508" s="203" t="s">
        <v>11</v>
      </c>
      <c r="F1508" s="176">
        <v>12000</v>
      </c>
      <c r="G1508" s="176">
        <v>12000</v>
      </c>
      <c r="I1508" s="88">
        <f t="shared" si="119"/>
        <v>12000</v>
      </c>
    </row>
    <row r="1509" spans="2:9" ht="15" customHeight="1">
      <c r="B1509" s="187">
        <v>5</v>
      </c>
      <c r="C1509" s="188" t="s">
        <v>1410</v>
      </c>
      <c r="D1509" s="202" t="s">
        <v>39</v>
      </c>
      <c r="E1509" s="203" t="s">
        <v>11</v>
      </c>
      <c r="F1509" s="176">
        <v>12000</v>
      </c>
      <c r="G1509" s="176">
        <v>12000</v>
      </c>
      <c r="I1509" s="88">
        <f t="shared" si="119"/>
        <v>12000</v>
      </c>
    </row>
    <row r="1510" spans="2:9" ht="15" customHeight="1">
      <c r="B1510" s="187">
        <v>6</v>
      </c>
      <c r="C1510" s="188" t="s">
        <v>1411</v>
      </c>
      <c r="D1510" s="202" t="s">
        <v>39</v>
      </c>
      <c r="E1510" s="203" t="s">
        <v>11</v>
      </c>
      <c r="F1510" s="176">
        <v>12000</v>
      </c>
      <c r="G1510" s="176">
        <v>12000</v>
      </c>
      <c r="I1510" s="88">
        <f t="shared" si="119"/>
        <v>12000</v>
      </c>
    </row>
    <row r="1511" spans="2:9" ht="15" customHeight="1">
      <c r="I1511" s="88">
        <f t="shared" si="11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4" priority="9" operator="equal">
      <formula>0</formula>
    </cfRule>
  </conditionalFormatting>
  <conditionalFormatting sqref="B189 D189:G189">
    <cfRule type="cellIs" dxfId="63" priority="50" operator="equal">
      <formula>0</formula>
    </cfRule>
  </conditionalFormatting>
  <conditionalFormatting sqref="B216 D216:G216">
    <cfRule type="cellIs" dxfId="62" priority="59" operator="equal">
      <formula>0</formula>
    </cfRule>
  </conditionalFormatting>
  <conditionalFormatting sqref="B8:C135">
    <cfRule type="cellIs" dxfId="61" priority="116" operator="equal">
      <formula>0</formula>
    </cfRule>
  </conditionalFormatting>
  <conditionalFormatting sqref="B1045:C1065">
    <cfRule type="cellIs" dxfId="60" priority="17" operator="equal">
      <formula>0</formula>
    </cfRule>
  </conditionalFormatting>
  <conditionalFormatting sqref="B1066:E1510">
    <cfRule type="cellIs" dxfId="59" priority="3" operator="equal">
      <formula>0</formula>
    </cfRule>
  </conditionalFormatting>
  <conditionalFormatting sqref="B217:G231">
    <cfRule type="cellIs" dxfId="58" priority="56" operator="equal">
      <formula>0</formula>
    </cfRule>
  </conditionalFormatting>
  <conditionalFormatting sqref="B233:G1044">
    <cfRule type="cellIs" dxfId="57" priority="10" operator="equal">
      <formula>0</formula>
    </cfRule>
  </conditionalFormatting>
  <conditionalFormatting sqref="C143:G149">
    <cfRule type="cellIs" dxfId="56" priority="70" operator="equal">
      <formula>0</formula>
    </cfRule>
  </conditionalFormatting>
  <conditionalFormatting sqref="D1049:E1065">
    <cfRule type="cellIs" dxfId="55" priority="20" operator="equal">
      <formula>0</formula>
    </cfRule>
  </conditionalFormatting>
  <conditionalFormatting sqref="D1045:F1048">
    <cfRule type="cellIs" dxfId="54" priority="29" operator="equal">
      <formula>0</formula>
    </cfRule>
  </conditionalFormatting>
  <conditionalFormatting sqref="D9:G142">
    <cfRule type="cellIs" dxfId="53" priority="76" operator="equal">
      <formula>0</formula>
    </cfRule>
  </conditionalFormatting>
  <conditionalFormatting sqref="D1:IV5 A1:C7 D6:K6 H1459:IV1474 H1475:XFD1502 H1503:H1510 I1503:XFD1511 A1511:H1511 A1512:XFD65553">
    <cfRule type="cellIs" dxfId="52" priority="228" operator="equal">
      <formula>0</formula>
    </cfRule>
  </conditionalFormatting>
  <conditionalFormatting sqref="D7:IV8 C136:C142 B136:B149 B150:G188 B190:G215 B232 D232:G232">
    <cfRule type="cellIs" dxfId="51" priority="127" operator="equal">
      <formula>0</formula>
    </cfRule>
  </conditionalFormatting>
  <conditionalFormatting sqref="F1049:F1510">
    <cfRule type="cellIs" dxfId="50" priority="2" operator="equal">
      <formula>0</formula>
    </cfRule>
  </conditionalFormatting>
  <conditionalFormatting sqref="G1045:G1510">
    <cfRule type="cellIs" dxfId="49" priority="1" operator="equal">
      <formula>0</formula>
    </cfRule>
  </conditionalFormatting>
  <conditionalFormatting sqref="H9:H1433">
    <cfRule type="cellIs" dxfId="48" priority="11" operator="equal">
      <formula>0</formula>
    </cfRule>
  </conditionalFormatting>
  <conditionalFormatting sqref="H1434:I1458">
    <cfRule type="cellIs" dxfId="47" priority="5" operator="equal">
      <formula>0</formula>
    </cfRule>
  </conditionalFormatting>
  <conditionalFormatting sqref="I1053:I1433">
    <cfRule type="cellIs" dxfId="46" priority="190" operator="equal">
      <formula>0</formula>
    </cfRule>
  </conditionalFormatting>
  <conditionalFormatting sqref="I9:IV1052">
    <cfRule type="cellIs" dxfId="45" priority="12" operator="equal">
      <formula>0</formula>
    </cfRule>
  </conditionalFormatting>
  <conditionalFormatting sqref="M6:IV6">
    <cfRule type="cellIs" dxfId="44" priority="205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A12" sqref="A12"/>
    </sheetView>
  </sheetViews>
  <sheetFormatPr defaultColWidth="9.1796875" defaultRowHeight="14.5"/>
  <cols>
    <col min="1" max="1" width="5.26953125" style="112" customWidth="1"/>
    <col min="2" max="2" width="5.1796875" style="113" customWidth="1"/>
    <col min="3" max="3" width="51.453125" style="139" customWidth="1"/>
    <col min="4" max="4" width="12.453125" style="139" customWidth="1"/>
    <col min="5" max="5" width="8.7265625" style="116" customWidth="1"/>
    <col min="6" max="6" width="12.54296875" style="116" customWidth="1"/>
    <col min="7" max="7" width="12.7265625" style="116" customWidth="1"/>
    <col min="8" max="8" width="20.7265625" style="117" hidden="1" customWidth="1"/>
    <col min="9" max="9" width="24.7265625" style="117" hidden="1" customWidth="1"/>
    <col min="10" max="10" width="45.7265625" style="117" hidden="1" customWidth="1"/>
    <col min="11" max="12" width="18.54296875" style="117" hidden="1" customWidth="1"/>
    <col min="13" max="16384" width="9.1796875" style="118"/>
  </cols>
  <sheetData>
    <row r="1" spans="1:12">
      <c r="C1" s="114" t="s">
        <v>985</v>
      </c>
      <c r="D1" s="115"/>
      <c r="H1" s="111"/>
      <c r="I1" s="111"/>
      <c r="J1" s="111"/>
      <c r="K1" s="111"/>
      <c r="L1" s="111"/>
    </row>
    <row r="2" spans="1:12">
      <c r="C2" s="119" t="str">
        <f>'RAB Standart'!C2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1107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34</v>
      </c>
      <c r="E7" s="533" t="s">
        <v>35</v>
      </c>
      <c r="F7" s="533" t="s">
        <v>1108</v>
      </c>
      <c r="G7" s="534" t="s">
        <v>33</v>
      </c>
      <c r="H7" s="530" t="s">
        <v>1015</v>
      </c>
      <c r="I7" s="530" t="s">
        <v>1110</v>
      </c>
      <c r="J7" s="530" t="s">
        <v>999</v>
      </c>
      <c r="K7" s="524" t="s">
        <v>997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1008</v>
      </c>
      <c r="C11" s="131" t="s">
        <v>1109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31</v>
      </c>
      <c r="G12" s="41">
        <f ca="1">IF(ISERROR(OFFSET('HARGA SATUAN'!$I$6,MATCH(C12,'HARGA SATUAN'!$C$7:$C$1509,0),0)),"",OFFSET('HARGA SATUAN'!$I$6,MATCH(C12,'HARGA SATUAN'!$C$7:$C$1509,0),0))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31</v>
      </c>
      <c r="G13" s="41">
        <f ca="1">IF(ISERROR(OFFSET('HARGA SATUAN'!$I$6,MATCH(C13,'HARGA SATUAN'!$C$7:$C$1509,0),0)),"",OFFSET('HARGA SATUAN'!$I$6,MATCH(C13,'HARGA SATUAN'!$C$7:$C$1509,0),0))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LVCB 2 Jurusan 250 A LBS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9994500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3x70+1x70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Mtr</v>
      </c>
      <c r="F15" s="138">
        <f t="shared" ca="1" si="2"/>
        <v>120</v>
      </c>
      <c r="G15" s="41">
        <f ca="1">IF(ISERROR(OFFSET('HARGA SATUAN'!$I$6,MATCH(C15,'HARGA SATUAN'!$C$7:$C$1509,0),0)),"",OFFSET('HARGA SATUAN'!$I$6,MATCH(C15,'HARGA SATUAN'!$C$7:$C$1509,0),0))</f>
        <v>54500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10 mm²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Mtr</v>
      </c>
      <c r="F16" s="138">
        <f t="shared" ca="1" si="2"/>
        <v>1085</v>
      </c>
      <c r="G16" s="41">
        <f ca="1">IF(ISERROR(OFFSET('HARGA SATUAN'!$I$6,MATCH(C16,'HARGA SATUAN'!$C$7:$C$1509,0),0)),"",OFFSET('HARGA SATUAN'!$I$6,MATCH(C16,'HARGA SATUAN'!$C$7:$C$1509,0),0))</f>
        <v>4300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Kabel NYY 1 x 70 mm²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Mtr</v>
      </c>
      <c r="F17" s="138">
        <f t="shared" ca="1" si="2"/>
        <v>68</v>
      </c>
      <c r="G17" s="41">
        <f ca="1">IF(ISERROR(OFFSET('HARGA SATUAN'!$I$6,MATCH(C17,'HARGA SATUAN'!$C$7:$C$1509,0),0)),"",OFFSET('HARGA SATUAN'!$I$6,MATCH(C17,'HARGA SATUAN'!$C$7:$C$1509,0),0))</f>
        <v>94700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38" t="str">
        <f t="shared" ca="1" si="2"/>
        <v/>
      </c>
      <c r="G18" s="41">
        <f ca="1">IF(ISERROR(OFFSET('HARGA SATUAN'!$I$6,MATCH(C18,'HARGA SATUAN'!$C$7:$C$1509,0),0)),"",OFFSET('HARGA SATUAN'!$I$6,MATCH(C18,'HARGA SATUAN'!$C$7:$C$1509,0),0))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38" t="str">
        <f t="shared" ca="1" si="2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38" t="str">
        <f t="shared" ca="1" si="2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38" t="str">
        <f t="shared" ca="1" si="2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38" t="str">
        <f t="shared" ca="1" si="2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38" t="str">
        <f t="shared" ca="1" si="2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38" t="str">
        <f t="shared" ca="1" si="2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38" t="str">
        <f t="shared" ca="1" si="2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38" t="str">
        <f t="shared" ca="1" si="2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38" t="str">
        <f t="shared" ca="1" si="2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38" t="str">
        <f t="shared" ca="1" si="2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 t="str">
        <f t="shared" ca="1" si="2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SUMIFS('RAB Standart'!$F$14:$F$93,'RAB Standart'!$C$14:$C$93,C714)</f>
        <v>31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SUMIFS('RAB Standart'!$F$14:$F$93,'RAB Standart'!$C$14:$C$93,C715)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SUMIFS('RAB Standart'!$F$14:$F$93,'RAB Standart'!$C$14:$C$93,C716)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SUMIFS('RAB Standart'!$F$14:$F$93,'RAB Standart'!$C$14:$C$93,C717)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SUMIFS('RAB Standart'!$F$14:$F$93,'RAB Standart'!$C$14:$C$93,C718)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SUMIFS('RAB Standart'!$F$14:$F$93,'RAB Standart'!$C$14:$C$93,C719)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SUMIFS('RAB Standart'!$F$14:$F$93,'RAB Standart'!$C$14:$C$93,C720)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SUMIFS('RAB Standart'!$F$14:$F$93,'RAB Standart'!$C$14:$C$93,C721)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SUMIFS('RAB Standart'!$F$14:$F$93,'RAB Standart'!$C$14:$C$93,C722)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SUMIFS('RAB Standart'!$F$14:$F$93,'RAB Standart'!$C$14:$C$93,C723)</f>
        <v>31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SUMIFS('RAB Standart'!$F$14:$F$93,'RAB Standart'!$C$14:$C$93,C724)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SUMIFS('RAB Standart'!$F$14:$F$93,'RAB Standart'!$C$14:$C$93,C725)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SUMIFS('RAB Standart'!$F$14:$F$93,'RAB Standart'!$C$14:$C$93,C726)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SUMIFS('RAB Standart'!$F$14:$F$93,'RAB Standart'!$C$14:$C$93,C727)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SUMIFS('RAB Standart'!$F$14:$F$93,'RAB Standart'!$C$14:$C$93,C728)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SUMIFS('RAB Standart'!$F$14:$F$93,'RAB Standart'!$C$14:$C$93,C729)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SUMIFS('RAB Standart'!$F$14:$F$93,'RAB Standart'!$C$14:$C$93,C730)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SUMIFS('RAB Standart'!$F$14:$F$93,'RAB Standart'!$C$14:$C$93,C731)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SUMIFS('RAB Standart'!$F$14:$F$93,'RAB Standart'!$C$14:$C$93,C732)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SUMIFS('RAB Standart'!$F$14:$F$93,'RAB Standart'!$C$14:$C$93,C733)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SUMIFS('RAB Standart'!$F$14:$F$93,'RAB Standart'!$C$14:$C$93,C734)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SUMIFS('RAB Standart'!$F$14:$F$93,'RAB Standart'!$C$14:$C$93,C735)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SUMIFS('RAB Standart'!$F$14:$F$93,'RAB Standart'!$C$14:$C$93,C736)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SUMIFS('RAB Standart'!$F$14:$F$93,'RAB Standart'!$C$14:$C$93,C737)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SUMIFS('RAB Standart'!$F$14:$F$93,'RAB Standart'!$C$14:$C$93,C738)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SUMIFS('RAB Standart'!$F$14:$F$93,'RAB Standart'!$C$14:$C$93,C739)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SUMIFS('RAB Standart'!$F$14:$F$93,'RAB Standart'!$C$14:$C$93,C740)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SUMIFS('RAB Standart'!$F$14:$F$93,'RAB Standart'!$C$14:$C$93,C741)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SUMIFS('RAB Standart'!$F$14:$F$93,'RAB Standart'!$C$14:$C$93,C742)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SUMIFS('RAB Standart'!$F$14:$F$93,'RAB Standart'!$C$14:$C$93,C743)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SUMIFS('RAB Standart'!$F$14:$F$93,'RAB Standart'!$C$14:$C$93,C744)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SUMIFS('RAB Standart'!$F$14:$F$93,'RAB Standart'!$C$14:$C$93,C745)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SUMIFS('RAB Standart'!$F$14:$F$93,'RAB Standart'!$C$14:$C$93,C746)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SUMIFS('RAB Standart'!$F$14:$F$93,'RAB Standart'!$C$14:$C$93,C747)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SUMIFS('RAB Standart'!$F$14:$F$93,'RAB Standart'!$C$14:$C$93,C748)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SUMIFS('RAB Standart'!$F$14:$F$93,'RAB Standart'!$C$14:$C$93,C749)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SUMIFS('RAB Standart'!$F$14:$F$93,'RAB Standart'!$C$14:$C$93,C750)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SUMIFS('RAB Standart'!$F$14:$F$93,'RAB Standart'!$C$14:$C$93,C751)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SUMIFS('RAB Standart'!$F$14:$F$93,'RAB Standart'!$C$14:$C$93,C752)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SUMIFS('RAB Standart'!$F$14:$F$93,'RAB Standart'!$C$14:$C$93,C753)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SUMIFS('RAB Standart'!$F$14:$F$93,'RAB Standart'!$C$14:$C$93,C754)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SUMIFS('RAB Standart'!$F$14:$F$93,'RAB Standart'!$C$14:$C$93,C755)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SUMIFS('RAB Standart'!$F$14:$F$93,'RAB Standart'!$C$14:$C$93,C756)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SUMIFS('RAB Standart'!$F$14:$F$93,'RAB Standart'!$C$14:$C$93,C757)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SUMIFS('RAB Standart'!$F$14:$F$93,'RAB Standart'!$C$14:$C$93,C758)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SUMIFS('RAB Standart'!$F$14:$F$93,'RAB Standart'!$C$14:$C$93,C759)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SUMIFS('RAB Standart'!$F$14:$F$93,'RAB Standart'!$C$14:$C$93,C760)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SUMIFS('RAB Standart'!$F$14:$F$93,'RAB Standart'!$C$14:$C$93,C761)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SUMIFS('RAB Standart'!$F$14:$F$93,'RAB Standart'!$C$14:$C$93,C762)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SUMIFS('RAB Standart'!$F$14:$F$93,'RAB Standart'!$C$14:$C$93,C763)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SUMIFS('RAB Standart'!$F$14:$F$93,'RAB Standart'!$C$14:$C$93,C764)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SUMIFS('RAB Standart'!$F$14:$F$93,'RAB Standart'!$C$14:$C$93,C765)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SUMIFS('RAB Standart'!$F$14:$F$93,'RAB Standart'!$C$14:$C$93,C766)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SUMIFS('RAB Standart'!$F$14:$F$93,'RAB Standart'!$C$14:$C$93,C767)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SUMIFS('RAB Standart'!$F$14:$F$93,'RAB Standart'!$C$14:$C$93,C768)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SUMIFS('RAB Standart'!$F$14:$F$93,'RAB Standart'!$C$14:$C$93,C769)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SUMIFS('RAB Standart'!$F$14:$F$93,'RAB Standart'!$C$14:$C$93,C770)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SUMIFS('RAB Standart'!$F$14:$F$93,'RAB Standart'!$C$14:$C$93,C771)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SUMIFS('RAB Standart'!$F$14:$F$93,'RAB Standart'!$C$14:$C$93,C772)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SUMIFS('RAB Standart'!$F$14:$F$93,'RAB Standart'!$C$14:$C$93,C773)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SUMIFS('RAB Standart'!$F$14:$F$93,'RAB Standart'!$C$14:$C$93,C774)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SUMIFS('RAB Standart'!$F$14:$F$93,'RAB Standart'!$C$14:$C$93,C775)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SUMIFS('RAB Standart'!$F$14:$F$93,'RAB Standart'!$C$14:$C$93,C776)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SUMIFS('RAB Standart'!$F$14:$F$93,'RAB Standart'!$C$14:$C$93,C777)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SUMIFS('RAB Standart'!$F$14:$F$93,'RAB Standart'!$C$14:$C$93,C778)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SUMIFS('RAB Standart'!$F$14:$F$93,'RAB Standart'!$C$14:$C$93,C779)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SUMIFS('RAB Standart'!$F$14:$F$93,'RAB Standart'!$C$14:$C$93,C780)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SUMIFS('RAB Standart'!$F$14:$F$93,'RAB Standart'!$C$14:$C$93,C781)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SUMIFS('RAB Standart'!$F$14:$F$93,'RAB Standart'!$C$14:$C$93,C782)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SUMIFS('RAB Standart'!$F$14:$F$93,'RAB Standart'!$C$14:$C$93,C783)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SUMIFS('RAB Standart'!$F$14:$F$93,'RAB Standart'!$C$14:$C$93,C784)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SUMIFS('RAB Standart'!$F$14:$F$93,'RAB Standart'!$C$14:$C$93,C785)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SUMIFS('RAB Standart'!$F$14:$F$93,'RAB Standart'!$C$14:$C$93,C786)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SUMIFS('RAB Standart'!$F$14:$F$93,'RAB Standart'!$C$14:$C$93,C787)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SUMIFS('RAB Standart'!$F$14:$F$93,'RAB Standart'!$C$14:$C$93,C788)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SUMIFS('RAB Standart'!$F$14:$F$93,'RAB Standart'!$C$14:$C$93,C789)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SUMIFS('RAB Standart'!$F$14:$F$93,'RAB Standart'!$C$14:$C$93,C790)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SUMIFS('RAB Standart'!$F$14:$F$93,'RAB Standart'!$C$14:$C$93,C791)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SUMIFS('RAB Standart'!$F$14:$F$93,'RAB Standart'!$C$14:$C$93,C792)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SUMIFS('RAB Standart'!$F$14:$F$93,'RAB Standart'!$C$14:$C$93,C793)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SUMIFS('RAB Standart'!$F$14:$F$93,'RAB Standart'!$C$14:$C$93,C794)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SUMIFS('RAB Standart'!$F$14:$F$93,'RAB Standart'!$C$14:$C$93,C795)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SUMIFS('RAB Standart'!$F$14:$F$93,'RAB Standart'!$C$14:$C$93,C796)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SUMIFS('RAB Standart'!$F$14:$F$93,'RAB Standart'!$C$14:$C$93,C797)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SUMIFS('RAB Standart'!$F$14:$F$93,'RAB Standart'!$C$14:$C$93,C798)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SUMIFS('RAB Standart'!$F$14:$F$93,'RAB Standart'!$C$14:$C$93,C799)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SUMIFS('RAB Standart'!$F$14:$F$93,'RAB Standart'!$C$14:$C$93,C800)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SUMIFS('RAB Standart'!$F$14:$F$93,'RAB Standart'!$C$14:$C$93,C801)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SUMIFS('RAB Standart'!$F$14:$F$93,'RAB Standart'!$C$14:$C$93,C802)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SUMIFS('RAB Standart'!$F$14:$F$93,'RAB Standart'!$C$14:$C$93,C803)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SUMIFS('RAB Standart'!$F$14:$F$93,'RAB Standart'!$C$14:$C$93,C804)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SUMIFS('RAB Standart'!$F$14:$F$93,'RAB Standart'!$C$14:$C$93,C805)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SUMIFS('RAB Standart'!$F$14:$F$93,'RAB Standart'!$C$14:$C$93,C806)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SUMIFS('RAB Standart'!$F$14:$F$93,'RAB Standart'!$C$14:$C$93,C807)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SUMIFS('RAB Standart'!$F$14:$F$93,'RAB Standart'!$C$14:$C$93,C808)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SUMIFS('RAB Standart'!$F$14:$F$93,'RAB Standart'!$C$14:$C$93,C809)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SUMIFS('RAB Standart'!$F$14:$F$93,'RAB Standart'!$C$14:$C$93,C810)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SUMIFS('RAB Standart'!$F$14:$F$93,'RAB Standart'!$C$14:$C$93,C811)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SUMIFS('RAB Standart'!$F$14:$F$93,'RAB Standart'!$C$14:$C$93,C812)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SUMIFS('RAB Standart'!$F$14:$F$93,'RAB Standart'!$C$14:$C$93,C813)</f>
        <v>1</v>
      </c>
      <c r="E813" s="26">
        <f t="shared" ca="1" si="34"/>
        <v>1</v>
      </c>
      <c r="F813" s="26">
        <f ca="1">IF(D813=0,0,SUM($E$713:E813))</f>
        <v>3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SUMIFS('RAB Standart'!$F$14:$F$93,'RAB Standart'!$C$14:$C$93,C814)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SUMIFS('RAB Standart'!$F$14:$F$93,'RAB Standart'!$C$14:$C$93,C815)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SUMIFS('RAB Standart'!$F$14:$F$93,'RAB Standart'!$C$14:$C$93,C816)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SUMIFS('RAB Standart'!$F$14:$F$93,'RAB Standart'!$C$14:$C$93,C817)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SUMIFS('RAB Standart'!$F$14:$F$93,'RAB Standart'!$C$14:$C$93,C818)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SUMIFS('RAB Standart'!$F$14:$F$93,'RAB Standart'!$C$14:$C$93,C819)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SUMIFS('RAB Standart'!$F$14:$F$93,'RAB Standart'!$C$14:$C$93,C820)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SUMIFS('RAB Standart'!$F$14:$F$93,'RAB Standart'!$C$14:$C$93,C821)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SUMIFS('RAB Standart'!$F$14:$F$93,'RAB Standart'!$C$14:$C$93,C822)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SUMIFS('RAB Standart'!$F$14:$F$93,'RAB Standart'!$C$14:$C$93,C823)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SUMIFS('RAB Standart'!$F$14:$F$93,'RAB Standart'!$C$14:$C$93,C824)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SUMIFS('RAB Standart'!$F$14:$F$93,'RAB Standart'!$C$14:$C$93,C825)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SUMIFS('RAB Standart'!$F$14:$F$93,'RAB Standart'!$C$14:$C$93,C826)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SUMIFS('RAB Standart'!$F$14:$F$93,'RAB Standart'!$C$14:$C$93,C827)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SUMIFS('RAB Standart'!$F$14:$F$93,'RAB Standart'!$C$14:$C$93,C828)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SUMIFS('RAB Standart'!$F$14:$F$93,'RAB Standart'!$C$14:$C$93,C829)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SUMIFS('RAB Standart'!$F$14:$F$93,'RAB Standart'!$C$14:$C$93,C830)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SUMIFS('RAB Standart'!$F$14:$F$93,'RAB Standart'!$C$14:$C$93,C831)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SUMIFS('RAB Standart'!$F$14:$F$93,'RAB Standart'!$C$14:$C$93,C832)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SUMIFS('RAB Standart'!$F$14:$F$93,'RAB Standart'!$C$14:$C$93,C833)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SUMIFS('RAB Standart'!$F$14:$F$93,'RAB Standart'!$C$14:$C$93,C834)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SUMIFS('RAB Standart'!$F$14:$F$93,'RAB Standart'!$C$14:$C$93,C835)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SUMIFS('RAB Standart'!$F$14:$F$93,'RAB Standart'!$C$14:$C$93,C836)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SUMIFS('RAB Standart'!$F$14:$F$93,'RAB Standart'!$C$14:$C$93,C837)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SUMIFS('RAB Standart'!$F$14:$F$93,'RAB Standart'!$C$14:$C$93,C838)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SUMIFS('RAB Standart'!$F$14:$F$93,'RAB Standart'!$C$14:$C$93,C839)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SUMIFS('RAB Standart'!$F$14:$F$93,'RAB Standart'!$C$14:$C$93,C840)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SUMIFS('RAB Standart'!$F$14:$F$93,'RAB Standart'!$C$14:$C$93,C841)</f>
        <v>120</v>
      </c>
      <c r="E841" s="26">
        <f t="shared" ca="1" si="34"/>
        <v>1</v>
      </c>
      <c r="F841" s="26">
        <f ca="1">IF(D841=0,0,SUM($E$713:E841))</f>
        <v>4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SUMIFS('RAB Standart'!$F$14:$F$93,'RAB Standart'!$C$14:$C$93,C842)</f>
        <v>1085</v>
      </c>
      <c r="E842" s="26">
        <f t="shared" ca="1" si="34"/>
        <v>1</v>
      </c>
      <c r="F842" s="26">
        <f ca="1">IF(D842=0,0,SUM($E$713:E842))</f>
        <v>5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SUMIFS('RAB Standart'!$F$14:$F$93,'RAB Standart'!$C$14:$C$93,C843)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SUMIFS('RAB Standart'!$F$14:$F$93,'RAB Standart'!$C$14:$C$93,C844)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SUMIFS('RAB Standart'!$F$14:$F$93,'RAB Standart'!$C$14:$C$93,C845)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SUMIFS('RAB Standart'!$F$14:$F$93,'RAB Standart'!$C$14:$C$93,C846)</f>
        <v>68</v>
      </c>
      <c r="E846" s="26">
        <f t="shared" ca="1" si="35"/>
        <v>1</v>
      </c>
      <c r="F846" s="26">
        <f ca="1">IF(D846=0,0,SUM($E$713:E846))</f>
        <v>6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SUMIFS('RAB Standart'!$F$14:$F$93,'RAB Standart'!$C$14:$C$93,C847)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SUMIFS('RAB Standart'!$F$14:$F$93,'RAB Standart'!$C$14:$C$93,C848)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SUMIFS('RAB Standart'!$F$14:$F$93,'RAB Standart'!$C$14:$C$93,C849)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SUMIFS('RAB Standart'!$F$14:$F$93,'RAB Standart'!$C$14:$C$93,C850)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SUMIFS('RAB Standart'!$F$14:$F$93,'RAB Standart'!$C$14:$C$93,C851)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SUMIFS('RAB Standart'!$F$14:$F$93,'RAB Standart'!$C$14:$C$93,C852)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SUMIFS('RAB Standart'!$F$14:$F$93,'RAB Standart'!$C$14:$C$93,C853)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SUMIFS('RAB Standart'!$F$14:$F$93,'RAB Standart'!$C$14:$C$93,C854)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SUMIFS('RAB Standart'!$F$14:$F$93,'RAB Standart'!$C$14:$C$93,C855)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SUMIFS('RAB Standart'!$F$14:$F$93,'RAB Standart'!$C$14:$C$93,C856)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SUMIFS('RAB Standart'!$F$14:$F$93,'RAB Standart'!$C$14:$C$93,C857)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SUMIFS('RAB Standart'!$F$14:$F$93,'RAB Standart'!$C$14:$C$93,C858)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SUMIFS('RAB Standart'!$F$14:$F$93,'RAB Standart'!$C$14:$C$93,C859)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SUMIFS('RAB Standart'!$F$14:$F$93,'RAB Standart'!$C$14:$C$93,C860)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SUMIFS('RAB Standart'!$F$14:$F$93,'RAB Standart'!$C$14:$C$93,C861)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SUMIFS('RAB Standart'!$F$14:$F$93,'RAB Standart'!$C$14:$C$93,C862)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SUMIFS('RAB Standart'!$F$14:$F$93,'RAB Standart'!$C$14:$C$93,C863)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SUMIFS('RAB Standart'!$F$14:$F$93,'RAB Standart'!$C$14:$C$93,C864)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SUMIFS('RAB Standart'!$F$14:$F$93,'RAB Standart'!$C$14:$C$93,C865)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SUMIFS('RAB Standart'!$F$14:$F$93,'RAB Standart'!$C$14:$C$93,C866)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SUMIFS('RAB Standart'!$F$14:$F$93,'RAB Standart'!$C$14:$C$93,C867)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SUMIFS('RAB Standart'!$F$14:$F$93,'RAB Standart'!$C$14:$C$93,C868)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SUMIFS('RAB Standart'!$F$14:$F$93,'RAB Standart'!$C$14:$C$93,C869)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SUMIFS('RAB Standart'!$F$14:$F$93,'RAB Standart'!$C$14:$C$93,C870)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SUMIFS('RAB Standart'!$F$14:$F$93,'RAB Standart'!$C$14:$C$93,C871)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SUMIFS('RAB Standart'!$F$14:$F$93,'RAB Standart'!$C$14:$C$93,C872)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SUMIFS('RAB Standart'!$F$14:$F$93,'RAB Standart'!$C$14:$C$93,C873)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SUMIFS('RAB Standart'!$F$14:$F$93,'RAB Standart'!$C$14:$C$93,C874)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SUMIFS('RAB Standart'!$F$14:$F$93,'RAB Standart'!$C$14:$C$93,C875)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SUMIFS('RAB Standart'!$F$14:$F$93,'RAB Standart'!$C$14:$C$93,C876)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SUMIFS('RAB Standart'!$F$14:$F$93,'RAB Standart'!$C$14:$C$93,C877)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SUMIFS('RAB Standart'!$F$14:$F$93,'RAB Standart'!$C$14:$C$93,C878)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SUMIFS('RAB Standart'!$F$14:$F$93,'RAB Standart'!$C$14:$C$93,C879)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SUMIFS('RAB Standart'!$F$14:$F$93,'RAB Standart'!$C$14:$C$93,C880)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SUMIFS('RAB Standart'!$F$14:$F$93,'RAB Standart'!$C$14:$C$93,C881)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SUMIFS('RAB Standart'!$F$14:$F$93,'RAB Standart'!$C$14:$C$93,C882)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SUMIFS('RAB Standart'!$F$14:$F$93,'RAB Standart'!$C$14:$C$93,C883)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SUMIFS('RAB Standart'!$F$14:$F$93,'RAB Standart'!$C$14:$C$93,C884)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SUMIFS('RAB Standart'!$F$14:$F$93,'RAB Standart'!$C$14:$C$93,C885)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SUMIFS('RAB Standart'!$F$14:$F$93,'RAB Standart'!$C$14:$C$93,C886)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SUMIFS('RAB Standart'!$F$14:$F$93,'RAB Standart'!$C$14:$C$93,C887)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SUMIFS('RAB Standart'!$F$14:$F$93,'RAB Standart'!$C$14:$C$93,C888)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SUMIFS('RAB Standart'!$F$14:$F$93,'RAB Standart'!$C$14:$C$93,C889)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SUMIFS('RAB Standart'!$F$14:$F$93,'RAB Standart'!$C$14:$C$93,C890)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SUMIFS('RAB Standart'!$F$14:$F$93,'RAB Standart'!$C$14:$C$93,C891)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SUMIFS('RAB Standart'!$F$14:$F$93,'RAB Standart'!$C$14:$C$93,C892)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SUMIFS('RAB Standart'!$F$14:$F$93,'RAB Standart'!$C$14:$C$93,C893)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SUMIFS('RAB Standart'!$F$14:$F$93,'RAB Standart'!$C$14:$C$93,C894)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SUMIFS('RAB Standart'!$F$14:$F$93,'RAB Standart'!$C$14:$C$93,C895)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SUMIFS('RAB Standart'!$F$14:$F$93,'RAB Standart'!$C$14:$C$93,C896)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SUMIFS('RAB Standart'!$F$14:$F$93,'RAB Standart'!$C$14:$C$93,C897)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SUMIFS('RAB Standart'!$F$14:$F$93,'RAB Standart'!$C$14:$C$93,C898)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SUMIFS('RAB Standart'!$F$14:$F$93,'RAB Standart'!$C$14:$C$93,C899)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SUMIFS('RAB Standart'!$F$14:$F$93,'RAB Standart'!$C$14:$C$93,C900)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SUMIFS('RAB Standart'!$F$14:$F$93,'RAB Standart'!$C$14:$C$93,C901)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SUMIFS('RAB Standart'!$F$14:$F$93,'RAB Standart'!$C$14:$C$93,C902)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SUMIFS('RAB Standart'!$F$14:$F$93,'RAB Standart'!$C$14:$C$93,C903)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SUMIFS('RAB Standart'!$F$14:$F$93,'RAB Standart'!$C$14:$C$93,C904)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SUMIFS('RAB Standart'!$F$14:$F$93,'RAB Standart'!$C$14:$C$93,C905)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SUMIFS('RAB Standart'!$F$14:$F$93,'RAB Standart'!$C$14:$C$93,C906)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SUMIFS('RAB Standart'!$F$14:$F$93,'RAB Standart'!$C$14:$C$93,C907)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SUMIFS('RAB Standart'!$F$14:$F$93,'RAB Standart'!$C$14:$C$93,C908)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SUMIFS('RAB Standart'!$F$14:$F$93,'RAB Standart'!$C$14:$C$93,C909)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SUMIFS('RAB Standart'!$F$14:$F$93,'RAB Standart'!$C$14:$C$93,C910)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SUMIFS('RAB Standart'!$F$14:$F$93,'RAB Standart'!$C$14:$C$93,C911)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SUMIFS('RAB Standart'!$F$14:$F$93,'RAB Standart'!$C$14:$C$93,C912)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SUMIFS('RAB Standart'!$F$14:$F$93,'RAB Standart'!$C$14:$C$93,C913)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SUMIFS('RAB Standart'!$F$14:$F$93,'RAB Standart'!$C$14:$C$93,C914)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SUMIFS('RAB Standart'!$F$14:$F$93,'RAB Standart'!$C$14:$C$93,C915)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SUMIFS('RAB Standart'!$F$14:$F$93,'RAB Standart'!$C$14:$C$93,C916)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SUMIFS('RAB Standart'!$F$14:$F$93,'RAB Standart'!$C$14:$C$93,C917)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SUMIFS('RAB Standart'!$F$14:$F$93,'RAB Standart'!$C$14:$C$93,C918)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SUMIFS('RAB Standart'!$F$14:$F$93,'RAB Standart'!$C$14:$C$93,C919)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SUMIFS('RAB Standart'!$F$14:$F$93,'RAB Standart'!$C$14:$C$93,C920)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SUMIFS('RAB Standart'!$F$14:$F$93,'RAB Standart'!$C$14:$C$93,C921)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SUMIFS('RAB Standart'!$F$14:$F$93,'RAB Standart'!$C$14:$C$93,C922)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SUMIFS('RAB Standart'!$F$14:$F$93,'RAB Standart'!$C$14:$C$93,C923)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SUMIFS('RAB Standart'!$F$14:$F$93,'RAB Standart'!$C$14:$C$93,C924)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SUMIFS('RAB Standart'!$F$14:$F$93,'RAB Standart'!$C$14:$C$93,C925)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SUMIFS('RAB Standart'!$F$14:$F$93,'RAB Standart'!$C$14:$C$93,C926)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SUMIFS('RAB Standart'!$F$14:$F$93,'RAB Standart'!$C$14:$C$93,C927)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SUMIFS('RAB Standart'!$F$14:$F$93,'RAB Standart'!$C$14:$C$93,C928)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SUMIFS('RAB Standart'!$F$14:$F$93,'RAB Standart'!$C$14:$C$93,C929)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SUMIFS('RAB Standart'!$F$14:$F$93,'RAB Standart'!$C$14:$C$93,C930)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SUMIFS('RAB Standart'!$F$14:$F$93,'RAB Standart'!$C$14:$C$93,C931)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SUMIFS('RAB Standart'!$F$14:$F$93,'RAB Standart'!$C$14:$C$93,C932)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SUMIFS('RAB Standart'!$F$14:$F$93,'RAB Standart'!$C$14:$C$93,C933)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SUMIFS('RAB Standart'!$F$14:$F$93,'RAB Standart'!$C$14:$C$93,C934)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SUMIFS('RAB Standart'!$F$14:$F$93,'RAB Standart'!$C$14:$C$93,C935)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SUMIFS('RAB Standart'!$F$14:$F$93,'RAB Standart'!$C$14:$C$93,C936)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SUMIFS('RAB Standart'!$F$14:$F$93,'RAB Standart'!$C$14:$C$93,C937)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SUMIFS('RAB Standart'!$F$14:$F$93,'RAB Standart'!$C$14:$C$93,C938)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SUMIFS('RAB Standart'!$F$14:$F$93,'RAB Standart'!$C$14:$C$93,C939)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SUMIFS('RAB Standart'!$F$14:$F$93,'RAB Standart'!$C$14:$C$93,C940)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SUMIFS('RAB Standart'!$F$14:$F$93,'RAB Standart'!$C$14:$C$93,C941)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SUMIFS('RAB Standart'!$F$14:$F$93,'RAB Standart'!$C$14:$C$93,C942)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SUMIFS('RAB Standart'!$F$14:$F$93,'RAB Standart'!$C$14:$C$93,C943)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SUMIFS('RAB Standart'!$F$14:$F$93,'RAB Standart'!$C$14:$C$93,C944)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SUMIFS('RAB Standart'!$F$14:$F$93,'RAB Standart'!$C$14:$C$93,C945)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SUMIFS('RAB Standart'!$F$14:$F$93,'RAB Standart'!$C$14:$C$93,C946)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SUMIFS('RAB Standart'!$F$14:$F$93,'RAB Standart'!$C$14:$C$93,C947)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SUMIFS('RAB Standart'!$F$14:$F$93,'RAB Standart'!$C$14:$C$93,C948)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SUMIFS('RAB Standart'!$F$14:$F$93,'RAB Standart'!$C$14:$C$93,C949)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SUMIFS('RAB Standart'!$F$14:$F$93,'RAB Standart'!$C$14:$C$93,C950)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SUMIFS('RAB Standart'!$F$14:$F$93,'RAB Standart'!$C$14:$C$93,C951)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SUMIFS('RAB Standart'!$F$14:$F$93,'RAB Standart'!$C$14:$C$93,C952)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SUMIFS('RAB Standart'!$F$14:$F$93,'RAB Standart'!$C$14:$C$93,C953)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SUMIFS('RAB Standart'!$F$14:$F$93,'RAB Standart'!$C$14:$C$93,C954)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SUMIFS('RAB Standart'!$F$14:$F$93,'RAB Standart'!$C$14:$C$93,C955)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SUMIFS('RAB Standart'!$F$14:$F$93,'RAB Standart'!$C$14:$C$93,C956)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SUMIFS('RAB Standart'!$F$14:$F$93,'RAB Standart'!$C$14:$C$93,C957)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SUMIFS('RAB Standart'!$F$14:$F$93,'RAB Standart'!$C$14:$C$93,C958)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SUMIFS('RAB Standart'!$F$14:$F$93,'RAB Standart'!$C$14:$C$93,C959)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SUMIFS('RAB Standart'!$F$14:$F$93,'RAB Standart'!$C$14:$C$93,C960)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SUMIFS('RAB Standart'!$F$14:$F$93,'RAB Standart'!$C$14:$C$93,C961)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SUMIFS('RAB Standart'!$F$14:$F$93,'RAB Standart'!$C$14:$C$93,C962)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SUMIFS('RAB Standart'!$F$14:$F$93,'RAB Standart'!$C$14:$C$93,C963)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SUMIFS('RAB Standart'!$F$14:$F$93,'RAB Standart'!$C$14:$C$93,C964)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SUMIFS('RAB Standart'!$F$14:$F$93,'RAB Standart'!$C$14:$C$93,C965)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SUMIFS('RAB Standart'!$F$14:$F$93,'RAB Standart'!$C$14:$C$93,C966)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SUMIFS('RAB Standart'!$F$14:$F$93,'RAB Standart'!$C$14:$C$93,C967)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SUMIFS('RAB Standart'!$F$14:$F$93,'RAB Standart'!$C$14:$C$93,C968)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SUMIFS('RAB Standart'!$F$14:$F$93,'RAB Standart'!$C$14:$C$93,C969)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SUMIFS('RAB Standart'!$F$14:$F$93,'RAB Standart'!$C$14:$C$93,C970)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SUMIFS('RAB Standart'!$F$14:$F$93,'RAB Standart'!$C$14:$C$93,C971)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SUMIFS('RAB Standart'!$F$14:$F$93,'RAB Standart'!$C$14:$C$93,C972)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SUMIFS('RAB Standart'!$F$14:$F$93,'RAB Standart'!$C$14:$C$93,C973)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SUMIFS('RAB Standart'!$F$14:$F$93,'RAB Standart'!$C$14:$C$93,C974)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SUMIFS('RAB Standart'!$F$14:$F$93,'RAB Standart'!$C$14:$C$93,C975)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SUMIFS('RAB Standart'!$F$14:$F$93,'RAB Standart'!$C$14:$C$93,C976)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SUMIFS('RAB Standart'!$F$14:$F$93,'RAB Standart'!$C$14:$C$93,C977)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SUMIFS('RAB Standart'!$F$14:$F$93,'RAB Standart'!$C$14:$C$93,C978)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SUMIFS('RAB Standart'!$F$14:$F$93,'RAB Standart'!$C$14:$C$93,C979)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SUMIFS('RAB Standart'!$F$14:$F$93,'RAB Standart'!$C$14:$C$93,C980)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SUMIFS('RAB Standart'!$F$14:$F$93,'RAB Standart'!$C$14:$C$93,C981)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SUMIFS('RAB Standart'!$F$14:$F$93,'RAB Standart'!$C$14:$C$93,C982)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SUMIFS('RAB Standart'!$F$14:$F$93,'RAB Standart'!$C$14:$C$93,C983)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SUMIFS('RAB Standart'!$F$14:$F$93,'RAB Standart'!$C$14:$C$93,C984)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SUMIFS('RAB Standart'!$F$14:$F$93,'RAB Standart'!$C$14:$C$93,C985)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SUMIFS('RAB Standart'!$F$14:$F$93,'RAB Standart'!$C$14:$C$93,C986)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SUMIFS('RAB Standart'!$F$14:$F$93,'RAB Standart'!$C$14:$C$93,C987)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SUMIFS('RAB Standart'!$F$14:$F$93,'RAB Standart'!$C$14:$C$93,C988)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SUMIFS('RAB Standart'!$F$14:$F$93,'RAB Standart'!$C$14:$C$93,C989)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SUMIFS('RAB Standart'!$F$14:$F$93,'RAB Standart'!$C$14:$C$93,C990)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SUMIFS('RAB Standart'!$F$14:$F$93,'RAB Standart'!$C$14:$C$93,C991)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SUMIFS('RAB Standart'!$F$14:$F$93,'RAB Standart'!$C$14:$C$93,C992)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SUMIFS('RAB Standart'!$F$14:$F$93,'RAB Standart'!$C$14:$C$93,C993)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SUMIFS('RAB Standart'!$F$14:$F$93,'RAB Standart'!$C$14:$C$93,C994)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SUMIFS('RAB Standart'!$F$14:$F$93,'RAB Standart'!$C$14:$C$93,C995)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SUMIFS('RAB Standart'!$F$14:$F$93,'RAB Standart'!$C$14:$C$93,C996)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SUMIFS('RAB Standart'!$F$14:$F$93,'RAB Standart'!$C$14:$C$93,C997)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SUMIFS('RAB Standart'!$F$14:$F$93,'RAB Standart'!$C$14:$C$93,C998)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SUMIFS('RAB Standart'!$F$14:$F$93,'RAB Standart'!$C$14:$C$93,C999)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SUMIFS('RAB Standart'!$F$14:$F$93,'RAB Standart'!$C$14:$C$93,C1000)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SUMIFS('RAB Standart'!$F$14:$F$93,'RAB Standart'!$C$14:$C$93,C1001)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SUMIFS('RAB Standart'!$F$14:$F$93,'RAB Standart'!$C$14:$C$93,C1002)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SUMIFS('RAB Standart'!$F$14:$F$93,'RAB Standart'!$C$14:$C$93,C1003)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SUMIFS('RAB Standart'!$F$14:$F$93,'RAB Standart'!$C$14:$C$93,C1004)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SUMIFS('RAB Standart'!$F$14:$F$93,'RAB Standart'!$C$14:$C$93,C1005)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SUMIFS('RAB Standart'!$F$14:$F$93,'RAB Standart'!$C$14:$C$93,C1006)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SUMIFS('RAB Standart'!$F$14:$F$93,'RAB Standart'!$C$14:$C$93,C1007)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SUMIFS('RAB Standart'!$F$14:$F$93,'RAB Standart'!$C$14:$C$93,C1008)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SUMIFS('RAB Standart'!$F$14:$F$93,'RAB Standart'!$C$14:$C$93,C1009)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SUMIFS('RAB Standart'!$F$14:$F$93,'RAB Standart'!$C$14:$C$93,C1010)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SUMIFS('RAB Standart'!$F$14:$F$93,'RAB Standart'!$C$14:$C$93,C1011)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SUMIFS('RAB Standart'!$F$14:$F$93,'RAB Standart'!$C$14:$C$93,C1012)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SUMIFS('RAB Standart'!$F$14:$F$93,'RAB Standart'!$C$14:$C$93,C1013)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SUMIFS('RAB Standart'!$F$14:$F$93,'RAB Standart'!$C$14:$C$93,C1014)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SUMIFS('RAB Standart'!$F$14:$F$93,'RAB Standart'!$C$14:$C$93,C1015)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SUMIFS('RAB Standart'!$F$14:$F$93,'RAB Standart'!$C$14:$C$93,C1016)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SUMIFS('RAB Standart'!$F$14:$F$93,'RAB Standart'!$C$14:$C$93,C1017)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SUMIFS('RAB Standart'!$F$14:$F$93,'RAB Standart'!$C$14:$C$93,C1018)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SUMIFS('RAB Standart'!$F$14:$F$93,'RAB Standart'!$C$14:$C$93,C1019)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SUMIFS('RAB Standart'!$F$14:$F$93,'RAB Standart'!$C$14:$C$93,C1020)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SUMIFS('RAB Standart'!$F$14:$F$93,'RAB Standart'!$C$14:$C$93,C1021)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SUMIFS('RAB Standart'!$F$14:$F$93,'RAB Standart'!$C$14:$C$93,C1022)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SUMIFS('RAB Standart'!$F$14:$F$93,'RAB Standart'!$C$14:$C$93,C1023)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SUMIFS('RAB Standart'!$F$14:$F$93,'RAB Standart'!$C$14:$C$93,C1024)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SUMIFS('RAB Standart'!$F$14:$F$93,'RAB Standart'!$C$14:$C$93,C1025)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SUMIFS('RAB Standart'!$F$14:$F$93,'RAB Standart'!$C$14:$C$93,C1026)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SUMIFS('RAB Standart'!$F$14:$F$93,'RAB Standart'!$C$14:$C$93,C1027)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SUMIFS('RAB Standart'!$F$14:$F$93,'RAB Standart'!$C$14:$C$93,C1028)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SUMIFS('RAB Standart'!$F$14:$F$93,'RAB Standart'!$C$14:$C$93,C1029)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SUMIFS('RAB Standart'!$F$14:$F$93,'RAB Standart'!$C$14:$C$93,C1030)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SUMIFS('RAB Standart'!$F$14:$F$93,'RAB Standart'!$C$14:$C$93,C1031)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SUMIFS('RAB Standart'!$F$14:$F$93,'RAB Standart'!$C$14:$C$93,C1032)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SUMIFS('RAB Standart'!$F$14:$F$93,'RAB Standart'!$C$14:$C$93,C1033)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SUMIFS('RAB Standart'!$F$14:$F$93,'RAB Standart'!$C$14:$C$93,C1034)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SUMIFS('RAB Standart'!$F$14:$F$93,'RAB Standart'!$C$14:$C$93,C1035)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SUMIFS('RAB Standart'!$F$14:$F$93,'RAB Standart'!$C$14:$C$93,C1036)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SUMIFS('RAB Standart'!$F$14:$F$93,'RAB Standart'!$C$14:$C$93,C1037)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SUMIFS('RAB Standart'!$F$14:$F$93,'RAB Standart'!$C$14:$C$93,C1038)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SUMIFS('RAB Standart'!$F$14:$F$93,'RAB Standart'!$C$14:$C$93,C1039)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SUMIFS('RAB Standart'!$F$14:$F$93,'RAB Standart'!$C$14:$C$93,C1040)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SUMIFS('RAB Standart'!$F$14:$F$93,'RAB Standart'!$C$14:$C$93,C1041)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SUMIFS('RAB Standart'!$F$14:$F$93,'RAB Standart'!$C$14:$C$93,C1042)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SUMIFS('RAB Standart'!$F$14:$F$93,'RAB Standart'!$C$14:$C$93,C1043)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SUMIFS('RAB Standart'!$F$14:$F$93,'RAB Standart'!$C$14:$C$93,C1044)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SUMIFS('RAB Standart'!$F$14:$F$93,'RAB Standart'!$C$14:$C$93,C1045)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SUMIFS('RAB Standart'!$F$14:$F$93,'RAB Standart'!$C$14:$C$93,C1046)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SUMIFS('RAB Standart'!$F$14:$F$93,'RAB Standart'!$C$14:$C$93,C1047)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SUMIFS('RAB Standart'!$F$14:$F$93,'RAB Standart'!$C$14:$C$93,C1048)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SUMIFS('RAB Standart'!$F$14:$F$93,'RAB Standart'!$C$14:$C$93,C1049)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SUMIFS('RAB Standart'!$F$14:$F$93,'RAB Standart'!$C$14:$C$93,C1050)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SUMIFS('RAB Standart'!$F$14:$F$93,'RAB Standart'!$C$14:$C$93,C1051)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SUMIFS('RAB Standart'!$F$14:$F$93,'RAB Standart'!$C$14:$C$93,C1052)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SUMIFS('RAB Standart'!$F$14:$F$93,'RAB Standart'!$C$14:$C$93,C1053)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SUMIFS('RAB Standart'!$F$14:$F$93,'RAB Standart'!$C$14:$C$93,C1054)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SUMIFS('RAB Standart'!$F$14:$F$93,'RAB Standart'!$C$14:$C$93,C1055)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SUMIFS('RAB Standart'!$F$14:$F$93,'RAB Standart'!$C$14:$C$93,C1056)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SUMIFS('RAB Standart'!$F$14:$F$93,'RAB Standart'!$C$14:$C$93,C1057)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SUMIFS('RAB Standart'!$F$14:$F$93,'RAB Standart'!$C$14:$C$93,C1058)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SUMIFS('RAB Standart'!$F$14:$F$93,'RAB Standart'!$C$14:$C$93,C1059)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SUMIFS('RAB Standart'!$F$14:$F$93,'RAB Standart'!$C$14:$C$93,C1060)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SUMIFS('RAB Standart'!$F$14:$F$93,'RAB Standart'!$C$14:$C$93,C1061)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SUMIFS('RAB Standart'!$F$14:$F$93,'RAB Standart'!$C$14:$C$93,C1062)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SUMIFS('RAB Standart'!$F$14:$F$93,'RAB Standart'!$C$14:$C$93,C1063)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SUMIFS('RAB Standart'!$F$14:$F$93,'RAB Standart'!$C$14:$C$93,C1064)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SUMIFS('RAB Standart'!$F$14:$F$93,'RAB Standart'!$C$14:$C$93,C1065)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SUMIFS('RAB Standart'!$F$14:$F$93,'RAB Standart'!$C$14:$C$93,C1066)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SUMIFS('RAB Standart'!$F$14:$F$93,'RAB Standart'!$C$14:$C$93,C1067)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SUMIFS('RAB Standart'!$F$14:$F$93,'RAB Standart'!$C$14:$C$93,C1068)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SUMIFS('RAB Standart'!$F$14:$F$93,'RAB Standart'!$C$14:$C$93,C1069)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SUMIFS('RAB Standart'!$F$14:$F$93,'RAB Standart'!$C$14:$C$93,C1070)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SUMIFS('RAB Standart'!$F$14:$F$93,'RAB Standart'!$C$14:$C$93,C1071)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SUMIFS('RAB Standart'!$F$14:$F$93,'RAB Standart'!$C$14:$C$93,C1072)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SUMIFS('RAB Standart'!$F$14:$F$93,'RAB Standart'!$C$14:$C$93,C1073)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SUMIFS('RAB Standart'!$F$14:$F$93,'RAB Standart'!$C$14:$C$93,C1074)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SUMIFS('RAB Standart'!$F$14:$F$93,'RAB Standart'!$C$14:$C$93,C1075)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SUMIFS('RAB Standart'!$F$14:$F$93,'RAB Standart'!$C$14:$C$93,C1076)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SUMIFS('RAB Standart'!$F$14:$F$93,'RAB Standart'!$C$14:$C$93,C1077)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SUMIFS('RAB Standart'!$F$14:$F$93,'RAB Standart'!$C$14:$C$93,C1078)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SUMIFS('RAB Standart'!$F$14:$F$93,'RAB Standart'!$C$14:$C$93,C1079)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SUMIFS('RAB Standart'!$F$14:$F$93,'RAB Standart'!$C$14:$C$93,C1080)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SUMIFS('RAB Standart'!$F$14:$F$93,'RAB Standart'!$C$14:$C$93,C1081)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SUMIFS('RAB Standart'!$F$14:$F$93,'RAB Standart'!$C$14:$C$93,C1082)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SUMIFS('RAB Standart'!$F$14:$F$93,'RAB Standart'!$C$14:$C$93,C1083)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SUMIFS('RAB Standart'!$F$14:$F$93,'RAB Standart'!$C$14:$C$93,C1084)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SUMIFS('RAB Standart'!$F$14:$F$93,'RAB Standart'!$C$14:$C$93,C1085)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SUMIFS('RAB Standart'!$F$14:$F$93,'RAB Standart'!$C$14:$C$93,C1086)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SUMIFS('RAB Standart'!$F$14:$F$93,'RAB Standart'!$C$14:$C$93,C1087)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SUMIFS('RAB Standart'!$F$14:$F$93,'RAB Standart'!$C$14:$C$93,C1088)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SUMIFS('RAB Standart'!$F$14:$F$93,'RAB Standart'!$C$14:$C$93,C1089)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SUMIFS('RAB Standart'!$F$14:$F$93,'RAB Standart'!$C$14:$C$93,C1090)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SUMIFS('RAB Standart'!$F$14:$F$93,'RAB Standart'!$C$14:$C$93,C1091)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SUMIFS('RAB Standart'!$F$14:$F$93,'RAB Standart'!$C$14:$C$93,C1092)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SUMIFS('RAB Standart'!$F$14:$F$93,'RAB Standart'!$C$14:$C$93,C1093)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SUMIFS('RAB Standart'!$F$14:$F$93,'RAB Standart'!$C$14:$C$93,C1094)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SUMIFS('RAB Standart'!$F$14:$F$93,'RAB Standart'!$C$14:$C$93,C1095)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SUMIFS('RAB Standart'!$F$14:$F$93,'RAB Standart'!$C$14:$C$93,C1096)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SUMIFS('RAB Standart'!$F$14:$F$93,'RAB Standart'!$C$14:$C$93,C1097)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SUMIFS('RAB Standart'!$F$14:$F$93,'RAB Standart'!$C$14:$C$93,C1098)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SUMIFS('RAB Standart'!$F$14:$F$93,'RAB Standart'!$C$14:$C$93,C1099)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SUMIFS('RAB Standart'!$F$14:$F$93,'RAB Standart'!$C$14:$C$93,C1100)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SUMIFS('RAB Standart'!$F$14:$F$93,'RAB Standart'!$C$14:$C$93,C1101)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SUMIFS('RAB Standart'!$F$14:$F$93,'RAB Standart'!$C$14:$C$93,C1102)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SUMIFS('RAB Standart'!$F$14:$F$93,'RAB Standart'!$C$14:$C$93,C1103)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SUMIFS('RAB Standart'!$F$14:$F$93,'RAB Standart'!$C$14:$C$93,C1104)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SUMIFS('RAB Standart'!$F$14:$F$93,'RAB Standart'!$C$14:$C$93,C1105)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SUMIFS('RAB Standart'!$F$14:$F$93,'RAB Standart'!$C$14:$C$93,C1106)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SUMIFS('RAB Standart'!$F$14:$F$93,'RAB Standart'!$C$14:$C$93,C1107)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SUMIFS('RAB Standart'!$F$14:$F$93,'RAB Standart'!$C$14:$C$93,C1108)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SUMIFS('RAB Standart'!$F$14:$F$93,'RAB Standart'!$C$14:$C$93,C1109)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SUMIFS('RAB Standart'!$F$14:$F$93,'RAB Standart'!$C$14:$C$93,C1110)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SUMIFS('RAB Standart'!$F$14:$F$93,'RAB Standart'!$C$14:$C$93,C1111)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SUMIFS('RAB Standart'!$F$14:$F$93,'RAB Standart'!$C$14:$C$93,C1112)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SUMIFS('RAB Standart'!$F$14:$F$93,'RAB Standart'!$C$14:$C$93,C1113)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SUMIFS('RAB Standart'!$F$14:$F$93,'RAB Standart'!$C$14:$C$93,C1114)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SUMIFS('RAB Standart'!$F$14:$F$93,'RAB Standart'!$C$14:$C$93,C1115)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SUMIFS('RAB Standart'!$F$14:$F$93,'RAB Standart'!$C$14:$C$93,C1116)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SUMIFS('RAB Standart'!$F$14:$F$93,'RAB Standart'!$C$14:$C$93,C1117)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SUMIFS('RAB Standart'!$F$14:$F$93,'RAB Standart'!$C$14:$C$93,C1118)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SUMIFS('RAB Standart'!$F$14:$F$93,'RAB Standart'!$C$14:$C$93,C1119)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SUMIFS('RAB Standart'!$F$14:$F$93,'RAB Standart'!$C$14:$C$93,C1120)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SUMIFS('RAB Standart'!$F$14:$F$93,'RAB Standart'!$C$14:$C$93,C1121)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SUMIFS('RAB Standart'!$F$14:$F$93,'RAB Standart'!$C$14:$C$93,C1122)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SUMIFS('RAB Standart'!$F$14:$F$93,'RAB Standart'!$C$14:$C$93,C1123)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SUMIFS('RAB Standart'!$F$14:$F$93,'RAB Standart'!$C$14:$C$93,C1124)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SUMIFS('RAB Standart'!$F$14:$F$93,'RAB Standart'!$C$14:$C$93,C1125)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SUMIFS('RAB Standart'!$F$14:$F$93,'RAB Standart'!$C$14:$C$93,C1126)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SUMIFS('RAB Standart'!$F$14:$F$93,'RAB Standart'!$C$14:$C$93,C1127)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SUMIFS('RAB Standart'!$F$14:$F$93,'RAB Standart'!$C$14:$C$93,C1128)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SUMIFS('RAB Standart'!$F$14:$F$93,'RAB Standart'!$C$14:$C$93,C1129)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SUMIFS('RAB Standart'!$F$14:$F$93,'RAB Standart'!$C$14:$C$93,C1130)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SUMIFS('RAB Standart'!$F$14:$F$93,'RAB Standart'!$C$14:$C$93,C1131)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SUMIFS('RAB Standart'!$F$14:$F$93,'RAB Standart'!$C$14:$C$93,C1132)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SUMIFS('RAB Standart'!$F$14:$F$93,'RAB Standart'!$C$14:$C$93,C1133)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SUMIFS('RAB Standart'!$F$14:$F$93,'RAB Standart'!$C$14:$C$93,C1134)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SUMIFS('RAB Standart'!$F$14:$F$93,'RAB Standart'!$C$14:$C$93,C1135)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SUMIFS('RAB Standart'!$F$14:$F$93,'RAB Standart'!$C$14:$C$93,C1136)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SUMIFS('RAB Standart'!$F$14:$F$93,'RAB Standart'!$C$14:$C$93,C1137)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SUMIFS('RAB Standart'!$F$14:$F$93,'RAB Standart'!$C$14:$C$93,C1138)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SUMIFS('RAB Standart'!$F$14:$F$93,'RAB Standart'!$C$14:$C$93,C1139)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SUMIFS('RAB Standart'!$F$14:$F$93,'RAB Standart'!$C$14:$C$93,C1140)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SUMIFS('RAB Standart'!$F$14:$F$93,'RAB Standart'!$C$14:$C$93,C1141)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SUMIFS('RAB Standart'!$F$14:$F$93,'RAB Standart'!$C$14:$C$93,C1142)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SUMIFS('RAB Standart'!$F$14:$F$93,'RAB Standart'!$C$14:$C$93,C1143)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SUMIFS('RAB Standart'!$F$14:$F$93,'RAB Standart'!$C$14:$C$93,C1144)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SUMIFS('RAB Standart'!$F$14:$F$93,'RAB Standart'!$C$14:$C$93,C1145)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SUMIFS('RAB Standart'!$F$14:$F$93,'RAB Standart'!$C$14:$C$93,C1146)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SUMIFS('RAB Standart'!$F$14:$F$93,'RAB Standart'!$C$14:$C$93,C1147)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SUMIFS('RAB Standart'!$F$14:$F$93,'RAB Standart'!$C$14:$C$93,C1148)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SUMIFS('RAB Standart'!$F$14:$F$93,'RAB Standart'!$C$14:$C$93,C1149)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SUMIFS('RAB Standart'!$F$14:$F$93,'RAB Standart'!$C$14:$C$93,C1150)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SUMIFS('RAB Standart'!$F$14:$F$93,'RAB Standart'!$C$14:$C$93,C1151)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SUMIFS('RAB Standart'!$F$14:$F$93,'RAB Standart'!$C$14:$C$93,C1152)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SUMIFS('RAB Standart'!$F$14:$F$93,'RAB Standart'!$C$14:$C$93,C1153)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SUMIFS('RAB Standart'!$F$14:$F$93,'RAB Standart'!$C$14:$C$93,C1154)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SUMIFS('RAB Standart'!$F$14:$F$93,'RAB Standart'!$C$14:$C$93,C1155)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SUMIFS('RAB Standart'!$F$14:$F$93,'RAB Standart'!$C$14:$C$93,C1156)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SUMIFS('RAB Standart'!$F$14:$F$93,'RAB Standart'!$C$14:$C$93,C1157)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SUMIFS('RAB Standart'!$F$14:$F$93,'RAB Standart'!$C$14:$C$93,C1158)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SUMIFS('RAB Standart'!$F$14:$F$93,'RAB Standart'!$C$14:$C$93,C1159)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SUMIFS('RAB Standart'!$F$14:$F$93,'RAB Standart'!$C$14:$C$93,C1160)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SUMIFS('RAB Standart'!$F$14:$F$93,'RAB Standart'!$C$14:$C$93,C1161)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SUMIFS('RAB Standart'!$F$14:$F$93,'RAB Standart'!$C$14:$C$93,C1162)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SUMIFS('RAB Standart'!$F$14:$F$93,'RAB Standart'!$C$14:$C$93,C1163)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SUMIFS('RAB Standart'!$F$14:$F$93,'RAB Standart'!$C$14:$C$93,C1164)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SUMIFS('RAB Standart'!$F$14:$F$93,'RAB Standart'!$C$14:$C$93,C1165)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SUMIFS('RAB Standart'!$F$14:$F$93,'RAB Standart'!$C$14:$C$93,C1166)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SUMIFS('RAB Standart'!$F$14:$F$93,'RAB Standart'!$C$14:$C$93,C1167)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SUMIFS('RAB Standart'!$F$14:$F$93,'RAB Standart'!$C$14:$C$93,C1168)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SUMIFS('RAB Standart'!$F$14:$F$93,'RAB Standart'!$C$14:$C$93,C1169)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SUMIFS('RAB Standart'!$F$14:$F$93,'RAB Standart'!$C$14:$C$93,C1170)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SUMIFS('RAB Standart'!$F$14:$F$93,'RAB Standart'!$C$14:$C$93,C1171)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SUMIFS('RAB Standart'!$F$14:$F$93,'RAB Standart'!$C$14:$C$93,C1172)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SUMIFS('RAB Standart'!$F$14:$F$93,'RAB Standart'!$C$14:$C$93,C1173)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SUMIFS('RAB Standart'!$F$14:$F$93,'RAB Standart'!$C$14:$C$93,C1174)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SUMIFS('RAB Standart'!$F$14:$F$93,'RAB Standart'!$C$14:$C$93,C1175)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SUMIFS('RAB Standart'!$F$14:$F$93,'RAB Standart'!$C$14:$C$93,C1176)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SUMIFS('RAB Standart'!$F$14:$F$93,'RAB Standart'!$C$14:$C$93,C1177)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SUMIFS('RAB Standart'!$F$14:$F$93,'RAB Standart'!$C$14:$C$93,C1178)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SUMIFS('RAB Standart'!$F$14:$F$93,'RAB Standart'!$C$14:$C$93,C1179)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SUMIFS('RAB Standart'!$F$14:$F$93,'RAB Standart'!$C$14:$C$93,C1180)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SUMIFS('RAB Standart'!$F$14:$F$93,'RAB Standart'!$C$14:$C$93,C1181)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SUMIFS('RAB Standart'!$F$14:$F$93,'RAB Standart'!$C$14:$C$93,C1182)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SUMIFS('RAB Standart'!$F$14:$F$93,'RAB Standart'!$C$14:$C$93,C1183)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SUMIFS('RAB Standart'!$F$14:$F$93,'RAB Standart'!$C$14:$C$93,C1184)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SUMIFS('RAB Standart'!$F$14:$F$93,'RAB Standart'!$C$14:$C$93,C1185)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SUMIFS('RAB Standart'!$F$14:$F$93,'RAB Standart'!$C$14:$C$93,C1186)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SUMIFS('RAB Standart'!$F$14:$F$93,'RAB Standart'!$C$14:$C$93,C1187)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SUMIFS('RAB Standart'!$F$14:$F$93,'RAB Standart'!$C$14:$C$93,C1188)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SUMIFS('RAB Standart'!$F$14:$F$93,'RAB Standart'!$C$14:$C$93,C1189)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SUMIFS('RAB Standart'!$F$14:$F$93,'RAB Standart'!$C$14:$C$93,C1190)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SUMIFS('RAB Standart'!$F$14:$F$93,'RAB Standart'!$C$14:$C$93,C1191)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SUMIFS('RAB Standart'!$F$14:$F$93,'RAB Standart'!$C$14:$C$93,C1192)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SUMIFS('RAB Standart'!$F$14:$F$93,'RAB Standart'!$C$14:$C$93,C1193)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SUMIFS('RAB Standart'!$F$14:$F$93,'RAB Standart'!$C$14:$C$93,C1194)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SUMIFS('RAB Standart'!$F$14:$F$93,'RAB Standart'!$C$14:$C$93,C1195)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SUMIFS('RAB Standart'!$F$14:$F$93,'RAB Standart'!$C$14:$C$93,C1196)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SUMIFS('RAB Standart'!$F$14:$F$93,'RAB Standart'!$C$14:$C$93,C1197)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SUMIFS('RAB Standart'!$F$14:$F$93,'RAB Standart'!$C$14:$C$93,C1198)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SUMIFS('RAB Standart'!$F$14:$F$93,'RAB Standart'!$C$14:$C$93,C1199)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SUMIFS('RAB Standart'!$F$14:$F$93,'RAB Standart'!$C$14:$C$93,C1200)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SUMIFS('RAB Standart'!$F$14:$F$93,'RAB Standart'!$C$14:$C$93,C1201)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SUMIFS('RAB Standart'!$F$14:$F$93,'RAB Standart'!$C$14:$C$93,C1202)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SUMIFS('RAB Standart'!$F$14:$F$93,'RAB Standart'!$C$14:$C$93,C1203)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SUMIFS('RAB Standart'!$F$14:$F$93,'RAB Standart'!$C$14:$C$93,C1204)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SUMIFS('RAB Standart'!$F$14:$F$93,'RAB Standart'!$C$14:$C$93,C1205)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SUMIFS('RAB Standart'!$F$14:$F$93,'RAB Standart'!$C$14:$C$93,C1206)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SUMIFS('RAB Standart'!$F$14:$F$93,'RAB Standart'!$C$14:$C$93,C1207)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SUMIFS('RAB Standart'!$F$14:$F$93,'RAB Standart'!$C$14:$C$93,C1208)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SUMIFS('RAB Standart'!$F$14:$F$93,'RAB Standart'!$C$14:$C$93,C1209)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SUMIFS('RAB Standart'!$F$14:$F$93,'RAB Standart'!$C$14:$C$93,C1210)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SUMIFS('RAB Standart'!$F$14:$F$93,'RAB Standart'!$C$14:$C$93,C1211)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SUMIFS('RAB Standart'!$F$14:$F$93,'RAB Standart'!$C$14:$C$93,C1212)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SUMIFS('RAB Standart'!$F$14:$F$93,'RAB Standart'!$C$14:$C$93,C1213)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SUMIFS('RAB Standart'!$F$14:$F$93,'RAB Standart'!$C$14:$C$93,C1214)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SUMIFS('RAB Standart'!$F$14:$F$93,'RAB Standart'!$C$14:$C$93,C1215)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SUMIFS('RAB Standart'!$F$14:$F$93,'RAB Standart'!$C$14:$C$93,C1216)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SUMIFS('RAB Standart'!$F$14:$F$93,'RAB Standart'!$C$14:$C$93,C1217)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SUMIFS('RAB Standart'!$F$14:$F$93,'RAB Standart'!$C$14:$C$93,C1218)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SUMIFS('RAB Standart'!$F$14:$F$93,'RAB Standart'!$C$14:$C$93,C1219)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SUMIFS('RAB Standart'!$F$14:$F$93,'RAB Standart'!$C$14:$C$93,C1220)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SUMIFS('RAB Standart'!$F$14:$F$93,'RAB Standart'!$C$14:$C$93,C1221)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SUMIFS('RAB Standart'!$F$14:$F$93,'RAB Standart'!$C$14:$C$93,C1222)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SUMIFS('RAB Standart'!$F$14:$F$93,'RAB Standart'!$C$14:$C$93,C1223)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SUMIFS('RAB Standart'!$F$14:$F$93,'RAB Standart'!$C$14:$C$93,C1224)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SUMIFS('RAB Standart'!$F$14:$F$93,'RAB Standart'!$C$14:$C$93,C1225)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SUMIFS('RAB Standart'!$F$14:$F$93,'RAB Standart'!$C$14:$C$93,C1226)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SUMIFS('RAB Standart'!$F$14:$F$93,'RAB Standart'!$C$14:$C$93,C1227)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SUMIFS('RAB Standart'!$F$14:$F$93,'RAB Standart'!$C$14:$C$93,C1228)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SUMIFS('RAB Standart'!$F$14:$F$93,'RAB Standart'!$C$14:$C$93,C1229)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SUMIFS('RAB Standart'!$F$14:$F$93,'RAB Standart'!$C$14:$C$93,C1230)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SUMIFS('RAB Standart'!$F$14:$F$93,'RAB Standart'!$C$14:$C$93,C1231)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SUMIFS('RAB Standart'!$F$14:$F$93,'RAB Standart'!$C$14:$C$93,C1232)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SUMIFS('RAB Standart'!$F$14:$F$93,'RAB Standart'!$C$14:$C$93,C1233)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SUMIFS('RAB Standart'!$F$14:$F$93,'RAB Standart'!$C$14:$C$93,C1234)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SUMIFS('RAB Standart'!$F$14:$F$93,'RAB Standart'!$C$14:$C$93,C1235)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SUMIFS('RAB Standart'!$F$14:$F$93,'RAB Standart'!$C$14:$C$93,C1236)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SUMIFS('RAB Standart'!$F$14:$F$93,'RAB Standart'!$C$14:$C$93,C1237)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SUMIFS('RAB Standart'!$F$14:$F$93,'RAB Standart'!$C$14:$C$93,C1238)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SUMIFS('RAB Standart'!$F$14:$F$93,'RAB Standart'!$C$14:$C$93,C1239)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SUMIFS('RAB Standart'!$F$14:$F$93,'RAB Standart'!$C$14:$C$93,C1240)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SUMIFS('RAB Standart'!$F$14:$F$93,'RAB Standart'!$C$14:$C$93,C1241)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SUMIFS('RAB Standart'!$F$14:$F$93,'RAB Standart'!$C$14:$C$93,C1242)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SUMIFS('RAB Standart'!$F$14:$F$93,'RAB Standart'!$C$14:$C$93,C1243)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SUMIFS('RAB Standart'!$F$14:$F$93,'RAB Standart'!$C$14:$C$93,C1244)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SUMIFS('RAB Standart'!$F$14:$F$93,'RAB Standart'!$C$14:$C$93,C1245)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SUMIFS('RAB Standart'!$F$14:$F$93,'RAB Standart'!$C$14:$C$93,C1246)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SUMIFS('RAB Standart'!$F$14:$F$93,'RAB Standart'!$C$14:$C$93,C1247)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SUMIFS('RAB Standart'!$F$14:$F$93,'RAB Standart'!$C$14:$C$93,C1248)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SUMIFS('RAB Standart'!$F$14:$F$93,'RAB Standart'!$C$14:$C$93,C1249)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SUMIFS('RAB Standart'!$F$14:$F$93,'RAB Standart'!$C$14:$C$93,C1250)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SUMIFS('RAB Standart'!$F$14:$F$93,'RAB Standart'!$C$14:$C$93,C1251)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SUMIFS('RAB Standart'!$F$14:$F$93,'RAB Standart'!$C$14:$C$93,C1252)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SUMIFS('RAB Standart'!$F$14:$F$93,'RAB Standart'!$C$14:$C$93,C1253)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SUMIFS('RAB Standart'!$F$14:$F$93,'RAB Standart'!$C$14:$C$93,C1254)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SUMIFS('RAB Standart'!$F$14:$F$93,'RAB Standart'!$C$14:$C$93,C1255)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SUMIFS('RAB Standart'!$F$14:$F$93,'RAB Standart'!$C$14:$C$93,C1256)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SUMIFS('RAB Standart'!$F$14:$F$93,'RAB Standart'!$C$14:$C$93,C1257)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SUMIFS('RAB Standart'!$F$14:$F$93,'RAB Standart'!$C$14:$C$93,C1258)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SUMIFS('RAB Standart'!$F$14:$F$93,'RAB Standart'!$C$14:$C$93,C1259)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SUMIFS('RAB Standart'!$F$14:$F$93,'RAB Standart'!$C$14:$C$93,C1260)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SUMIFS('RAB Standart'!$F$14:$F$93,'RAB Standart'!$C$14:$C$93,C1261)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SUMIFS('RAB Standart'!$F$14:$F$93,'RAB Standart'!$C$14:$C$93,C1262)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SUMIFS('RAB Standart'!$F$14:$F$93,'RAB Standart'!$C$14:$C$93,C1263)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SUMIFS('RAB Standart'!$F$14:$F$93,'RAB Standart'!$C$14:$C$93,C1264)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SUMIFS('RAB Standart'!$F$14:$F$93,'RAB Standart'!$C$14:$C$93,C1265)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SUMIFS('RAB Standart'!$F$14:$F$93,'RAB Standart'!$C$14:$C$93,C1266)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SUMIFS('RAB Standart'!$F$14:$F$93,'RAB Standart'!$C$14:$C$93,C1267)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SUMIFS('RAB Standart'!$F$14:$F$93,'RAB Standart'!$C$14:$C$93,C1268)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SUMIFS('RAB Standart'!$F$14:$F$93,'RAB Standart'!$C$14:$C$93,C1269)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SUMIFS('RAB Standart'!$F$14:$F$93,'RAB Standart'!$C$14:$C$93,C1270)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SUMIFS('RAB Standart'!$F$14:$F$93,'RAB Standart'!$C$14:$C$93,C1271)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SUMIFS('RAB Standart'!$F$14:$F$93,'RAB Standart'!$C$14:$C$93,C1272)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SUMIFS('RAB Standart'!$F$14:$F$93,'RAB Standart'!$C$14:$C$93,C1273)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SUMIFS('RAB Standart'!$F$14:$F$93,'RAB Standart'!$C$14:$C$93,C1274)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SUMIFS('RAB Standart'!$F$14:$F$93,'RAB Standart'!$C$14:$C$93,C1275)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SUMIFS('RAB Standart'!$F$14:$F$93,'RAB Standart'!$C$14:$C$93,C1276)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SUMIFS('RAB Standart'!$F$14:$F$93,'RAB Standart'!$C$14:$C$93,C1277)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SUMIFS('RAB Standart'!$F$14:$F$93,'RAB Standart'!$C$14:$C$93,C1278)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SUMIFS('RAB Standart'!$F$14:$F$93,'RAB Standart'!$C$14:$C$93,C1279)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SUMIFS('RAB Standart'!$F$14:$F$93,'RAB Standart'!$C$14:$C$93,C1280)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SUMIFS('RAB Standart'!$F$14:$F$93,'RAB Standart'!$C$14:$C$93,C1281)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SUMIFS('RAB Standart'!$F$14:$F$93,'RAB Standart'!$C$14:$C$93,C1282)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SUMIFS('RAB Standart'!$F$14:$F$93,'RAB Standart'!$C$14:$C$93,C1283)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SUMIFS('RAB Standart'!$F$14:$F$93,'RAB Standart'!$C$14:$C$93,C1284)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SUMIFS('RAB Standart'!$F$14:$F$93,'RAB Standart'!$C$14:$C$93,C1285)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SUMIFS('RAB Standart'!$F$14:$F$93,'RAB Standart'!$C$14:$C$93,C1286)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SUMIFS('RAB Standart'!$F$14:$F$93,'RAB Standart'!$C$14:$C$93,C1287)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SUMIFS('RAB Standart'!$F$14:$F$93,'RAB Standart'!$C$14:$C$93,C1288)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SUMIFS('RAB Standart'!$F$14:$F$93,'RAB Standart'!$C$14:$C$93,C1289)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SUMIFS('RAB Standart'!$F$14:$F$93,'RAB Standart'!$C$14:$C$93,C1290)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SUMIFS('RAB Standart'!$F$14:$F$93,'RAB Standart'!$C$14:$C$93,C1291)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SUMIFS('RAB Standart'!$F$14:$F$93,'RAB Standart'!$C$14:$C$93,C1292)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SUMIFS('RAB Standart'!$F$14:$F$93,'RAB Standart'!$C$14:$C$93,C1293)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SUMIFS('RAB Standart'!$F$14:$F$93,'RAB Standart'!$C$14:$C$93,C1294)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SUMIFS('RAB Standart'!$F$14:$F$93,'RAB Standart'!$C$14:$C$93,C1295)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SUMIFS('RAB Standart'!$F$14:$F$93,'RAB Standart'!$C$14:$C$93,C1296)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SUMIFS('RAB Standart'!$F$14:$F$93,'RAB Standart'!$C$14:$C$93,C1297)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SUMIFS('RAB Standart'!$F$14:$F$93,'RAB Standart'!$C$14:$C$93,C1298)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SUMIFS('RAB Standart'!$F$14:$F$93,'RAB Standart'!$C$14:$C$93,C1299)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SUMIFS('RAB Standart'!$F$14:$F$93,'RAB Standart'!$C$14:$C$93,C1300)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SUMIFS('RAB Standart'!$F$14:$F$93,'RAB Standart'!$C$14:$C$93,C1301)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SUMIFS('RAB Standart'!$F$14:$F$93,'RAB Standart'!$C$14:$C$93,C1302)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SUMIFS('RAB Standart'!$F$14:$F$93,'RAB Standart'!$C$14:$C$93,C1303)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SUMIFS('RAB Standart'!$F$14:$F$93,'RAB Standart'!$C$14:$C$93,C1304)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SUMIFS('RAB Standart'!$F$14:$F$93,'RAB Standart'!$C$14:$C$93,C1305)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SUMIFS('RAB Standart'!$F$14:$F$93,'RAB Standart'!$C$14:$C$93,C1306)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SUMIFS('RAB Standart'!$F$14:$F$93,'RAB Standart'!$C$14:$C$93,C1307)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SUMIFS('RAB Standart'!$F$14:$F$93,'RAB Standart'!$C$14:$C$93,C1308)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SUMIFS('RAB Standart'!$F$14:$F$93,'RAB Standart'!$C$14:$C$93,C1309)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SUMIFS('RAB Standart'!$F$14:$F$93,'RAB Standart'!$C$14:$C$93,C1310)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SUMIFS('RAB Standart'!$F$14:$F$93,'RAB Standart'!$C$14:$C$93,C1311)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SUMIFS('RAB Standart'!$F$14:$F$93,'RAB Standart'!$C$14:$C$93,C1312)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SUMIFS('RAB Standart'!$F$14:$F$93,'RAB Standart'!$C$14:$C$93,C1313)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SUMIFS('RAB Standart'!$F$14:$F$93,'RAB Standart'!$C$14:$C$93,C1314)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SUMIFS('RAB Standart'!$F$14:$F$93,'RAB Standart'!$C$14:$C$93,C1315)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SUMIFS('RAB Standart'!$F$14:$F$93,'RAB Standart'!$C$14:$C$93,C1316)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SUMIFS('RAB Standart'!$F$14:$F$93,'RAB Standart'!$C$14:$C$93,C1317)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SUMIFS('RAB Standart'!$F$14:$F$93,'RAB Standart'!$C$14:$C$93,C1318)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SUMIFS('RAB Standart'!$F$14:$F$93,'RAB Standart'!$C$14:$C$93,C1319)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SUMIFS('RAB Standart'!$F$14:$F$93,'RAB Standart'!$C$14:$C$93,C1320)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3" priority="5" operator="equal">
      <formula>0</formula>
    </cfRule>
  </conditionalFormatting>
  <conditionalFormatting sqref="A10:L65536">
    <cfRule type="cellIs" dxfId="42" priority="1" operator="equal">
      <formula>0</formula>
    </cfRule>
  </conditionalFormatting>
  <conditionalFormatting sqref="C12:C711">
    <cfRule type="cellIs" dxfId="41" priority="66" stopIfTrue="1" operator="equal">
      <formula>0</formula>
    </cfRule>
  </conditionalFormatting>
  <conditionalFormatting sqref="E712:E65536">
    <cfRule type="cellIs" dxfId="40" priority="16" stopIfTrue="1" operator="equal">
      <formula>0</formula>
    </cfRule>
  </conditionalFormatting>
  <conditionalFormatting sqref="G1:G11 E6:E11 E1:E3 H7 H10:H11 F10:F711 G712:G65536">
    <cfRule type="cellIs" dxfId="39" priority="69" stopIfTrue="1" operator="equal">
      <formula>0</formula>
    </cfRule>
  </conditionalFormatting>
  <conditionalFormatting sqref="G12:H711">
    <cfRule type="cellIs" dxfId="38" priority="12" stopIfTrue="1" operator="equal">
      <formula>0</formula>
    </cfRule>
  </conditionalFormatting>
  <conditionalFormatting sqref="I7:K7">
    <cfRule type="cellIs" dxfId="37" priority="4" stopIfTrue="1" operator="equal">
      <formula>0</formula>
    </cfRule>
  </conditionalFormatting>
  <conditionalFormatting sqref="I10:L711">
    <cfRule type="cellIs" dxfId="36" priority="2" stopIfTrue="1" operator="equal">
      <formula>0</formula>
    </cfRule>
  </conditionalFormatting>
  <conditionalFormatting sqref="L1:L6">
    <cfRule type="cellIs" dxfId="35" priority="10" operator="equal">
      <formula>0</formula>
    </cfRule>
  </conditionalFormatting>
  <conditionalFormatting sqref="M1:IV1048576 A8:G9">
    <cfRule type="cellIs" dxfId="34" priority="68" operator="equal">
      <formula>0</formula>
    </cfRule>
  </conditionalFormatting>
  <dataValidations disablePrompts="1"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7" sqref="G7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81640625" style="23" customWidth="1"/>
    <col min="21" max="16384" width="9.179687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1100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44" t="str">
        <f>'RAB Standart'!G6</f>
        <v>PEKERJAAN PB An. PERUM WAHID MRANGGEN TAHAP 3B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MRANGGEN - KAB.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34</v>
      </c>
      <c r="E11" s="557" t="s">
        <v>35</v>
      </c>
      <c r="F11" s="557" t="s">
        <v>2</v>
      </c>
      <c r="G11" s="558" t="s">
        <v>33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38</v>
      </c>
      <c r="I12" s="549" t="s">
        <v>5</v>
      </c>
      <c r="J12" s="547" t="s">
        <v>39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1101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SATUAN'!$C$7:$C$1509,0),0)),"",OFFSET('HARGA SATUAN'!$I$6,MATCH(C16,'HARGA SATUAN'!$C$7:$C$1509,0),0))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SATUAN'!$C$7:$C$1509,0),0)),"",OFFSET('HARGA SATUAN'!$D$6,MATCH(C17,'HARGA SATUAN'!$C$7:$C$1509,0),0))</f>
        <v/>
      </c>
      <c r="E17" s="101">
        <f ca="1">IF(B17="+","Unit",IF(ISERROR(OFFSET('HARGA SATUAN'!$E$6,MATCH(C17,'HARGA SATUAN'!$C$7:$C$1509,0),0)),"",OFFSET('HARGA SATUAN'!$E$6,MATCH(C17,'HARGA SATUAN'!$C$7:$C$1509,0),0)))</f>
        <v>0</v>
      </c>
      <c r="F17" s="101" t="str">
        <f t="shared" ca="1" si="5"/>
        <v/>
      </c>
      <c r="G17" s="41">
        <f ca="1">IF(ISERROR(OFFSET('HARGA SATUAN'!$I$6,MATCH(C17,'HARGA SATUAN'!$C$7:$C$1509,0),0)),"",OFFSET('HARGA SATUAN'!$I$6,MATCH(C17,'HARGA SATUAN'!$C$7:$C$1509,0),0))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 t="str">
        <f t="shared" ca="1" si="5"/>
        <v/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984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455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35" t="s">
        <v>456</v>
      </c>
      <c r="D40" s="535"/>
      <c r="E40" s="535"/>
      <c r="F40" s="535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PROPER([163]!terbilang(K40))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6"/>
      <c r="I45" s="536"/>
      <c r="J45" s="537"/>
      <c r="K45" s="53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6"/>
      <c r="I46" s="536"/>
      <c r="J46" s="537"/>
      <c r="K46" s="53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6"/>
      <c r="I47" s="536"/>
      <c r="J47" s="537"/>
      <c r="K47" s="53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6"/>
      <c r="I52" s="536"/>
      <c r="J52" s="537"/>
      <c r="K52" s="53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1111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SUMIFS('RAB Standart'!$F$14:$F$93,'RAB Standart'!$C$14:$C$93,'REKAP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SUMIFS('RAB Standart'!$F$14:$F$93,'RAB Standart'!$C$14:$C$93,'REKAP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SUMIFS('RAB Standart'!$F$14:$F$93,'RAB Standart'!$C$14:$C$93,'REKAP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SUMIFS('RAB Standart'!$F$14:$F$93,'RAB Standart'!$C$14:$C$93,'REKAP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SUMIFS('RAB Standart'!$F$14:$F$93,'RAB Standart'!$C$14:$C$93,'REKAP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SUMIFS('RAB Standart'!$F$14:$F$93,'RAB Standart'!$C$14:$C$93,'REKAP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SUMIFS('RAB Standart'!$F$14:$F$93,'RAB Standart'!$C$14:$C$93,'REKAP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SUMIFS('RAB Standart'!$F$14:$F$93,'RAB Standart'!$C$14:$C$93,'REKAP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SUMIFS('RAB Standart'!$F$14:$F$93,'RAB Standart'!$C$14:$C$93,'REKAP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SUMIFS('RAB Standart'!$F$14:$F$93,'RAB Standart'!$C$14:$C$93,'REKAP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SUMIFS('RAB Standart'!$F$14:$F$93,'RAB Standart'!$C$14:$C$93,'REKAP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SUMIFS('RAB Standart'!$F$14:$F$93,'RAB Standart'!$C$14:$C$93,'REKAP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SUMIFS('RAB Standart'!$F$14:$F$93,'RAB Standart'!$C$14:$C$93,'REKAP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SUMIFS('RAB Standart'!$F$14:$F$93,'RAB Standart'!$C$14:$C$93,'REKAP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SUMIFS('RAB Standart'!$F$14:$F$93,'RAB Standart'!$C$14:$C$93,'REKAP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SUMIFS('RAB Standart'!$F$14:$F$93,'RAB Standart'!$C$14:$C$93,'REKAP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SUMIFS('RAB Standart'!$F$14:$F$93,'RAB Standart'!$C$14:$C$93,'REKAP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SUMIFS('RAB Standart'!$F$14:$F$93,'RAB Standart'!$C$14:$C$93,'REKAP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SUMIFS('RAB Standart'!$F$14:$F$93,'RAB Standart'!$C$14:$C$93,'REKAP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SUMIFS('RAB Standart'!$F$14:$F$93,'RAB Standart'!$C$14:$C$93,'REKAP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29" sqref="C29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81640625" style="23" customWidth="1"/>
    <col min="21" max="16384" width="9.179687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1007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44" t="str">
        <f>'RAB Standart'!G6</f>
        <v>PEKERJAAN PB An. PERUM WAHID MRANGGEN TAHAP 3B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MRANGGEN - KAB.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34</v>
      </c>
      <c r="E11" s="557" t="s">
        <v>35</v>
      </c>
      <c r="F11" s="557" t="s">
        <v>2</v>
      </c>
      <c r="G11" s="558" t="s">
        <v>33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38</v>
      </c>
      <c r="I12" s="549" t="s">
        <v>5</v>
      </c>
      <c r="J12" s="547" t="s">
        <v>39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1007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31</v>
      </c>
      <c r="G16" s="41">
        <f ca="1">IF(ISERROR(OFFSET('HARGA SATUAN'!$I$6,MATCH(C16,'HARGA SATUAN'!$C$7:$C$1509,0),0)),"",OFFSET('HARGA SATUAN'!$I$6,MATCH(C16,'HARGA SATUAN'!$C$7:$C$1509,0),0))</f>
        <v>327600</v>
      </c>
      <c r="H16" s="42">
        <f t="shared" ca="1" si="1"/>
        <v>10155600</v>
      </c>
      <c r="I16" s="42">
        <f t="shared" ca="1" si="2"/>
        <v>0</v>
      </c>
      <c r="J16" s="42">
        <f t="shared" ca="1" si="3"/>
        <v>0</v>
      </c>
      <c r="K16" s="43">
        <f t="shared" ca="1" si="0"/>
        <v>10155600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31</v>
      </c>
      <c r="G17" s="41">
        <f ca="1">IF(ISERROR(OFFSET('HARGA SATUAN'!$I$6,MATCH(C17,'HARGA SATUAN'!$C$7:$C$1509,0),0)),"",OFFSET('HARGA SATUAN'!$I$6,MATCH(C17,'HARGA SATUAN'!$C$7:$C$1509,0),0))</f>
        <v>39000</v>
      </c>
      <c r="H17" s="42">
        <f t="shared" ca="1" si="1"/>
        <v>1209000</v>
      </c>
      <c r="I17" s="42">
        <f t="shared" ca="1" si="2"/>
        <v>0</v>
      </c>
      <c r="J17" s="42">
        <f t="shared" ca="1" si="3"/>
        <v>0</v>
      </c>
      <c r="K17" s="43">
        <f t="shared" ca="1" si="0"/>
        <v>1209000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LVCB 2 Jurusan 250 A LBS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9994500</v>
      </c>
      <c r="H18" s="42">
        <f t="shared" ca="1" si="1"/>
        <v>9994500</v>
      </c>
      <c r="I18" s="42">
        <f t="shared" ca="1" si="2"/>
        <v>0</v>
      </c>
      <c r="J18" s="42">
        <f t="shared" ca="1" si="3"/>
        <v>0</v>
      </c>
      <c r="K18" s="43">
        <f t="shared" ca="1" si="0"/>
        <v>9994500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3x70+1x70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Mtr</v>
      </c>
      <c r="F19" s="101">
        <f t="shared" ca="1" si="6"/>
        <v>120</v>
      </c>
      <c r="G19" s="41">
        <f ca="1">IF(ISERROR(OFFSET('HARGA SATUAN'!$I$6,MATCH(C19,'HARGA SATUAN'!$C$7:$C$1509,0),0)),"",OFFSET('HARGA SATUAN'!$I$6,MATCH(C19,'HARGA SATUAN'!$C$7:$C$1509,0),0))</f>
        <v>54500</v>
      </c>
      <c r="H19" s="42">
        <f t="shared" ca="1" si="1"/>
        <v>6540000</v>
      </c>
      <c r="I19" s="42">
        <f t="shared" ca="1" si="2"/>
        <v>0</v>
      </c>
      <c r="J19" s="42">
        <f t="shared" ca="1" si="3"/>
        <v>0</v>
      </c>
      <c r="K19" s="43">
        <f t="shared" ca="1" si="0"/>
        <v>6540000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Mtr</v>
      </c>
      <c r="F20" s="101">
        <f t="shared" ca="1" si="6"/>
        <v>1085</v>
      </c>
      <c r="G20" s="41">
        <f ca="1">IF(ISERROR(OFFSET('HARGA SATUAN'!$I$6,MATCH(C20,'HARGA SATUAN'!$C$7:$C$1509,0),0)),"",OFFSET('HARGA SATUAN'!$I$6,MATCH(C20,'HARGA SATUAN'!$C$7:$C$1509,0),0))</f>
        <v>4300</v>
      </c>
      <c r="H20" s="42">
        <f t="shared" ca="1" si="1"/>
        <v>4665500</v>
      </c>
      <c r="I20" s="42">
        <f t="shared" ca="1" si="2"/>
        <v>0</v>
      </c>
      <c r="J20" s="42">
        <f t="shared" ca="1" si="3"/>
        <v>0</v>
      </c>
      <c r="K20" s="43">
        <f t="shared" ca="1" si="0"/>
        <v>4665500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Kabel NYY 1 x 70 mm²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Mtr</v>
      </c>
      <c r="F21" s="101">
        <f t="shared" ca="1" si="6"/>
        <v>68</v>
      </c>
      <c r="G21" s="41">
        <f ca="1">IF(ISERROR(OFFSET('HARGA SATUAN'!$I$6,MATCH(C21,'HARGA SATUAN'!$C$7:$C$1509,0),0)),"",OFFSET('HARGA SATUAN'!$I$6,MATCH(C21,'HARGA SATUAN'!$C$7:$C$1509,0),0))</f>
        <v>94700</v>
      </c>
      <c r="H21" s="42">
        <f t="shared" ca="1" si="1"/>
        <v>6439600</v>
      </c>
      <c r="I21" s="42">
        <f t="shared" ca="1" si="2"/>
        <v>0</v>
      </c>
      <c r="J21" s="42">
        <f t="shared" ca="1" si="3"/>
        <v>0</v>
      </c>
      <c r="K21" s="43">
        <f t="shared" ca="1" si="0"/>
        <v>6439600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6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6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6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6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6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6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6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6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6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6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6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984</v>
      </c>
      <c r="D168" s="545"/>
      <c r="E168" s="545"/>
      <c r="F168" s="545"/>
      <c r="G168" s="77" t="s">
        <v>9</v>
      </c>
      <c r="H168" s="55">
        <f ca="1">SUM(H14:H167)</f>
        <v>39004200</v>
      </c>
      <c r="I168" s="55">
        <f ca="1">SUM(I14:I167)</f>
        <v>0</v>
      </c>
      <c r="J168" s="55">
        <f ca="1">SUM(J14:J167)</f>
        <v>0</v>
      </c>
      <c r="K168" s="55">
        <f ca="1">SUM(K14:K167)</f>
        <v>39004200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455</v>
      </c>
      <c r="D169" s="546"/>
      <c r="E169" s="546"/>
      <c r="F169" s="546"/>
      <c r="G169" s="59" t="s">
        <v>9</v>
      </c>
      <c r="H169" s="60">
        <f ca="1">H168*0.1</f>
        <v>3900420</v>
      </c>
      <c r="I169" s="60">
        <f ca="1">I168*0.1</f>
        <v>0</v>
      </c>
      <c r="J169" s="60">
        <f ca="1">J168*0.1</f>
        <v>0</v>
      </c>
      <c r="K169" s="60">
        <f ca="1">K168*0.1</f>
        <v>3900420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35" t="s">
        <v>456</v>
      </c>
      <c r="D170" s="535"/>
      <c r="E170" s="535"/>
      <c r="F170" s="535"/>
      <c r="G170" s="61" t="s">
        <v>9</v>
      </c>
      <c r="H170" s="78">
        <f ca="1">SUM(H168:H169)</f>
        <v>42904620</v>
      </c>
      <c r="I170" s="78">
        <f ca="1">SUM(I168:I169)</f>
        <v>0</v>
      </c>
      <c r="J170" s="61">
        <f ca="1">SUM(J168:J169)</f>
        <v>0</v>
      </c>
      <c r="K170" s="61">
        <f ca="1">SUM(K168:K169)</f>
        <v>42904620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PROPER([163]!terbilang(K170))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6"/>
      <c r="I175" s="536"/>
      <c r="J175" s="537"/>
      <c r="K175" s="53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6"/>
      <c r="I176" s="536"/>
      <c r="J176" s="537"/>
      <c r="K176" s="53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6"/>
      <c r="I177" s="536"/>
      <c r="J177" s="537"/>
      <c r="K177" s="53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6"/>
      <c r="I182" s="536"/>
      <c r="J182" s="537"/>
      <c r="K182" s="53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1112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SUMIFS('RAB Standart'!$F$14:$F$93,'RAB Standart'!$C$14:$C$93,C224)</f>
        <v>31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SUMIFS('RAB Standart'!$F$14:$F$93,'RAB Standart'!$C$14:$C$93,C225)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SUMIFS('RAB Standart'!$F$14:$F$93,'RAB Standart'!$C$14:$C$93,C226)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SUMIFS('RAB Standart'!$F$14:$F$93,'RAB Standart'!$C$14:$C$93,C227)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SUMIFS('RAB Standart'!$F$14:$F$93,'RAB Standart'!$C$14:$C$93,C228)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SUMIFS('RAB Standart'!$F$14:$F$93,'RAB Standart'!$C$14:$C$93,C229)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SUMIFS('RAB Standart'!$F$14:$F$93,'RAB Standart'!$C$14:$C$93,C230)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SUMIFS('RAB Standart'!$F$14:$F$93,'RAB Standart'!$C$14:$C$93,C231)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SUMIFS('RAB Standart'!$F$14:$F$93,'RAB Standart'!$C$14:$C$93,C232)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SUMIFS('RAB Standart'!$F$14:$F$93,'RAB Standart'!$C$14:$C$93,C233)</f>
        <v>31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SUMIFS('RAB Standart'!$F$14:$F$93,'RAB Standart'!$C$14:$C$93,C234)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SUMIFS('RAB Standart'!$F$14:$F$93,'RAB Standart'!$C$14:$C$93,C235)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SUMIFS('RAB Standart'!$F$14:$F$93,'RAB Standart'!$C$14:$C$93,C236)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SUMIFS('RAB Standart'!$F$14:$F$93,'RAB Standart'!$C$14:$C$93,C237)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SUMIFS('RAB Standart'!$F$14:$F$93,'RAB Standart'!$C$14:$C$93,C238)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SUMIFS('RAB Standart'!$F$14:$F$93,'RAB Standart'!$C$14:$C$93,C239)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SUMIFS('RAB Standart'!$F$14:$F$93,'RAB Standart'!$C$14:$C$93,C240)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SUMIFS('RAB Standart'!$F$14:$F$93,'RAB Standart'!$C$14:$C$93,C241)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SUMIFS('RAB Standart'!$F$14:$F$93,'RAB Standart'!$C$14:$C$93,C242)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SUMIFS('RAB Standart'!$F$14:$F$93,'RAB Standart'!$C$14:$C$93,C243)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SUMIFS('RAB Standart'!$F$14:$F$93,'RAB Standart'!$C$14:$C$93,C244)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SUMIFS('RAB Standart'!$F$14:$F$93,'RAB Standart'!$C$14:$C$93,C245)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SUMIFS('RAB Standart'!$F$14:$F$93,'RAB Standart'!$C$14:$C$93,C246)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SUMIFS('RAB Standart'!$F$14:$F$93,'RAB Standart'!$C$14:$C$93,C247)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SUMIFS('RAB Standart'!$F$14:$F$93,'RAB Standart'!$C$14:$C$93,C248)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SUMIFS('RAB Standart'!$F$14:$F$93,'RAB Standart'!$C$14:$C$93,C249)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SUMIFS('RAB Standart'!$F$14:$F$93,'RAB Standart'!$C$14:$C$93,C250)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SUMIFS('RAB Standart'!$F$14:$F$93,'RAB Standart'!$C$14:$C$93,C251)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SUMIFS('RAB Standart'!$F$14:$F$93,'RAB Standart'!$C$14:$C$93,C252)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SUMIFS('RAB Standart'!$F$14:$F$93,'RAB Standart'!$C$14:$C$93,C253)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SUMIFS('RAB Standart'!$F$14:$F$93,'RAB Standart'!$C$14:$C$93,C254)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SUMIFS('RAB Standart'!$F$14:$F$93,'RAB Standart'!$C$14:$C$93,C255)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SUMIFS('RAB Standart'!$F$14:$F$93,'RAB Standart'!$C$14:$C$93,C256)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SUMIFS('RAB Standart'!$F$14:$F$93,'RAB Standart'!$C$14:$C$93,C257)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SUMIFS('RAB Standart'!$F$14:$F$93,'RAB Standart'!$C$14:$C$93,C258)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SUMIFS('RAB Standart'!$F$14:$F$93,'RAB Standart'!$C$14:$C$93,C259)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SUMIFS('RAB Standart'!$F$14:$F$93,'RAB Standart'!$C$14:$C$93,C260)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SUMIFS('RAB Standart'!$F$14:$F$93,'RAB Standart'!$C$14:$C$93,C261)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SUMIFS('RAB Standart'!$F$14:$F$93,'RAB Standart'!$C$14:$C$93,C262)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SUMIFS('RAB Standart'!$F$14:$F$93,'RAB Standart'!$C$14:$C$93,C263)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SUMIFS('RAB Standart'!$F$14:$F$93,'RAB Standart'!$C$14:$C$93,C264)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SUMIFS('RAB Standart'!$F$14:$F$93,'RAB Standart'!$C$14:$C$93,C265)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SUMIFS('RAB Standart'!$F$14:$F$93,'RAB Standart'!$C$14:$C$93,C266)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SUMIFS('RAB Standart'!$F$14:$F$93,'RAB Standart'!$C$14:$C$93,C267)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SUMIFS('RAB Standart'!$F$14:$F$93,'RAB Standart'!$C$14:$C$93,C268)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SUMIFS('RAB Standart'!$F$14:$F$93,'RAB Standart'!$C$14:$C$93,C269)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SUMIFS('RAB Standart'!$F$14:$F$93,'RAB Standart'!$C$14:$C$93,C270)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SUMIFS('RAB Standart'!$F$14:$F$93,'RAB Standart'!$C$14:$C$93,C271)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SUMIFS('RAB Standart'!$F$14:$F$93,'RAB Standart'!$C$14:$C$93,C272)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SUMIFS('RAB Standart'!$F$14:$F$93,'RAB Standart'!$C$14:$C$93,C273)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SUMIFS('RAB Standart'!$F$14:$F$93,'RAB Standart'!$C$14:$C$93,C274)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SUMIFS('RAB Standart'!$F$14:$F$93,'RAB Standart'!$C$14:$C$93,C275)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SUMIFS('RAB Standart'!$F$14:$F$93,'RAB Standart'!$C$14:$C$93,C276)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SUMIFS('RAB Standart'!$F$14:$F$93,'RAB Standart'!$C$14:$C$93,C277)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SUMIFS('RAB Standart'!$F$14:$F$93,'RAB Standart'!$C$14:$C$93,C278)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SUMIFS('RAB Standart'!$F$14:$F$93,'RAB Standart'!$C$14:$C$93,C279)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SUMIFS('RAB Standart'!$F$14:$F$93,'RAB Standart'!$C$14:$C$93,C280)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SUMIFS('RAB Standart'!$F$14:$F$93,'RAB Standart'!$C$14:$C$93,C281)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SUMIFS('RAB Standart'!$F$14:$F$93,'RAB Standart'!$C$14:$C$93,C282)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SUMIFS('RAB Standart'!$F$14:$F$93,'RAB Standart'!$C$14:$C$93,C283)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SUMIFS('RAB Standart'!$F$14:$F$93,'RAB Standart'!$C$14:$C$93,C284)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SUMIFS('RAB Standart'!$F$14:$F$93,'RAB Standart'!$C$14:$C$93,C285)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SUMIFS('RAB Standart'!$F$14:$F$93,'RAB Standart'!$C$14:$C$93,C286)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SUMIFS('RAB Standart'!$F$14:$F$93,'RAB Standart'!$C$14:$C$93,C287)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SUMIFS('RAB Standart'!$F$14:$F$93,'RAB Standart'!$C$14:$C$93,C288)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SUMIFS('RAB Standart'!$F$14:$F$93,'RAB Standart'!$C$14:$C$93,C289)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SUMIFS('RAB Standart'!$F$14:$F$93,'RAB Standart'!$C$14:$C$93,C290)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SUMIFS('RAB Standart'!$F$14:$F$93,'RAB Standart'!$C$14:$C$93,C291)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SUMIFS('RAB Standart'!$F$14:$F$93,'RAB Standart'!$C$14:$C$93,C292)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SUMIFS('RAB Standart'!$F$14:$F$93,'RAB Standart'!$C$14:$C$93,C293)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SUMIFS('RAB Standart'!$F$14:$F$93,'RAB Standart'!$C$14:$C$93,C294)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SUMIFS('RAB Standart'!$F$14:$F$93,'RAB Standart'!$C$14:$C$93,C295)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SUMIFS('RAB Standart'!$F$14:$F$93,'RAB Standart'!$C$14:$C$93,C296)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SUMIFS('RAB Standart'!$F$14:$F$93,'RAB Standart'!$C$14:$C$93,C297)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SUMIFS('RAB Standart'!$F$14:$F$93,'RAB Standart'!$C$14:$C$93,C298)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SUMIFS('RAB Standart'!$F$14:$F$93,'RAB Standart'!$C$14:$C$93,C299)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SUMIFS('RAB Standart'!$F$14:$F$93,'RAB Standart'!$C$14:$C$93,C300)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SUMIFS('RAB Standart'!$F$14:$F$93,'RAB Standart'!$C$14:$C$93,C301)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SUMIFS('RAB Standart'!$F$14:$F$93,'RAB Standart'!$C$14:$C$93,C302)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SUMIFS('RAB Standart'!$F$14:$F$93,'RAB Standart'!$C$14:$C$93,C303)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SUMIFS('RAB Standart'!$F$14:$F$93,'RAB Standart'!$C$14:$C$93,C304)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SUMIFS('RAB Standart'!$F$14:$F$93,'RAB Standart'!$C$14:$C$93,C305)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SUMIFS('RAB Standart'!$F$14:$F$93,'RAB Standart'!$C$14:$C$93,C306)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SUMIFS('RAB Standart'!$F$14:$F$93,'RAB Standart'!$C$14:$C$93,C307)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SUMIFS('RAB Standart'!$F$14:$F$93,'RAB Standart'!$C$14:$C$93,C308)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SUMIFS('RAB Standart'!$F$14:$F$93,'RAB Standart'!$C$14:$C$93,C309)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SUMIFS('RAB Standart'!$F$14:$F$93,'RAB Standart'!$C$14:$C$93,C310)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SUMIFS('RAB Standart'!$F$14:$F$93,'RAB Standart'!$C$14:$C$93,C311)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SUMIFS('RAB Standart'!$F$14:$F$93,'RAB Standart'!$C$14:$C$93,C312)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SUMIFS('RAB Standart'!$F$14:$F$93,'RAB Standart'!$C$14:$C$93,C313)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SUMIFS('RAB Standart'!$F$14:$F$93,'RAB Standart'!$C$14:$C$93,C314)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SUMIFS('RAB Standart'!$F$14:$F$93,'RAB Standart'!$C$14:$C$93,C315)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SUMIFS('RAB Standart'!$F$14:$F$93,'RAB Standart'!$C$14:$C$93,C316)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SUMIFS('RAB Standart'!$F$14:$F$93,'RAB Standart'!$C$14:$C$93,C317)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SUMIFS('RAB Standart'!$F$14:$F$93,'RAB Standart'!$C$14:$C$93,C318)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SUMIFS('RAB Standart'!$F$14:$F$93,'RAB Standart'!$C$14:$C$93,C319)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SUMIFS('RAB Standart'!$F$14:$F$93,'RAB Standart'!$C$14:$C$93,C320)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SUMIFS('RAB Standart'!$F$14:$F$93,'RAB Standart'!$C$14:$C$93,C321)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SUMIFS('RAB Standart'!$F$14:$F$93,'RAB Standart'!$C$14:$C$93,C322)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SUMIFS('RAB Standart'!$F$14:$F$93,'RAB Standart'!$C$14:$C$93,C323)</f>
        <v>1</v>
      </c>
      <c r="E323" s="24">
        <f t="shared" ca="1" si="22"/>
        <v>1</v>
      </c>
      <c r="F323" s="24">
        <f ca="1">IF(D323=0,0,SUM($E$223:E323))</f>
        <v>3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SUMIFS('RAB Standart'!$F$14:$F$93,'RAB Standart'!$C$14:$C$93,C324)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SUMIFS('RAB Standart'!$F$14:$F$93,'RAB Standart'!$C$14:$C$93,C325)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SUMIFS('RAB Standart'!$F$14:$F$93,'RAB Standart'!$C$14:$C$93,C326)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SUMIFS('RAB Standart'!$F$14:$F$93,'RAB Standart'!$C$14:$C$93,C327)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SUMIFS('RAB Standart'!$F$14:$F$93,'RAB Standart'!$C$14:$C$93,C328)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SUMIFS('RAB Standart'!$F$14:$F$93,'RAB Standart'!$C$14:$C$93,C329)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72">
        <f ca="1">SUMIFS('RAB Standart'!$F$14:$F$93,'RAB Standart'!$C$14:$C$93,C330)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72">
        <f ca="1">SUMIFS('RAB Standart'!$F$14:$F$93,'RAB Standart'!$C$14:$C$93,C331)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72">
        <f ca="1">SUMIFS('RAB Standart'!$F$14:$F$93,'RAB Standart'!$C$14:$C$93,C332)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72">
        <f ca="1">SUMIFS('RAB Standart'!$F$14:$F$93,'RAB Standart'!$C$14:$C$93,C333)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72">
        <f ca="1">SUMIFS('RAB Standart'!$F$14:$F$93,'RAB Standart'!$C$14:$C$93,C334)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72">
        <f ca="1">SUMIFS('RAB Standart'!$F$14:$F$93,'RAB Standart'!$C$14:$C$93,C335)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72">
        <f ca="1">SUMIFS('RAB Standart'!$F$14:$F$93,'RAB Standart'!$C$14:$C$93,C336)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72">
        <f ca="1">SUMIFS('RAB Standart'!$F$14:$F$93,'RAB Standart'!$C$14:$C$93,C337)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72">
        <f ca="1">SUMIFS('RAB Standart'!$F$14:$F$93,'RAB Standart'!$C$14:$C$93,C338)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72">
        <f ca="1">SUMIFS('RAB Standart'!$F$14:$F$93,'RAB Standart'!$C$14:$C$93,C339)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72">
        <f ca="1">SUMIFS('RAB Standart'!$F$14:$F$93,'RAB Standart'!$C$14:$C$93,C340)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72">
        <f ca="1">SUMIFS('RAB Standart'!$F$14:$F$93,'RAB Standart'!$C$14:$C$93,C341)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 70 mm²</v>
      </c>
      <c r="D342" s="72">
        <f ca="1">SUMIFS('RAB Standart'!$F$14:$F$93,'RAB Standart'!$C$14:$C$93,C342)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 150 mm²</v>
      </c>
      <c r="D343" s="72">
        <f ca="1">SUMIFS('RAB Standart'!$F$14:$F$93,'RAB Standart'!$C$14:$C$93,C343)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 240 mm²</v>
      </c>
      <c r="D344" s="72">
        <f ca="1">SUMIFS('RAB Standart'!$F$14:$F$93,'RAB Standart'!$C$14:$C$93,C344)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72">
        <f ca="1">SUMIFS('RAB Standart'!$F$14:$F$93,'RAB Standart'!$C$14:$C$93,C345)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72">
        <f ca="1">SUMIFS('RAB Standart'!$F$14:$F$93,'RAB Standart'!$C$14:$C$93,C346)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72">
        <f ca="1">SUMIFS('RAB Standart'!$F$14:$F$93,'RAB Standart'!$C$14:$C$93,C347)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72">
        <f ca="1">SUMIFS('RAB Standart'!$F$14:$F$93,'RAB Standart'!$C$14:$C$93,C348)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72">
        <f ca="1">SUMIFS('RAB Standart'!$F$14:$F$93,'RAB Standart'!$C$14:$C$93,C349)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72">
        <f ca="1">SUMIFS('RAB Standart'!$F$14:$F$93,'RAB Standart'!$C$14:$C$93,C350)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72">
        <f ca="1">SUMIFS('RAB Standart'!$F$14:$F$93,'RAB Standart'!$C$14:$C$93,C351)</f>
        <v>120</v>
      </c>
      <c r="E351" s="24">
        <f t="shared" ca="1" si="22"/>
        <v>1</v>
      </c>
      <c r="F351" s="24">
        <f ca="1">IF(D351=0,0,SUM($E$223:E351))</f>
        <v>4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72">
        <f ca="1">SUMIFS('RAB Standart'!$F$14:$F$93,'RAB Standart'!$C$14:$C$93,C352)</f>
        <v>1085</v>
      </c>
      <c r="E352" s="24">
        <f t="shared" ca="1" si="22"/>
        <v>1</v>
      </c>
      <c r="F352" s="24">
        <f ca="1">IF(D352=0,0,SUM($E$223:E352))</f>
        <v>5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72">
        <f ca="1">SUMIFS('RAB Standart'!$F$14:$F$93,'RAB Standart'!$C$14:$C$93,C353)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72">
        <f ca="1">SUMIFS('RAB Standart'!$F$14:$F$93,'RAB Standart'!$C$14:$C$93,C354)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72">
        <f ca="1">SUMIFS('RAB Standart'!$F$14:$F$93,'RAB Standart'!$C$14:$C$93,C355)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72">
        <f ca="1">SUMIFS('RAB Standart'!$F$14:$F$93,'RAB Standart'!$C$14:$C$93,C356)</f>
        <v>68</v>
      </c>
      <c r="E356" s="24">
        <f t="shared" ca="1" si="23"/>
        <v>1</v>
      </c>
      <c r="F356" s="24">
        <f ca="1">IF(D356=0,0,SUM($E$223:E356))</f>
        <v>6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72">
        <f ca="1">SUMIFS('RAB Standart'!$F$14:$F$93,'RAB Standart'!$C$14:$C$93,C357)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72">
        <f ca="1">SUMIFS('RAB Standart'!$F$14:$F$93,'RAB Standart'!$C$14:$C$93,C358)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72">
        <f ca="1">SUMIFS('RAB Standart'!$F$14:$F$93,'RAB Standart'!$C$14:$C$93,C359)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72">
        <f ca="1">SUMIFS('RAB Standart'!$F$14:$F$93,'RAB Standart'!$C$14:$C$93,C360)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72">
        <f ca="1">SUMIFS('RAB Standart'!$F$14:$F$93,'RAB Standart'!$C$14:$C$93,C361)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72">
        <f ca="1">SUMIFS('RAB Standart'!$F$14:$F$93,'RAB Standart'!$C$14:$C$93,C362)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72">
        <f ca="1">SUMIFS('RAB Standart'!$F$14:$F$93,'RAB Standart'!$C$14:$C$93,C363)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72">
        <f ca="1">SUMIFS('RAB Standart'!$F$14:$F$93,'RAB Standart'!$C$14:$C$93,C364)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72">
        <f ca="1">SUMIFS('RAB Standart'!$F$14:$F$93,'RAB Standart'!$C$14:$C$93,C365)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SUMIFS('RAB Standart'!$F$14:$F$93,'RAB Standart'!$C$14:$C$93,C366)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SUMIFS('RAB Standart'!$F$14:$F$93,'RAB Standart'!$C$14:$C$93,C367)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SUMIFS('RAB Standart'!$F$14:$F$93,'RAB Standart'!$C$14:$C$93,C368)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SUMIFS('RAB Standart'!$F$14:$F$93,'RAB Standart'!$C$14:$C$93,C369)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SUMIFS('RAB Standart'!$F$14:$F$93,'RAB Standart'!$C$14:$C$93,C370)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SUMIFS('RAB Standart'!$F$14:$F$93,'RAB Standart'!$C$14:$C$93,C371)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SUMIFS('RAB Standart'!$F$14:$F$93,'RAB Standart'!$C$14:$C$93,C372)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SUMIFS('RAB Standart'!$F$14:$F$93,'RAB Standart'!$C$14:$C$93,C373)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1" priority="5" operator="equal">
      <formula>0</formula>
    </cfRule>
  </conditionalFormatting>
  <conditionalFormatting sqref="C16:C165">
    <cfRule type="cellIs" dxfId="30" priority="4" stopIfTrue="1" operator="equal">
      <formula>0</formula>
    </cfRule>
  </conditionalFormatting>
  <conditionalFormatting sqref="C16:E165">
    <cfRule type="cellIs" dxfId="29" priority="1" operator="equal">
      <formula>0</formula>
    </cfRule>
  </conditionalFormatting>
  <conditionalFormatting sqref="D224:F373">
    <cfRule type="cellIs" dxfId="28" priority="8" operator="equal">
      <formula>0</formula>
    </cfRule>
  </conditionalFormatting>
  <conditionalFormatting sqref="E1:E3 G1:G115 E6:E15 H12:I12 N13 F14:F15 H14:K115 E166:K166 G166:G223 E167:F167 H167:K167">
    <cfRule type="cellIs" dxfId="27" priority="43" stopIfTrue="1" operator="equal">
      <formula>0</formula>
    </cfRule>
  </conditionalFormatting>
  <conditionalFormatting sqref="E171:E65536">
    <cfRule type="cellIs" dxfId="26" priority="9" stopIfTrue="1" operator="equal">
      <formula>0</formula>
    </cfRule>
  </conditionalFormatting>
  <conditionalFormatting sqref="G224">
    <cfRule type="cellIs" dxfId="25" priority="10" operator="equal">
      <formula>0</formula>
    </cfRule>
  </conditionalFormatting>
  <conditionalFormatting sqref="G225:G65536">
    <cfRule type="cellIs" dxfId="24" priority="14" stopIfTrue="1" operator="equal">
      <formula>0</formula>
    </cfRule>
  </conditionalFormatting>
  <conditionalFormatting sqref="R14:T166 G116:K165">
    <cfRule type="cellIs" dxfId="2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5"/>
  <cols>
    <col min="5" max="5" width="12.453125" customWidth="1"/>
  </cols>
  <sheetData>
    <row r="1" spans="4:4" ht="89.25" customHeight="1"/>
    <row r="3" spans="4:4" ht="50.25" customHeight="1">
      <c r="D3" s="369"/>
    </row>
    <row r="4" spans="4:4" ht="57" customHeight="1">
      <c r="D4" s="369">
        <v>3</v>
      </c>
    </row>
    <row r="5" spans="4:4" ht="57" customHeight="1">
      <c r="D5" s="369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topLeftCell="A4" zoomScale="55" zoomScaleNormal="55" zoomScaleSheetLayoutView="85" workbookViewId="0">
      <selection activeCell="O19" sqref="O19"/>
    </sheetView>
  </sheetViews>
  <sheetFormatPr defaultColWidth="9.1796875" defaultRowHeight="14.5"/>
  <cols>
    <col min="1" max="1" width="4.26953125" style="191" customWidth="1"/>
    <col min="2" max="2" width="33.26953125" style="191" customWidth="1"/>
    <col min="3" max="3" width="3.7265625" style="192" customWidth="1"/>
    <col min="4" max="4" width="15" style="191" customWidth="1"/>
    <col min="5" max="5" width="12.453125" style="191" customWidth="1"/>
    <col min="6" max="6" width="5.453125" style="191" customWidth="1"/>
    <col min="7" max="7" width="5.453125" style="191" hidden="1" customWidth="1"/>
    <col min="8" max="8" width="5.1796875" style="191" customWidth="1"/>
    <col min="9" max="9" width="34.1796875" style="191" customWidth="1"/>
    <col min="10" max="10" width="3.54296875" style="191" customWidth="1"/>
    <col min="11" max="11" width="12.7265625" style="191" customWidth="1"/>
    <col min="12" max="12" width="12.453125" style="191" customWidth="1"/>
    <col min="13" max="13" width="15" style="191" customWidth="1"/>
    <col min="14" max="14" width="17" style="191" customWidth="1"/>
    <col min="15" max="15" width="18.1796875" style="191" customWidth="1"/>
    <col min="16" max="16" width="20.26953125" style="191" customWidth="1"/>
    <col min="17" max="17" width="14.54296875" style="191" customWidth="1"/>
    <col min="18" max="16384" width="9.1796875" style="191"/>
  </cols>
  <sheetData>
    <row r="2" spans="1:12" s="194" customFormat="1" ht="18.75" customHeight="1">
      <c r="B2" s="566" t="s">
        <v>1426</v>
      </c>
      <c r="C2" s="566"/>
      <c r="D2" s="566"/>
      <c r="E2" s="566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71" t="s">
        <v>1500</v>
      </c>
      <c r="C4" s="572"/>
      <c r="D4" s="572"/>
      <c r="E4" s="573"/>
      <c r="F4" s="351"/>
      <c r="G4" s="351"/>
      <c r="H4" s="352"/>
      <c r="I4" s="600" t="s">
        <v>1501</v>
      </c>
      <c r="J4" s="601"/>
      <c r="K4" s="601"/>
      <c r="L4" s="602"/>
    </row>
    <row r="5" spans="1:12" ht="34.5" customHeight="1">
      <c r="A5" s="193"/>
      <c r="B5" s="354" t="s">
        <v>1352</v>
      </c>
      <c r="C5" s="200" t="s">
        <v>9</v>
      </c>
      <c r="D5" s="567" t="str">
        <f>DATA!D14</f>
        <v>PERUM WAHID MRANGGEN TAHAP 3B</v>
      </c>
      <c r="E5" s="568"/>
      <c r="F5" s="197"/>
      <c r="G5" s="197"/>
      <c r="I5" s="355" t="s">
        <v>1352</v>
      </c>
      <c r="J5" s="200" t="s">
        <v>9</v>
      </c>
      <c r="K5" s="603" t="str">
        <f>D5</f>
        <v>PERUM WAHID MRANGGEN TAHAP 3B</v>
      </c>
      <c r="L5" s="604"/>
    </row>
    <row r="6" spans="1:12" ht="31.5" customHeight="1">
      <c r="A6" s="193"/>
      <c r="B6" s="354" t="s">
        <v>1497</v>
      </c>
      <c r="C6" s="200" t="s">
        <v>9</v>
      </c>
      <c r="D6" s="576">
        <f>DATA!D17*1000</f>
        <v>0</v>
      </c>
      <c r="E6" s="577"/>
      <c r="F6" s="197"/>
      <c r="G6" s="197"/>
      <c r="I6" s="355" t="s">
        <v>1498</v>
      </c>
      <c r="J6" s="200" t="s">
        <v>9</v>
      </c>
      <c r="K6" s="605">
        <f>DATA!D20*1000</f>
        <v>40300</v>
      </c>
      <c r="L6" s="606"/>
    </row>
    <row r="7" spans="1:12" ht="30.75" customHeight="1">
      <c r="A7" s="193"/>
      <c r="B7" s="354" t="s">
        <v>1413</v>
      </c>
      <c r="C7" s="200" t="s">
        <v>9</v>
      </c>
      <c r="D7" s="574">
        <f>DATA!D18</f>
        <v>1</v>
      </c>
      <c r="E7" s="575"/>
      <c r="F7" s="353" t="s">
        <v>1425</v>
      </c>
      <c r="I7" s="355" t="s">
        <v>1413</v>
      </c>
      <c r="J7" s="200" t="s">
        <v>9</v>
      </c>
      <c r="K7" s="607">
        <f>DATA!D21</f>
        <v>3</v>
      </c>
      <c r="L7" s="608"/>
    </row>
    <row r="8" spans="1:12" ht="51" customHeight="1">
      <c r="A8" s="193"/>
      <c r="B8" s="354" t="s">
        <v>1414</v>
      </c>
      <c r="C8" s="200" t="s">
        <v>9</v>
      </c>
      <c r="D8" s="574">
        <f>DATA!D19</f>
        <v>220</v>
      </c>
      <c r="E8" s="575"/>
      <c r="F8" s="353" t="s">
        <v>1425</v>
      </c>
      <c r="G8" s="348">
        <v>220</v>
      </c>
      <c r="I8" s="355" t="s">
        <v>1414</v>
      </c>
      <c r="J8" s="200" t="s">
        <v>9</v>
      </c>
      <c r="K8" s="607">
        <f>DATA!D22</f>
        <v>380</v>
      </c>
      <c r="L8" s="608"/>
    </row>
    <row r="9" spans="1:12" ht="30" customHeight="1" thickBot="1">
      <c r="A9" s="193"/>
      <c r="B9" s="360" t="s">
        <v>1509</v>
      </c>
      <c r="C9" s="350" t="s">
        <v>9</v>
      </c>
      <c r="D9" s="569">
        <f>IF(D7=1,D6/(380/3^0.5),(D6/(380*3^0.5)))</f>
        <v>0</v>
      </c>
      <c r="E9" s="570"/>
      <c r="F9" s="196"/>
      <c r="G9" s="349">
        <v>380</v>
      </c>
      <c r="I9" s="361" t="s">
        <v>1509</v>
      </c>
      <c r="J9" s="350" t="s">
        <v>9</v>
      </c>
      <c r="K9" s="611">
        <f>IF(K7=1,K6/(380/3^0.5),(K6/(380*3^0.5)))</f>
        <v>61.229515390373471</v>
      </c>
      <c r="L9" s="612"/>
    </row>
    <row r="10" spans="1:12" ht="24.75" customHeight="1">
      <c r="B10" s="362"/>
      <c r="C10" s="359"/>
      <c r="D10" s="363"/>
      <c r="E10" s="363"/>
      <c r="F10" s="196"/>
      <c r="G10" s="349"/>
      <c r="I10" s="362"/>
      <c r="J10" s="359"/>
      <c r="K10" s="363"/>
      <c r="L10" s="363"/>
    </row>
    <row r="11" spans="1:12" ht="16" thickBot="1">
      <c r="B11" s="356" t="s">
        <v>1510</v>
      </c>
      <c r="I11" s="356" t="s">
        <v>1504</v>
      </c>
    </row>
    <row r="12" spans="1:12" ht="34.5" customHeight="1">
      <c r="A12" s="193"/>
      <c r="B12" s="384" t="s">
        <v>1502</v>
      </c>
      <c r="C12" s="378" t="s">
        <v>9</v>
      </c>
      <c r="D12" s="578"/>
      <c r="E12" s="579"/>
      <c r="F12" s="197"/>
      <c r="G12" s="197"/>
      <c r="I12" s="377" t="s">
        <v>1502</v>
      </c>
      <c r="J12" s="378" t="s">
        <v>9</v>
      </c>
      <c r="K12" s="580"/>
      <c r="L12" s="581"/>
    </row>
    <row r="13" spans="1:12" ht="31.5" customHeight="1">
      <c r="A13" s="193"/>
      <c r="B13" s="385" t="s">
        <v>1353</v>
      </c>
      <c r="C13" s="365" t="s">
        <v>9</v>
      </c>
      <c r="D13" s="584"/>
      <c r="E13" s="585"/>
      <c r="F13" s="197"/>
      <c r="G13" s="197"/>
      <c r="I13" s="379" t="s">
        <v>1353</v>
      </c>
      <c r="J13" s="365" t="s">
        <v>9</v>
      </c>
      <c r="K13" s="609"/>
      <c r="L13" s="610"/>
    </row>
    <row r="14" spans="1:12" ht="30.75" customHeight="1">
      <c r="A14" s="193"/>
      <c r="B14" s="385" t="s">
        <v>1503</v>
      </c>
      <c r="C14" s="365" t="s">
        <v>9</v>
      </c>
      <c r="D14" s="592">
        <v>50</v>
      </c>
      <c r="E14" s="593"/>
      <c r="F14" s="353" t="s">
        <v>1425</v>
      </c>
      <c r="G14" s="357">
        <v>50</v>
      </c>
      <c r="I14" s="379" t="s">
        <v>1503</v>
      </c>
      <c r="J14" s="365" t="s">
        <v>9</v>
      </c>
      <c r="K14" s="594">
        <v>200</v>
      </c>
      <c r="L14" s="595"/>
    </row>
    <row r="15" spans="1:12" ht="57" customHeight="1">
      <c r="A15" s="193"/>
      <c r="B15" s="385" t="s">
        <v>1413</v>
      </c>
      <c r="C15" s="365" t="s">
        <v>9</v>
      </c>
      <c r="D15" s="371">
        <v>3</v>
      </c>
      <c r="E15" s="380"/>
      <c r="F15" s="353" t="s">
        <v>1425</v>
      </c>
      <c r="G15" s="357">
        <v>100</v>
      </c>
      <c r="I15" s="379" t="s">
        <v>1413</v>
      </c>
      <c r="J15" s="365" t="s">
        <v>9</v>
      </c>
      <c r="K15" s="371">
        <v>3</v>
      </c>
      <c r="L15" s="380"/>
    </row>
    <row r="16" spans="1:12" ht="44.25" customHeight="1">
      <c r="A16" s="193"/>
      <c r="B16" s="385" t="s">
        <v>1513</v>
      </c>
      <c r="C16" s="365"/>
      <c r="D16" s="596">
        <v>100</v>
      </c>
      <c r="E16" s="597"/>
      <c r="F16" s="353"/>
      <c r="G16" s="357">
        <v>160</v>
      </c>
      <c r="I16" s="379" t="s">
        <v>1505</v>
      </c>
      <c r="J16" s="365" t="s">
        <v>9</v>
      </c>
      <c r="K16" s="598">
        <f>K9</f>
        <v>61.229515390373471</v>
      </c>
      <c r="L16" s="599"/>
    </row>
    <row r="17" spans="1:12" ht="34.5" customHeight="1">
      <c r="A17" s="193"/>
      <c r="B17" s="385" t="s">
        <v>1506</v>
      </c>
      <c r="C17" s="365" t="s">
        <v>9</v>
      </c>
      <c r="D17" s="586">
        <f>IF(D15=1,D14/(20/3^0.5),(D14/(20*3^0.5)))</f>
        <v>1.4433756729740645</v>
      </c>
      <c r="E17" s="587"/>
      <c r="F17" s="353" t="s">
        <v>1425</v>
      </c>
      <c r="G17" s="358">
        <v>200</v>
      </c>
      <c r="I17" s="379" t="s">
        <v>1506</v>
      </c>
      <c r="J17" s="365" t="s">
        <v>9</v>
      </c>
      <c r="K17" s="590">
        <f>IF(K15=1,K14/(20/3^0.5),(K14/(20*3^0.5)))</f>
        <v>5.7735026918962582</v>
      </c>
      <c r="L17" s="591"/>
    </row>
    <row r="18" spans="1:12" ht="34.5" customHeight="1">
      <c r="A18" s="193"/>
      <c r="B18" s="385" t="s">
        <v>1507</v>
      </c>
      <c r="C18" s="365" t="s">
        <v>9</v>
      </c>
      <c r="D18" s="586">
        <f>IF(D15=1,D14/(380/3^0.5),(D14/(380*3^0.5)))*1000</f>
        <v>75.96714068284551</v>
      </c>
      <c r="E18" s="587"/>
      <c r="F18" s="353" t="s">
        <v>1425</v>
      </c>
      <c r="G18" s="358">
        <v>250</v>
      </c>
      <c r="I18" s="379" t="s">
        <v>1507</v>
      </c>
      <c r="J18" s="365" t="s">
        <v>9</v>
      </c>
      <c r="K18" s="590">
        <f>IF(K15=1,K14/(380/3^0.5),(K14/(380*3^0.5)))*1000</f>
        <v>303.86856273138204</v>
      </c>
      <c r="L18" s="591"/>
    </row>
    <row r="19" spans="1:12" ht="30" customHeight="1">
      <c r="A19" s="193"/>
      <c r="B19" s="386" t="s">
        <v>1499</v>
      </c>
      <c r="C19" s="364" t="s">
        <v>9</v>
      </c>
      <c r="D19" s="586">
        <f>IF(D15=1,D13/(380/3^0.5),(D13/(380*3^0.5)))</f>
        <v>0</v>
      </c>
      <c r="E19" s="587"/>
      <c r="F19" s="196"/>
      <c r="G19" s="349"/>
      <c r="I19" s="381" t="s">
        <v>1499</v>
      </c>
      <c r="J19" s="364" t="s">
        <v>9</v>
      </c>
      <c r="K19" s="590">
        <f>IF(K15=1,K13/(380/3^0.5),(K13/(380*3^0.5)))</f>
        <v>0</v>
      </c>
      <c r="L19" s="591"/>
    </row>
    <row r="20" spans="1:12" ht="30" customHeight="1" thickBot="1">
      <c r="A20" s="193"/>
      <c r="B20" s="387" t="s">
        <v>1508</v>
      </c>
      <c r="C20" s="383" t="s">
        <v>9</v>
      </c>
      <c r="D20" s="582">
        <f>D16/D18</f>
        <v>1.3163586137523464</v>
      </c>
      <c r="E20" s="583"/>
      <c r="F20" s="196"/>
      <c r="G20" s="349"/>
      <c r="I20" s="382" t="s">
        <v>1499</v>
      </c>
      <c r="J20" s="383" t="s">
        <v>9</v>
      </c>
      <c r="K20" s="588">
        <f>K16/K18</f>
        <v>0.20149999999999996</v>
      </c>
      <c r="L20" s="589"/>
    </row>
    <row r="21" spans="1:12" ht="9.75" customHeight="1">
      <c r="A21" s="193"/>
      <c r="B21" s="372" t="s">
        <v>1508</v>
      </c>
      <c r="C21" s="373" t="s">
        <v>9</v>
      </c>
      <c r="D21" s="565">
        <v>1</v>
      </c>
      <c r="E21" s="565"/>
      <c r="F21" s="374"/>
      <c r="G21" s="375"/>
      <c r="H21" s="376"/>
      <c r="I21" s="372" t="s">
        <v>1499</v>
      </c>
      <c r="J21" s="373" t="s">
        <v>9</v>
      </c>
      <c r="K21" s="565">
        <v>1</v>
      </c>
      <c r="L21" s="565"/>
    </row>
    <row r="22" spans="1:12" ht="6.75" customHeight="1">
      <c r="B22" s="362"/>
      <c r="C22" s="359"/>
      <c r="D22" s="370"/>
      <c r="E22" s="370"/>
      <c r="F22" s="196"/>
      <c r="G22" s="349"/>
      <c r="J22" s="359"/>
      <c r="K22" s="370"/>
      <c r="L22" s="370"/>
    </row>
    <row r="23" spans="1:12" ht="15" thickBot="1"/>
    <row r="24" spans="1:12" ht="200.25" customHeight="1" thickBot="1">
      <c r="B24" s="562"/>
      <c r="C24" s="563"/>
      <c r="D24" s="563"/>
      <c r="E24" s="564"/>
      <c r="I24" s="562"/>
      <c r="J24" s="563"/>
      <c r="K24" s="563"/>
      <c r="L24" s="564"/>
    </row>
    <row r="26" spans="1:12">
      <c r="D26" s="367"/>
    </row>
    <row r="27" spans="1:12">
      <c r="D27" s="36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dimension ref="B1:K26"/>
  <sheetViews>
    <sheetView showGridLines="0" tabSelected="1" topLeftCell="A10" zoomScale="130" zoomScaleNormal="130" workbookViewId="0">
      <selection activeCell="F14" sqref="F14"/>
    </sheetView>
  </sheetViews>
  <sheetFormatPr defaultColWidth="9.1796875" defaultRowHeight="14.5"/>
  <cols>
    <col min="1" max="1" width="1.26953125" style="210" customWidth="1"/>
    <col min="2" max="2" width="25.26953125" style="210" customWidth="1"/>
    <col min="3" max="3" width="3.26953125" style="210" customWidth="1"/>
    <col min="4" max="4" width="26.26953125" style="224" customWidth="1"/>
    <col min="5" max="5" width="6.453125" style="210" customWidth="1"/>
    <col min="6" max="6" width="12" style="210" bestFit="1" customWidth="1"/>
    <col min="7" max="8" width="9.1796875" style="210" hidden="1" customWidth="1"/>
    <col min="9" max="9" width="9.1796875" style="210"/>
    <col min="10" max="10" width="3.81640625" style="210" customWidth="1"/>
    <col min="11" max="11" width="2.7265625" style="210" customWidth="1"/>
    <col min="12" max="16384" width="9.1796875" style="210"/>
  </cols>
  <sheetData>
    <row r="1" spans="2:11" ht="12.75" customHeight="1">
      <c r="B1" s="613"/>
      <c r="C1" s="613"/>
      <c r="D1" s="613"/>
    </row>
    <row r="2" spans="2:11" ht="15.75" customHeight="1">
      <c r="B2" s="211" t="s">
        <v>1415</v>
      </c>
      <c r="C2" s="212"/>
      <c r="D2" s="213"/>
    </row>
    <row r="3" spans="2:11" ht="20.149999999999999" customHeight="1">
      <c r="B3" s="214" t="s">
        <v>1322</v>
      </c>
      <c r="C3" s="215" t="s">
        <v>9</v>
      </c>
      <c r="D3" s="216">
        <v>2024</v>
      </c>
    </row>
    <row r="4" spans="2:11" ht="20.149999999999999" customHeight="1">
      <c r="B4" s="214" t="s">
        <v>1003</v>
      </c>
      <c r="C4" s="215" t="s">
        <v>9</v>
      </c>
      <c r="D4" s="217">
        <v>0.12</v>
      </c>
    </row>
    <row r="5" spans="2:11" ht="20.149999999999999" customHeight="1">
      <c r="B5" s="214" t="s">
        <v>1323</v>
      </c>
      <c r="C5" s="215" t="s">
        <v>9</v>
      </c>
      <c r="D5" s="396">
        <v>1084.1250458865841</v>
      </c>
      <c r="F5" s="392" t="s">
        <v>1575</v>
      </c>
      <c r="K5" s="391"/>
    </row>
    <row r="6" spans="2:11" ht="20.149999999999999" customHeight="1">
      <c r="B6" s="214" t="s">
        <v>1324</v>
      </c>
      <c r="C6" s="215" t="s">
        <v>9</v>
      </c>
      <c r="D6" s="219">
        <v>25</v>
      </c>
      <c r="F6" s="392"/>
    </row>
    <row r="7" spans="2:11" ht="20.149999999999999" customHeight="1">
      <c r="B7" s="214" t="s">
        <v>1325</v>
      </c>
      <c r="C7" s="215" t="s">
        <v>9</v>
      </c>
      <c r="D7" s="220">
        <v>2.2499999999999999E-2</v>
      </c>
    </row>
    <row r="8" spans="2:11" ht="20.149999999999999" customHeight="1">
      <c r="B8" s="214" t="s">
        <v>1416</v>
      </c>
      <c r="C8" s="215" t="s">
        <v>9</v>
      </c>
      <c r="D8" s="221">
        <f>D20-D17</f>
        <v>40.299999999999997</v>
      </c>
    </row>
    <row r="9" spans="2:11" ht="20.149999999999999" customHeight="1">
      <c r="B9" s="214" t="s">
        <v>1417</v>
      </c>
      <c r="C9" s="215" t="s">
        <v>9</v>
      </c>
      <c r="D9" s="221">
        <f>(D8*D25)*1000</f>
        <v>37758000</v>
      </c>
    </row>
    <row r="10" spans="2:11" ht="20.149999999999999" customHeight="1">
      <c r="B10" s="214" t="s">
        <v>1418</v>
      </c>
      <c r="C10" s="215" t="s">
        <v>9</v>
      </c>
      <c r="D10" s="221">
        <f ca="1">'RAB Standart'!K99</f>
        <v>55335935.976399995</v>
      </c>
    </row>
    <row r="11" spans="2:11" ht="20.149999999999999" customHeight="1">
      <c r="B11" s="214" t="s">
        <v>1329</v>
      </c>
      <c r="C11" s="215" t="s">
        <v>9</v>
      </c>
      <c r="D11" s="218">
        <f ca="1">2%*D10</f>
        <v>1106718.7195279999</v>
      </c>
    </row>
    <row r="12" spans="2:11" ht="9" customHeight="1">
      <c r="B12" s="614"/>
      <c r="C12" s="614"/>
      <c r="D12" s="614"/>
    </row>
    <row r="13" spans="2:11" ht="15.75" customHeight="1">
      <c r="B13" s="222"/>
      <c r="C13" s="222"/>
      <c r="D13" s="222"/>
    </row>
    <row r="14" spans="2:11" ht="33.75" customHeight="1">
      <c r="B14" s="338" t="s">
        <v>1352</v>
      </c>
      <c r="C14" s="339" t="s">
        <v>9</v>
      </c>
      <c r="D14" s="344" t="s">
        <v>1672</v>
      </c>
      <c r="E14" s="223" t="s">
        <v>1425</v>
      </c>
    </row>
    <row r="15" spans="2:11" ht="20.149999999999999" customHeight="1">
      <c r="B15" s="340" t="s">
        <v>1419</v>
      </c>
      <c r="C15" s="341" t="s">
        <v>9</v>
      </c>
      <c r="D15" s="345" t="s">
        <v>1656</v>
      </c>
      <c r="E15" s="223" t="s">
        <v>1425</v>
      </c>
    </row>
    <row r="16" spans="2:11" ht="20.149999999999999" customHeight="1">
      <c r="B16" s="340" t="s">
        <v>1420</v>
      </c>
      <c r="C16" s="341" t="s">
        <v>9</v>
      </c>
      <c r="D16" s="345" t="s">
        <v>1423</v>
      </c>
      <c r="E16" s="223" t="s">
        <v>1425</v>
      </c>
    </row>
    <row r="17" spans="2:5" ht="20.149999999999999" customHeight="1">
      <c r="B17" s="340" t="s">
        <v>1421</v>
      </c>
      <c r="C17" s="341" t="s">
        <v>9</v>
      </c>
      <c r="D17" s="346">
        <v>0</v>
      </c>
      <c r="E17" s="223" t="s">
        <v>1425</v>
      </c>
    </row>
    <row r="18" spans="2:5" ht="20.149999999999999" hidden="1" customHeight="1">
      <c r="B18" s="340" t="s">
        <v>1511</v>
      </c>
      <c r="C18" s="341"/>
      <c r="D18" s="346">
        <f>IF((D17&lt;=11),1,3)</f>
        <v>1</v>
      </c>
      <c r="E18" s="223"/>
    </row>
    <row r="19" spans="2:5" ht="20.149999999999999" hidden="1" customHeight="1">
      <c r="B19" s="340" t="s">
        <v>1512</v>
      </c>
      <c r="C19" s="341"/>
      <c r="D19" s="346">
        <f>IF((D17&lt;=11),220,380)</f>
        <v>220</v>
      </c>
      <c r="E19" s="223"/>
    </row>
    <row r="20" spans="2:5" ht="20.149999999999999" customHeight="1">
      <c r="B20" s="340" t="s">
        <v>1422</v>
      </c>
      <c r="C20" s="341" t="s">
        <v>9</v>
      </c>
      <c r="D20" s="346">
        <f>(1300*31)/1000</f>
        <v>40.299999999999997</v>
      </c>
      <c r="E20" s="223" t="s">
        <v>1425</v>
      </c>
    </row>
    <row r="21" spans="2:5" ht="20.149999999999999" hidden="1" customHeight="1">
      <c r="B21" s="340" t="s">
        <v>1511</v>
      </c>
      <c r="C21" s="341"/>
      <c r="D21" s="346">
        <f>IF((D20&lt;=11),1,3)</f>
        <v>3</v>
      </c>
      <c r="E21" s="223"/>
    </row>
    <row r="22" spans="2:5" ht="20.149999999999999" hidden="1" customHeight="1">
      <c r="B22" s="340" t="s">
        <v>1512</v>
      </c>
      <c r="C22" s="341"/>
      <c r="D22" s="346">
        <f>IF((D20&lt;=11),220,380)</f>
        <v>380</v>
      </c>
      <c r="E22" s="223"/>
    </row>
    <row r="23" spans="2:5" ht="20.149999999999999" customHeight="1">
      <c r="B23" s="340" t="s">
        <v>1326</v>
      </c>
      <c r="C23" s="341" t="s">
        <v>9</v>
      </c>
      <c r="D23" s="345">
        <v>1444.7</v>
      </c>
      <c r="E23" s="223" t="s">
        <v>1425</v>
      </c>
    </row>
    <row r="24" spans="2:5" ht="20.149999999999999" customHeight="1">
      <c r="B24" s="340" t="s">
        <v>1327</v>
      </c>
      <c r="C24" s="341" t="s">
        <v>9</v>
      </c>
      <c r="D24" s="345">
        <v>1444.7</v>
      </c>
      <c r="E24" s="223" t="s">
        <v>1425</v>
      </c>
    </row>
    <row r="25" spans="2:5" ht="20.149999999999999" customHeight="1">
      <c r="B25" s="340" t="s">
        <v>1424</v>
      </c>
      <c r="C25" s="341" t="s">
        <v>9</v>
      </c>
      <c r="D25" s="346">
        <f>1218000/1300</f>
        <v>936.92307692307691</v>
      </c>
      <c r="E25" s="223" t="s">
        <v>1425</v>
      </c>
    </row>
    <row r="26" spans="2:5" ht="20.149999999999999" customHeight="1">
      <c r="B26" s="342" t="s">
        <v>1328</v>
      </c>
      <c r="C26" s="343" t="s">
        <v>9</v>
      </c>
      <c r="D26" s="347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39"/>
  <sheetViews>
    <sheetView showGridLines="0" zoomScale="70" zoomScaleNormal="70" workbookViewId="0">
      <pane ySplit="6" topLeftCell="A7" activePane="bottomLeft" state="frozen"/>
      <selection activeCell="D10" sqref="D10"/>
      <selection pane="bottomLeft" activeCell="F3" sqref="F3"/>
    </sheetView>
  </sheetViews>
  <sheetFormatPr defaultColWidth="9.1796875" defaultRowHeight="14.5"/>
  <cols>
    <col min="1" max="1" width="5" style="225" customWidth="1"/>
    <col min="2" max="2" width="6.26953125" style="225" customWidth="1"/>
    <col min="3" max="3" width="15.1796875" style="225" customWidth="1"/>
    <col min="4" max="4" width="15" style="225" customWidth="1"/>
    <col min="5" max="5" width="15.1796875" style="225" bestFit="1" customWidth="1"/>
    <col min="6" max="6" width="12.1796875" style="225" bestFit="1" customWidth="1"/>
    <col min="7" max="7" width="10" style="225" bestFit="1" customWidth="1"/>
    <col min="8" max="8" width="15.7265625" style="225" bestFit="1" customWidth="1"/>
    <col min="9" max="9" width="14.1796875" style="225" bestFit="1" customWidth="1"/>
    <col min="10" max="10" width="13.81640625" style="225" bestFit="1" customWidth="1"/>
    <col min="11" max="11" width="15.7265625" style="225" customWidth="1"/>
    <col min="12" max="12" width="11.1796875" style="225" bestFit="1" customWidth="1"/>
    <col min="13" max="13" width="13.81640625" style="225" bestFit="1" customWidth="1"/>
    <col min="14" max="14" width="12.81640625" style="225" bestFit="1" customWidth="1"/>
    <col min="15" max="15" width="7" style="225" customWidth="1"/>
    <col min="16" max="17" width="12.81640625" style="225" bestFit="1" customWidth="1"/>
    <col min="18" max="18" width="1.26953125" style="225" hidden="1" customWidth="1"/>
    <col min="19" max="19" width="3" style="227" hidden="1" customWidth="1"/>
    <col min="20" max="16384" width="9.1796875" style="225"/>
  </cols>
  <sheetData>
    <row r="1" spans="1:21">
      <c r="G1" s="226"/>
    </row>
    <row r="2" spans="1:21">
      <c r="G2" s="226"/>
      <c r="K2" s="505"/>
    </row>
    <row r="3" spans="1:21">
      <c r="B3" s="615" t="s">
        <v>1330</v>
      </c>
      <c r="C3" s="615"/>
      <c r="D3" s="615"/>
      <c r="E3" s="615"/>
      <c r="F3" s="228" t="str">
        <f>DATA!D14</f>
        <v>PERUM WAHID MRANGGEN TAHAP 3B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49999999999999" customHeight="1">
      <c r="B5" s="616" t="s">
        <v>1322</v>
      </c>
      <c r="C5" s="616" t="s">
        <v>1331</v>
      </c>
      <c r="D5" s="617" t="s">
        <v>1332</v>
      </c>
      <c r="E5" s="617" t="s">
        <v>1333</v>
      </c>
      <c r="F5" s="616" t="s">
        <v>1334</v>
      </c>
      <c r="G5" s="616"/>
      <c r="H5" s="616"/>
      <c r="I5" s="616"/>
      <c r="J5" s="616"/>
      <c r="K5" s="616" t="s">
        <v>1335</v>
      </c>
      <c r="L5" s="616"/>
      <c r="M5" s="230"/>
      <c r="N5" s="620" t="s">
        <v>1336</v>
      </c>
      <c r="O5" s="617" t="s">
        <v>1337</v>
      </c>
      <c r="P5" s="617" t="s">
        <v>1338</v>
      </c>
      <c r="Q5" s="617" t="s">
        <v>1339</v>
      </c>
      <c r="R5" s="231"/>
      <c r="S5" s="232"/>
      <c r="T5" s="618" t="s">
        <v>1340</v>
      </c>
      <c r="U5" s="233"/>
    </row>
    <row r="6" spans="1:21" ht="20.149999999999999" customHeight="1">
      <c r="B6" s="616"/>
      <c r="C6" s="616"/>
      <c r="D6" s="616"/>
      <c r="E6" s="616"/>
      <c r="F6" s="234" t="s">
        <v>1341</v>
      </c>
      <c r="G6" s="234" t="s">
        <v>1342</v>
      </c>
      <c r="H6" s="234" t="s">
        <v>1343</v>
      </c>
      <c r="I6" s="234" t="s">
        <v>1344</v>
      </c>
      <c r="J6" s="234" t="s">
        <v>1005</v>
      </c>
      <c r="K6" s="234" t="s">
        <v>1345</v>
      </c>
      <c r="L6" s="234" t="s">
        <v>1346</v>
      </c>
      <c r="M6" s="234" t="s">
        <v>1005</v>
      </c>
      <c r="N6" s="621"/>
      <c r="O6" s="616"/>
      <c r="P6" s="616"/>
      <c r="Q6" s="616"/>
      <c r="R6" s="231"/>
      <c r="S6" s="232"/>
      <c r="T6" s="616"/>
      <c r="U6" s="235"/>
    </row>
    <row r="7" spans="1:21" ht="20.149999999999999" customHeight="1">
      <c r="A7" s="236">
        <v>0</v>
      </c>
      <c r="B7" s="237">
        <v>2023</v>
      </c>
      <c r="C7" s="388">
        <f>DATA!D8*DATA!D26*2</f>
        <v>3224</v>
      </c>
      <c r="D7" s="239">
        <f t="shared" ref="D7:D12" si="0">C7*4/24</f>
        <v>537.33333333333337</v>
      </c>
      <c r="E7" s="239">
        <f>C7-D7</f>
        <v>2686.6666666666665</v>
      </c>
      <c r="F7" s="240">
        <f ca="1">DATA!D10/1000000</f>
        <v>55.335935976399995</v>
      </c>
      <c r="G7" s="241">
        <f ca="1">DATA!$D$11/1000000</f>
        <v>1.1067187195279999</v>
      </c>
      <c r="H7" s="241">
        <f>C7*DATA!$D$5/1000000</f>
        <v>3.495219147938347</v>
      </c>
      <c r="I7" s="241">
        <f>(C7*DATA!$D$5*DATA!$D$7)/1000000</f>
        <v>7.8642430828612803E-2</v>
      </c>
      <c r="J7" s="239">
        <f ca="1">SUM(F7:I7)</f>
        <v>60.016516274694958</v>
      </c>
      <c r="K7" s="242">
        <f>DATA!D9/1000000</f>
        <v>37.758000000000003</v>
      </c>
      <c r="L7" s="239">
        <f>((D7*DATA!$D$23)/1000000)+((E7*DATA!$D$24)/1000000)</f>
        <v>4.6577127999999997</v>
      </c>
      <c r="M7" s="239">
        <f>K7+L7</f>
        <v>42.415712800000001</v>
      </c>
      <c r="N7" s="239">
        <f ca="1">M7-J7</f>
        <v>-17.600803474694956</v>
      </c>
      <c r="O7" s="237">
        <v>1</v>
      </c>
      <c r="P7" s="239">
        <f ca="1">O7*N7</f>
        <v>-17.600803474694956</v>
      </c>
      <c r="Q7" s="239">
        <f ca="1">P7</f>
        <v>-17.600803474694956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49999999999999" customHeight="1">
      <c r="A8" s="236">
        <f>A7+1</f>
        <v>1</v>
      </c>
      <c r="B8" s="237">
        <f>B7+1</f>
        <v>2024</v>
      </c>
      <c r="C8" s="238">
        <f>DATA!D8*DATA!D26*12</f>
        <v>19344</v>
      </c>
      <c r="D8" s="239">
        <f t="shared" si="0"/>
        <v>3224</v>
      </c>
      <c r="E8" s="239">
        <f t="shared" ref="E8:E32" si="1">C8-D8</f>
        <v>16120</v>
      </c>
      <c r="F8" s="237"/>
      <c r="G8" s="241">
        <f ca="1">DATA!$D$11/1000000</f>
        <v>1.1067187195279999</v>
      </c>
      <c r="H8" s="241">
        <f>C8*DATA!$D$5/1000000</f>
        <v>20.971314887630083</v>
      </c>
      <c r="I8" s="241">
        <f>(C8*DATA!$D$5*DATA!$D$7)/1000000</f>
        <v>0.47185458497167682</v>
      </c>
      <c r="J8" s="239">
        <f ca="1">SUM(F8:I8)</f>
        <v>22.54988819212976</v>
      </c>
      <c r="K8" s="244"/>
      <c r="L8" s="239">
        <f>((D8*DATA!$D$23)/1000000)+((E8*DATA!$D$24)/1000000)</f>
        <v>27.9462768</v>
      </c>
      <c r="M8" s="239">
        <f t="shared" ref="M8:M32" si="2">K8+L8</f>
        <v>27.9462768</v>
      </c>
      <c r="N8" s="239">
        <f ca="1">M8-J8</f>
        <v>5.3963886078702394</v>
      </c>
      <c r="O8" s="238">
        <f>1/(1+'[164]Asumsi I'!$C$3)^(KKF!A8)</f>
        <v>0.89285714285714279</v>
      </c>
      <c r="P8" s="239">
        <f ca="1">O8*N8</f>
        <v>4.8182041141698564</v>
      </c>
      <c r="Q8" s="239">
        <f ca="1">Q7+P8</f>
        <v>-12.782599360525101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49999999999999" customHeight="1">
      <c r="A9" s="236">
        <f t="shared" ref="A9:B24" si="4">A8+1</f>
        <v>2</v>
      </c>
      <c r="B9" s="237">
        <f t="shared" si="4"/>
        <v>2025</v>
      </c>
      <c r="C9" s="245">
        <f>+C8</f>
        <v>19344</v>
      </c>
      <c r="D9" s="239">
        <f t="shared" si="0"/>
        <v>3224</v>
      </c>
      <c r="E9" s="239">
        <f t="shared" si="1"/>
        <v>16120</v>
      </c>
      <c r="F9" s="237"/>
      <c r="G9" s="241">
        <f ca="1">DATA!$D$11/1000000</f>
        <v>1.1067187195279999</v>
      </c>
      <c r="H9" s="241">
        <f>C9*DATA!$D$5/1000000</f>
        <v>20.971314887630083</v>
      </c>
      <c r="I9" s="241">
        <f>(C9*DATA!$D$5*DATA!$D$7)/1000000</f>
        <v>0.47185458497167682</v>
      </c>
      <c r="J9" s="239">
        <f t="shared" ref="J9:J32" ca="1" si="5">SUM(F9:I9)</f>
        <v>22.54988819212976</v>
      </c>
      <c r="K9" s="239"/>
      <c r="L9" s="239">
        <f>((D9*DATA!$D$23)/1000000)+((E9*DATA!$D$24)/1000000)</f>
        <v>27.9462768</v>
      </c>
      <c r="M9" s="239">
        <f t="shared" si="2"/>
        <v>27.9462768</v>
      </c>
      <c r="N9" s="239">
        <f t="shared" ref="N9:N32" ca="1" si="6">M9-J9</f>
        <v>5.3963886078702394</v>
      </c>
      <c r="O9" s="245">
        <f>1/(1+'[164]Asumsi I'!$C$3)^(KKF!A9)</f>
        <v>0.79719387755102034</v>
      </c>
      <c r="P9" s="239">
        <f t="shared" ref="P9:P32" ca="1" si="7">O9*N9</f>
        <v>4.3019679590802289</v>
      </c>
      <c r="Q9" s="239">
        <f ca="1">Q8+P9</f>
        <v>-8.4806314014448709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49999999999999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19344</v>
      </c>
      <c r="D10" s="239">
        <f t="shared" si="0"/>
        <v>3224</v>
      </c>
      <c r="E10" s="239">
        <f t="shared" si="1"/>
        <v>16120</v>
      </c>
      <c r="F10" s="237"/>
      <c r="G10" s="241">
        <f ca="1">DATA!$D$11/1000000</f>
        <v>1.1067187195279999</v>
      </c>
      <c r="H10" s="241">
        <f>C10*DATA!$D$5/1000000</f>
        <v>20.971314887630083</v>
      </c>
      <c r="I10" s="241">
        <f>(C10*DATA!$D$5*DATA!$D$7)/1000000</f>
        <v>0.47185458497167682</v>
      </c>
      <c r="J10" s="239">
        <f ca="1">SUM(F10:I10)</f>
        <v>22.54988819212976</v>
      </c>
      <c r="K10" s="237"/>
      <c r="L10" s="239">
        <f>((D10*DATA!$D$23)/1000000)+((E10*DATA!$D$24)/1000000)</f>
        <v>27.9462768</v>
      </c>
      <c r="M10" s="239">
        <f t="shared" si="2"/>
        <v>27.9462768</v>
      </c>
      <c r="N10" s="239">
        <f t="shared" ca="1" si="6"/>
        <v>5.3963886078702394</v>
      </c>
      <c r="O10" s="238">
        <f>1/(1+'[164]Asumsi I'!$C$3)^(KKF!A10)</f>
        <v>0.71178024781341087</v>
      </c>
      <c r="P10" s="239">
        <f t="shared" ca="1" si="7"/>
        <v>3.8410428206073464</v>
      </c>
      <c r="Q10" s="239">
        <f t="shared" ref="Q10:Q30" ca="1" si="9">Q9+P10</f>
        <v>-4.6395885808375246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49999999999999" customHeight="1">
      <c r="A11" s="236">
        <f t="shared" si="4"/>
        <v>4</v>
      </c>
      <c r="B11" s="237">
        <f t="shared" si="4"/>
        <v>2027</v>
      </c>
      <c r="C11" s="238">
        <f>+C10</f>
        <v>19344</v>
      </c>
      <c r="D11" s="239">
        <f t="shared" si="0"/>
        <v>3224</v>
      </c>
      <c r="E11" s="239">
        <f t="shared" si="1"/>
        <v>16120</v>
      </c>
      <c r="F11" s="237"/>
      <c r="G11" s="241">
        <f ca="1">DATA!$D$11/1000000</f>
        <v>1.1067187195279999</v>
      </c>
      <c r="H11" s="241">
        <f>C11*DATA!$D$5/1000000</f>
        <v>20.971314887630083</v>
      </c>
      <c r="I11" s="241">
        <f>(C11*DATA!$D$5*DATA!$D$7)/1000000</f>
        <v>0.47185458497167682</v>
      </c>
      <c r="J11" s="239">
        <f ca="1">SUM(F11:I11)</f>
        <v>22.54988819212976</v>
      </c>
      <c r="K11" s="237"/>
      <c r="L11" s="239">
        <f>((D11*DATA!$D$23)/1000000)+((E11*DATA!$D$24)/1000000)</f>
        <v>27.9462768</v>
      </c>
      <c r="M11" s="239">
        <f t="shared" si="2"/>
        <v>27.9462768</v>
      </c>
      <c r="N11" s="239">
        <f t="shared" ca="1" si="6"/>
        <v>5.3963886078702394</v>
      </c>
      <c r="O11" s="238">
        <f>1/(1+'[164]Asumsi I'!$C$3)^(KKF!A11)</f>
        <v>0.63551807840483121</v>
      </c>
      <c r="P11" s="239">
        <f t="shared" ca="1" si="7"/>
        <v>3.4295025183994166</v>
      </c>
      <c r="Q11" s="239">
        <f t="shared" ca="1" si="9"/>
        <v>-1.210086062438108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49999999999999" customHeight="1">
      <c r="A12" s="236">
        <f t="shared" si="4"/>
        <v>5</v>
      </c>
      <c r="B12" s="237">
        <f t="shared" si="4"/>
        <v>2028</v>
      </c>
      <c r="C12" s="238">
        <f t="shared" si="8"/>
        <v>19344</v>
      </c>
      <c r="D12" s="239">
        <f t="shared" si="0"/>
        <v>3224</v>
      </c>
      <c r="E12" s="239">
        <f>C12-D12</f>
        <v>16120</v>
      </c>
      <c r="F12" s="237"/>
      <c r="G12" s="241">
        <f ca="1">DATA!$D$11/1000000</f>
        <v>1.1067187195279999</v>
      </c>
      <c r="H12" s="241">
        <f>C12*DATA!$D$5/1000000</f>
        <v>20.971314887630083</v>
      </c>
      <c r="I12" s="241">
        <f>(C12*DATA!$D$5*DATA!$D$7)/1000000</f>
        <v>0.47185458497167682</v>
      </c>
      <c r="J12" s="239">
        <f t="shared" ca="1" si="5"/>
        <v>22.54988819212976</v>
      </c>
      <c r="K12" s="237"/>
      <c r="L12" s="239">
        <f>((D12*DATA!$D$23)/1000000)+((E12*DATA!$D$24)/1000000)</f>
        <v>27.9462768</v>
      </c>
      <c r="M12" s="239">
        <f t="shared" si="2"/>
        <v>27.9462768</v>
      </c>
      <c r="N12" s="239">
        <f t="shared" ca="1" si="6"/>
        <v>5.3963886078702394</v>
      </c>
      <c r="O12" s="238">
        <f>1/(1+'[164]Asumsi I'!$C$3)^(KKF!A12)</f>
        <v>0.56742685571859919</v>
      </c>
      <c r="P12" s="239">
        <f t="shared" ca="1" si="7"/>
        <v>3.0620558199994785</v>
      </c>
      <c r="Q12" s="239">
        <f t="shared" ca="1" si="9"/>
        <v>1.8519697575613705</v>
      </c>
      <c r="S12" s="227" t="str">
        <f t="shared" ca="1" si="3"/>
        <v/>
      </c>
      <c r="T12" s="243">
        <f t="shared" ca="1" si="10"/>
        <v>4.6568131222313367</v>
      </c>
      <c r="U12" s="227"/>
    </row>
    <row r="13" spans="1:21" ht="20.149999999999999" customHeight="1">
      <c r="A13" s="236">
        <f t="shared" si="4"/>
        <v>6</v>
      </c>
      <c r="B13" s="237">
        <f t="shared" si="4"/>
        <v>2029</v>
      </c>
      <c r="C13" s="238">
        <f t="shared" si="8"/>
        <v>19344</v>
      </c>
      <c r="D13" s="239">
        <f t="shared" ref="D13:D32" si="11">C13*4/24</f>
        <v>3224</v>
      </c>
      <c r="E13" s="239">
        <f t="shared" si="1"/>
        <v>16120</v>
      </c>
      <c r="F13" s="237"/>
      <c r="G13" s="241">
        <f ca="1">DATA!$D$11/1000000</f>
        <v>1.1067187195279999</v>
      </c>
      <c r="H13" s="241">
        <f>C13*DATA!$D$5/1000000</f>
        <v>20.971314887630083</v>
      </c>
      <c r="I13" s="241">
        <f>(C13*DATA!$D$5*DATA!$D$7)/1000000</f>
        <v>0.47185458497167682</v>
      </c>
      <c r="J13" s="239">
        <f t="shared" ca="1" si="5"/>
        <v>22.54988819212976</v>
      </c>
      <c r="K13" s="237"/>
      <c r="L13" s="239">
        <f>((D13*DATA!$D$23)/1000000)+((E13*DATA!$D$24)/1000000)</f>
        <v>27.9462768</v>
      </c>
      <c r="M13" s="239">
        <f t="shared" si="2"/>
        <v>27.9462768</v>
      </c>
      <c r="N13" s="239">
        <f t="shared" ca="1" si="6"/>
        <v>5.3963886078702394</v>
      </c>
      <c r="O13" s="238">
        <f>1/(1+'[164]Asumsi I'!$C$3)^(KKF!A13)</f>
        <v>0.50663112117732068</v>
      </c>
      <c r="P13" s="239">
        <f t="shared" ca="1" si="7"/>
        <v>2.7339784107138203</v>
      </c>
      <c r="Q13" s="239">
        <f t="shared" ca="1" si="9"/>
        <v>4.5859481682751913</v>
      </c>
      <c r="S13" s="227" t="str">
        <f t="shared" ca="1" si="3"/>
        <v/>
      </c>
      <c r="T13" s="243">
        <f t="shared" ca="1" si="10"/>
        <v>5.1501820010540165</v>
      </c>
      <c r="U13" s="227"/>
    </row>
    <row r="14" spans="1:21" ht="20.149999999999999" customHeight="1">
      <c r="A14" s="236">
        <f t="shared" si="4"/>
        <v>7</v>
      </c>
      <c r="B14" s="237">
        <f t="shared" si="4"/>
        <v>2030</v>
      </c>
      <c r="C14" s="238">
        <f t="shared" si="8"/>
        <v>19344</v>
      </c>
      <c r="D14" s="239">
        <f t="shared" si="11"/>
        <v>3224</v>
      </c>
      <c r="E14" s="239">
        <f t="shared" si="1"/>
        <v>16120</v>
      </c>
      <c r="F14" s="237"/>
      <c r="G14" s="241">
        <f ca="1">DATA!$D$11/1000000</f>
        <v>1.1067187195279999</v>
      </c>
      <c r="H14" s="241">
        <f>C14*DATA!$D$5/1000000</f>
        <v>20.971314887630083</v>
      </c>
      <c r="I14" s="241">
        <f>(C14*DATA!$D$5*DATA!$D$7)/1000000</f>
        <v>0.47185458497167682</v>
      </c>
      <c r="J14" s="239">
        <f t="shared" ca="1" si="5"/>
        <v>22.54988819212976</v>
      </c>
      <c r="K14" s="237"/>
      <c r="L14" s="239">
        <f>((D14*DATA!$D$23)/1000000)+((E14*DATA!$D$24)/1000000)</f>
        <v>27.9462768</v>
      </c>
      <c r="M14" s="239">
        <f t="shared" si="2"/>
        <v>27.9462768</v>
      </c>
      <c r="N14" s="239">
        <f t="shared" ca="1" si="6"/>
        <v>5.3963886078702394</v>
      </c>
      <c r="O14" s="238">
        <f>1/(1+'[164]Asumsi I'!$C$3)^(KKF!A14)</f>
        <v>0.45234921533689343</v>
      </c>
      <c r="P14" s="239">
        <f t="shared" ca="1" si="7"/>
        <v>2.4410521524230533</v>
      </c>
      <c r="Q14" s="239">
        <f t="shared" ca="1" si="9"/>
        <v>7.0270003206982441</v>
      </c>
      <c r="S14" s="227" t="str">
        <f t="shared" ca="1" si="3"/>
        <v/>
      </c>
      <c r="T14" s="243" t="str">
        <f t="shared" ca="1" si="10"/>
        <v/>
      </c>
      <c r="U14" s="227"/>
    </row>
    <row r="15" spans="1:21" ht="20.149999999999999" customHeight="1">
      <c r="A15" s="236">
        <f t="shared" si="4"/>
        <v>8</v>
      </c>
      <c r="B15" s="237">
        <f t="shared" si="4"/>
        <v>2031</v>
      </c>
      <c r="C15" s="238">
        <f t="shared" si="8"/>
        <v>19344</v>
      </c>
      <c r="D15" s="239">
        <f t="shared" si="11"/>
        <v>3224</v>
      </c>
      <c r="E15" s="239">
        <f t="shared" si="1"/>
        <v>16120</v>
      </c>
      <c r="F15" s="237"/>
      <c r="G15" s="241">
        <f ca="1">DATA!$D$11/1000000</f>
        <v>1.1067187195279999</v>
      </c>
      <c r="H15" s="241">
        <f>C15*DATA!$D$5/1000000</f>
        <v>20.971314887630083</v>
      </c>
      <c r="I15" s="241">
        <f>(C15*DATA!$D$5*DATA!$D$7)/1000000</f>
        <v>0.47185458497167682</v>
      </c>
      <c r="J15" s="239">
        <f t="shared" ca="1" si="5"/>
        <v>22.54988819212976</v>
      </c>
      <c r="K15" s="237"/>
      <c r="L15" s="239">
        <f>((D15*DATA!$D$23)/1000000)+((E15*DATA!$D$24)/1000000)</f>
        <v>27.9462768</v>
      </c>
      <c r="M15" s="239">
        <f t="shared" si="2"/>
        <v>27.9462768</v>
      </c>
      <c r="N15" s="239">
        <f t="shared" ca="1" si="6"/>
        <v>5.3963886078702394</v>
      </c>
      <c r="O15" s="238">
        <f>1/(1+'[164]Asumsi I'!$C$3)^(KKF!A15)</f>
        <v>0.4038832279793691</v>
      </c>
      <c r="P15" s="239">
        <f t="shared" ca="1" si="7"/>
        <v>2.1795108503777261</v>
      </c>
      <c r="Q15" s="239">
        <f t="shared" ca="1" si="9"/>
        <v>9.2065111710759702</v>
      </c>
      <c r="S15" s="227" t="str">
        <f t="shared" ca="1" si="3"/>
        <v/>
      </c>
      <c r="T15" s="243" t="str">
        <f t="shared" ca="1" si="10"/>
        <v/>
      </c>
      <c r="U15" s="227"/>
    </row>
    <row r="16" spans="1:21" ht="20.149999999999999" customHeight="1">
      <c r="A16" s="236">
        <f t="shared" si="4"/>
        <v>9</v>
      </c>
      <c r="B16" s="237">
        <f t="shared" si="4"/>
        <v>2032</v>
      </c>
      <c r="C16" s="238">
        <f t="shared" si="8"/>
        <v>19344</v>
      </c>
      <c r="D16" s="239">
        <f t="shared" si="11"/>
        <v>3224</v>
      </c>
      <c r="E16" s="239">
        <f t="shared" si="1"/>
        <v>16120</v>
      </c>
      <c r="F16" s="237"/>
      <c r="G16" s="241">
        <f ca="1">DATA!$D$11/1000000</f>
        <v>1.1067187195279999</v>
      </c>
      <c r="H16" s="241">
        <f>C16*DATA!$D$5/1000000</f>
        <v>20.971314887630083</v>
      </c>
      <c r="I16" s="241">
        <f>(C16*DATA!$D$5*DATA!$D$7)/1000000</f>
        <v>0.47185458497167682</v>
      </c>
      <c r="J16" s="239">
        <f t="shared" ca="1" si="5"/>
        <v>22.54988819212976</v>
      </c>
      <c r="K16" s="237"/>
      <c r="L16" s="239">
        <f>((D16*DATA!$D$23)/1000000)+((E16*DATA!$D$24)/1000000)</f>
        <v>27.9462768</v>
      </c>
      <c r="M16" s="239">
        <f t="shared" si="2"/>
        <v>27.9462768</v>
      </c>
      <c r="N16" s="239">
        <f t="shared" ca="1" si="6"/>
        <v>5.3963886078702394</v>
      </c>
      <c r="O16" s="238">
        <f>1/(1+'[164]Asumsi I'!$C$3)^(KKF!A16)</f>
        <v>0.36061002498157957</v>
      </c>
      <c r="P16" s="239">
        <f t="shared" ca="1" si="7"/>
        <v>1.9459918306943984</v>
      </c>
      <c r="Q16" s="239">
        <f t="shared" ca="1" si="9"/>
        <v>11.152503001770368</v>
      </c>
      <c r="S16" s="227" t="str">
        <f t="shared" ca="1" si="3"/>
        <v/>
      </c>
      <c r="T16" s="243" t="str">
        <f t="shared" ca="1" si="10"/>
        <v/>
      </c>
      <c r="U16" s="227"/>
    </row>
    <row r="17" spans="1:21" ht="20.149999999999999" customHeight="1">
      <c r="A17" s="236">
        <f t="shared" si="4"/>
        <v>10</v>
      </c>
      <c r="B17" s="237">
        <f t="shared" si="4"/>
        <v>2033</v>
      </c>
      <c r="C17" s="238">
        <f t="shared" si="8"/>
        <v>19344</v>
      </c>
      <c r="D17" s="239">
        <f t="shared" si="11"/>
        <v>3224</v>
      </c>
      <c r="E17" s="239">
        <f t="shared" si="1"/>
        <v>16120</v>
      </c>
      <c r="F17" s="237"/>
      <c r="G17" s="241">
        <f ca="1">DATA!$D$11/1000000</f>
        <v>1.1067187195279999</v>
      </c>
      <c r="H17" s="241">
        <f>C17*DATA!$D$5/1000000</f>
        <v>20.971314887630083</v>
      </c>
      <c r="I17" s="241">
        <f>(C17*DATA!$D$5*DATA!$D$7)/1000000</f>
        <v>0.47185458497167682</v>
      </c>
      <c r="J17" s="239">
        <f t="shared" ca="1" si="5"/>
        <v>22.54988819212976</v>
      </c>
      <c r="K17" s="237"/>
      <c r="L17" s="239">
        <f>((D17*DATA!$D$23)/1000000)+((E17*DATA!$D$24)/1000000)</f>
        <v>27.9462768</v>
      </c>
      <c r="M17" s="239">
        <f t="shared" si="2"/>
        <v>27.9462768</v>
      </c>
      <c r="N17" s="239">
        <f t="shared" ca="1" si="6"/>
        <v>5.3963886078702394</v>
      </c>
      <c r="O17" s="238">
        <f>1/(1+'[164]Asumsi I'!$C$3)^(KKF!A17)</f>
        <v>0.32197323659069599</v>
      </c>
      <c r="P17" s="239">
        <f t="shared" ca="1" si="7"/>
        <v>1.7374927059771412</v>
      </c>
      <c r="Q17" s="239">
        <f t="shared" ca="1" si="9"/>
        <v>12.889995707747509</v>
      </c>
      <c r="S17" s="227" t="str">
        <f t="shared" ca="1" si="3"/>
        <v/>
      </c>
      <c r="T17" s="243" t="str">
        <f t="shared" ca="1" si="10"/>
        <v/>
      </c>
      <c r="U17" s="227"/>
    </row>
    <row r="18" spans="1:21" ht="20.149999999999999" customHeight="1">
      <c r="A18" s="236">
        <f t="shared" si="4"/>
        <v>11</v>
      </c>
      <c r="B18" s="237">
        <f t="shared" si="4"/>
        <v>2034</v>
      </c>
      <c r="C18" s="238">
        <f t="shared" si="8"/>
        <v>19344</v>
      </c>
      <c r="D18" s="239">
        <f t="shared" si="11"/>
        <v>3224</v>
      </c>
      <c r="E18" s="239">
        <f t="shared" si="1"/>
        <v>16120</v>
      </c>
      <c r="F18" s="237"/>
      <c r="G18" s="241">
        <f ca="1">DATA!$D$11/1000000</f>
        <v>1.1067187195279999</v>
      </c>
      <c r="H18" s="241">
        <f>C18*DATA!$D$5/1000000</f>
        <v>20.971314887630083</v>
      </c>
      <c r="I18" s="241">
        <f>(C18*DATA!$D$5*DATA!$D$7)/1000000</f>
        <v>0.47185458497167682</v>
      </c>
      <c r="J18" s="239">
        <f t="shared" ca="1" si="5"/>
        <v>22.54988819212976</v>
      </c>
      <c r="K18" s="237"/>
      <c r="L18" s="239">
        <f>((D18*DATA!$D$23)/1000000)+((E18*DATA!$D$24)/1000000)</f>
        <v>27.9462768</v>
      </c>
      <c r="M18" s="239">
        <f t="shared" si="2"/>
        <v>27.9462768</v>
      </c>
      <c r="N18" s="239">
        <f t="shared" ca="1" si="6"/>
        <v>5.3963886078702394</v>
      </c>
      <c r="O18" s="238">
        <f>1/(1+'[164]Asumsi I'!$C$3)^(KKF!A18)</f>
        <v>0.28747610409883567</v>
      </c>
      <c r="P18" s="239">
        <f t="shared" ca="1" si="7"/>
        <v>1.551332773193876</v>
      </c>
      <c r="Q18" s="239">
        <f t="shared" ca="1" si="9"/>
        <v>14.441328480941385</v>
      </c>
      <c r="S18" s="227" t="str">
        <f t="shared" ca="1" si="3"/>
        <v/>
      </c>
      <c r="T18" s="243" t="str">
        <f t="shared" ca="1" si="10"/>
        <v/>
      </c>
      <c r="U18" s="227"/>
    </row>
    <row r="19" spans="1:21" ht="20.149999999999999" customHeight="1">
      <c r="A19" s="236">
        <f t="shared" si="4"/>
        <v>12</v>
      </c>
      <c r="B19" s="237">
        <f t="shared" si="4"/>
        <v>2035</v>
      </c>
      <c r="C19" s="238">
        <f t="shared" si="8"/>
        <v>19344</v>
      </c>
      <c r="D19" s="239">
        <f t="shared" si="11"/>
        <v>3224</v>
      </c>
      <c r="E19" s="239">
        <f t="shared" si="1"/>
        <v>16120</v>
      </c>
      <c r="F19" s="237"/>
      <c r="G19" s="241">
        <f ca="1">DATA!$D$11/1000000</f>
        <v>1.1067187195279999</v>
      </c>
      <c r="H19" s="241">
        <f>C19*DATA!$D$5/1000000</f>
        <v>20.971314887630083</v>
      </c>
      <c r="I19" s="241">
        <f>(C19*DATA!$D$5*DATA!$D$7)/1000000</f>
        <v>0.47185458497167682</v>
      </c>
      <c r="J19" s="239">
        <f t="shared" ca="1" si="5"/>
        <v>22.54988819212976</v>
      </c>
      <c r="K19" s="237"/>
      <c r="L19" s="239">
        <f>((D19*DATA!$D$23)/1000000)+((E19*DATA!$D$24)/1000000)</f>
        <v>27.9462768</v>
      </c>
      <c r="M19" s="239">
        <f t="shared" si="2"/>
        <v>27.9462768</v>
      </c>
      <c r="N19" s="239">
        <f t="shared" ca="1" si="6"/>
        <v>5.3963886078702394</v>
      </c>
      <c r="O19" s="238">
        <f>1/(1+'[164]Asumsi I'!$C$3)^(KKF!A19)</f>
        <v>0.25667509294538904</v>
      </c>
      <c r="P19" s="239">
        <f t="shared" ca="1" si="7"/>
        <v>1.3851185474945322</v>
      </c>
      <c r="Q19" s="239">
        <f t="shared" ca="1" si="9"/>
        <v>15.826447028435917</v>
      </c>
      <c r="S19" s="227" t="str">
        <f t="shared" ca="1" si="3"/>
        <v/>
      </c>
      <c r="T19" s="243" t="str">
        <f t="shared" ca="1" si="10"/>
        <v/>
      </c>
      <c r="U19" s="227"/>
    </row>
    <row r="20" spans="1:21" ht="20.149999999999999" customHeight="1">
      <c r="A20" s="236">
        <f t="shared" si="4"/>
        <v>13</v>
      </c>
      <c r="B20" s="237">
        <f t="shared" si="4"/>
        <v>2036</v>
      </c>
      <c r="C20" s="238">
        <f t="shared" si="8"/>
        <v>19344</v>
      </c>
      <c r="D20" s="239">
        <f t="shared" si="11"/>
        <v>3224</v>
      </c>
      <c r="E20" s="239">
        <f t="shared" si="1"/>
        <v>16120</v>
      </c>
      <c r="F20" s="237"/>
      <c r="G20" s="241">
        <f ca="1">DATA!$D$11/1000000</f>
        <v>1.1067187195279999</v>
      </c>
      <c r="H20" s="241">
        <f>C20*DATA!$D$5/1000000</f>
        <v>20.971314887630083</v>
      </c>
      <c r="I20" s="241">
        <f>(C20*DATA!$D$5*DATA!$D$7)/1000000</f>
        <v>0.47185458497167682</v>
      </c>
      <c r="J20" s="239">
        <f t="shared" ca="1" si="5"/>
        <v>22.54988819212976</v>
      </c>
      <c r="K20" s="237"/>
      <c r="L20" s="239">
        <f>((D20*DATA!$D$23)/1000000)+((E20*DATA!$D$24)/1000000)</f>
        <v>27.9462768</v>
      </c>
      <c r="M20" s="239">
        <f t="shared" si="2"/>
        <v>27.9462768</v>
      </c>
      <c r="N20" s="239">
        <f t="shared" ca="1" si="6"/>
        <v>5.3963886078702394</v>
      </c>
      <c r="O20" s="238">
        <f>1/(1+'[164]Asumsi I'!$C$3)^(KKF!A20)</f>
        <v>0.22917419012981158</v>
      </c>
      <c r="P20" s="239">
        <f t="shared" ca="1" si="7"/>
        <v>1.2367129888344035</v>
      </c>
      <c r="Q20" s="239">
        <f t="shared" ca="1" si="9"/>
        <v>17.06316001727032</v>
      </c>
      <c r="S20" s="227" t="str">
        <f t="shared" ca="1" si="3"/>
        <v/>
      </c>
      <c r="T20" s="243" t="str">
        <f t="shared" ca="1" si="10"/>
        <v/>
      </c>
      <c r="U20" s="227"/>
    </row>
    <row r="21" spans="1:21" ht="20.149999999999999" customHeight="1">
      <c r="A21" s="236">
        <f t="shared" si="4"/>
        <v>14</v>
      </c>
      <c r="B21" s="237">
        <f t="shared" si="4"/>
        <v>2037</v>
      </c>
      <c r="C21" s="238">
        <f t="shared" si="8"/>
        <v>19344</v>
      </c>
      <c r="D21" s="239">
        <f t="shared" si="11"/>
        <v>3224</v>
      </c>
      <c r="E21" s="239">
        <f t="shared" si="1"/>
        <v>16120</v>
      </c>
      <c r="F21" s="237"/>
      <c r="G21" s="241">
        <f ca="1">DATA!$D$11/1000000</f>
        <v>1.1067187195279999</v>
      </c>
      <c r="H21" s="241">
        <f>C21*DATA!$D$5/1000000</f>
        <v>20.971314887630083</v>
      </c>
      <c r="I21" s="241">
        <f>(C21*DATA!$D$5*DATA!$D$7)/1000000</f>
        <v>0.47185458497167682</v>
      </c>
      <c r="J21" s="239">
        <f t="shared" ca="1" si="5"/>
        <v>22.54988819212976</v>
      </c>
      <c r="K21" s="237"/>
      <c r="L21" s="239">
        <f>((D21*DATA!$D$23)/1000000)+((E21*DATA!$D$24)/1000000)</f>
        <v>27.9462768</v>
      </c>
      <c r="M21" s="239">
        <f t="shared" si="2"/>
        <v>27.9462768</v>
      </c>
      <c r="N21" s="239">
        <f t="shared" ca="1" si="6"/>
        <v>5.3963886078702394</v>
      </c>
      <c r="O21" s="238">
        <f>1/(1+'[164]Asumsi I'!$C$3)^(KKF!A21)</f>
        <v>0.20461981261590317</v>
      </c>
      <c r="P21" s="239">
        <f t="shared" ca="1" si="7"/>
        <v>1.1042080257450029</v>
      </c>
      <c r="Q21" s="239">
        <f t="shared" ca="1" si="9"/>
        <v>18.167368043015323</v>
      </c>
      <c r="S21" s="227" t="str">
        <f t="shared" ca="1" si="3"/>
        <v/>
      </c>
      <c r="T21" s="243" t="str">
        <f t="shared" ca="1" si="10"/>
        <v/>
      </c>
      <c r="U21" s="227"/>
    </row>
    <row r="22" spans="1:21" ht="20.149999999999999" customHeight="1">
      <c r="A22" s="236">
        <f t="shared" si="4"/>
        <v>15</v>
      </c>
      <c r="B22" s="237">
        <f t="shared" si="4"/>
        <v>2038</v>
      </c>
      <c r="C22" s="238">
        <f t="shared" si="8"/>
        <v>19344</v>
      </c>
      <c r="D22" s="239">
        <f t="shared" si="11"/>
        <v>3224</v>
      </c>
      <c r="E22" s="239">
        <f t="shared" si="1"/>
        <v>16120</v>
      </c>
      <c r="F22" s="237"/>
      <c r="G22" s="241">
        <f ca="1">DATA!$D$11/1000000</f>
        <v>1.1067187195279999</v>
      </c>
      <c r="H22" s="241">
        <f>C22*DATA!$D$5/1000000</f>
        <v>20.971314887630083</v>
      </c>
      <c r="I22" s="241">
        <f>(C22*DATA!$D$5*DATA!$D$7)/1000000</f>
        <v>0.47185458497167682</v>
      </c>
      <c r="J22" s="239">
        <f t="shared" ca="1" si="5"/>
        <v>22.54988819212976</v>
      </c>
      <c r="K22" s="237"/>
      <c r="L22" s="239">
        <f>((D22*DATA!$D$23)/1000000)+((E22*DATA!$D$24)/1000000)</f>
        <v>27.9462768</v>
      </c>
      <c r="M22" s="239">
        <f t="shared" si="2"/>
        <v>27.9462768</v>
      </c>
      <c r="N22" s="239">
        <f t="shared" ca="1" si="6"/>
        <v>5.3963886078702394</v>
      </c>
      <c r="O22" s="238">
        <f>1/(1+'[164]Asumsi I'!$C$3)^(KKF!A22)</f>
        <v>0.18269626126419927</v>
      </c>
      <c r="P22" s="239">
        <f t="shared" ca="1" si="7"/>
        <v>0.98590002298660984</v>
      </c>
      <c r="Q22" s="239">
        <f t="shared" ca="1" si="9"/>
        <v>19.153268066001932</v>
      </c>
      <c r="S22" s="227" t="str">
        <f t="shared" ca="1" si="3"/>
        <v/>
      </c>
      <c r="T22" s="243" t="str">
        <f t="shared" ca="1" si="10"/>
        <v/>
      </c>
      <c r="U22" s="227"/>
    </row>
    <row r="23" spans="1:21" ht="20.149999999999999" customHeight="1">
      <c r="A23" s="236">
        <f t="shared" si="4"/>
        <v>16</v>
      </c>
      <c r="B23" s="237">
        <f t="shared" si="4"/>
        <v>2039</v>
      </c>
      <c r="C23" s="238">
        <f t="shared" si="8"/>
        <v>19344</v>
      </c>
      <c r="D23" s="239">
        <f t="shared" si="11"/>
        <v>3224</v>
      </c>
      <c r="E23" s="239">
        <f t="shared" si="1"/>
        <v>16120</v>
      </c>
      <c r="F23" s="237"/>
      <c r="G23" s="241">
        <f ca="1">DATA!$D$11/1000000</f>
        <v>1.1067187195279999</v>
      </c>
      <c r="H23" s="241">
        <f>C23*DATA!$D$5/1000000</f>
        <v>20.971314887630083</v>
      </c>
      <c r="I23" s="241">
        <f>(C23*DATA!$D$5*DATA!$D$7)/1000000</f>
        <v>0.47185458497167682</v>
      </c>
      <c r="J23" s="239">
        <f t="shared" ca="1" si="5"/>
        <v>22.54988819212976</v>
      </c>
      <c r="K23" s="237"/>
      <c r="L23" s="239">
        <f>((D23*DATA!$D$23)/1000000)+((E23*DATA!$D$24)/1000000)</f>
        <v>27.9462768</v>
      </c>
      <c r="M23" s="239">
        <f t="shared" si="2"/>
        <v>27.9462768</v>
      </c>
      <c r="N23" s="239">
        <f t="shared" ca="1" si="6"/>
        <v>5.3963886078702394</v>
      </c>
      <c r="O23" s="238">
        <f>1/(1+'[164]Asumsi I'!$C$3)^(KKF!A23)</f>
        <v>0.16312166184303503</v>
      </c>
      <c r="P23" s="239">
        <f t="shared" ca="1" si="7"/>
        <v>0.88026787766661574</v>
      </c>
      <c r="Q23" s="239">
        <f t="shared" ca="1" si="9"/>
        <v>20.033535943668547</v>
      </c>
      <c r="S23" s="227" t="str">
        <f t="shared" ca="1" si="3"/>
        <v/>
      </c>
      <c r="T23" s="243" t="str">
        <f t="shared" ca="1" si="10"/>
        <v/>
      </c>
      <c r="U23" s="227"/>
    </row>
    <row r="24" spans="1:21" ht="20.149999999999999" customHeight="1">
      <c r="A24" s="236">
        <f t="shared" si="4"/>
        <v>17</v>
      </c>
      <c r="B24" s="237">
        <f t="shared" si="4"/>
        <v>2040</v>
      </c>
      <c r="C24" s="238">
        <f t="shared" si="8"/>
        <v>19344</v>
      </c>
      <c r="D24" s="239">
        <f t="shared" si="11"/>
        <v>3224</v>
      </c>
      <c r="E24" s="239">
        <f t="shared" si="1"/>
        <v>16120</v>
      </c>
      <c r="F24" s="237"/>
      <c r="G24" s="241">
        <f ca="1">DATA!$D$11/1000000</f>
        <v>1.1067187195279999</v>
      </c>
      <c r="H24" s="241">
        <f>C24*DATA!$D$5/1000000</f>
        <v>20.971314887630083</v>
      </c>
      <c r="I24" s="241">
        <f>(C24*DATA!$D$5*DATA!$D$7)/1000000</f>
        <v>0.47185458497167682</v>
      </c>
      <c r="J24" s="239">
        <f t="shared" ca="1" si="5"/>
        <v>22.54988819212976</v>
      </c>
      <c r="K24" s="237"/>
      <c r="L24" s="239">
        <f>((D24*DATA!$D$23)/1000000)+((E24*DATA!$D$24)/1000000)</f>
        <v>27.9462768</v>
      </c>
      <c r="M24" s="239">
        <f t="shared" si="2"/>
        <v>27.9462768</v>
      </c>
      <c r="N24" s="239">
        <f t="shared" ca="1" si="6"/>
        <v>5.3963886078702394</v>
      </c>
      <c r="O24" s="238">
        <f>1/(1+'[164]Asumsi I'!$C$3)^(KKF!A24)</f>
        <v>0.14564434093128129</v>
      </c>
      <c r="P24" s="239">
        <f t="shared" ca="1" si="7"/>
        <v>0.78595346220233553</v>
      </c>
      <c r="Q24" s="239">
        <f t="shared" ca="1" si="9"/>
        <v>20.819489405870883</v>
      </c>
      <c r="S24" s="227" t="str">
        <f t="shared" ca="1" si="3"/>
        <v/>
      </c>
      <c r="T24" s="243" t="str">
        <f t="shared" ca="1" si="10"/>
        <v/>
      </c>
      <c r="U24" s="227"/>
    </row>
    <row r="25" spans="1:21" ht="20.149999999999999" customHeight="1">
      <c r="A25" s="236">
        <f t="shared" ref="A25:B32" si="12">A24+1</f>
        <v>18</v>
      </c>
      <c r="B25" s="237">
        <f t="shared" si="12"/>
        <v>2041</v>
      </c>
      <c r="C25" s="238">
        <f t="shared" si="8"/>
        <v>19344</v>
      </c>
      <c r="D25" s="239">
        <f t="shared" si="11"/>
        <v>3224</v>
      </c>
      <c r="E25" s="239">
        <f t="shared" si="1"/>
        <v>16120</v>
      </c>
      <c r="F25" s="237"/>
      <c r="G25" s="241">
        <f ca="1">DATA!$D$11/1000000</f>
        <v>1.1067187195279999</v>
      </c>
      <c r="H25" s="241">
        <f>C25*DATA!$D$5/1000000</f>
        <v>20.971314887630083</v>
      </c>
      <c r="I25" s="241">
        <f>(C25*DATA!$D$5*DATA!$D$7)/1000000</f>
        <v>0.47185458497167682</v>
      </c>
      <c r="J25" s="239">
        <f t="shared" ca="1" si="5"/>
        <v>22.54988819212976</v>
      </c>
      <c r="K25" s="237"/>
      <c r="L25" s="239">
        <f>((D25*DATA!$D$23)/1000000)+((E25*DATA!$D$24)/1000000)</f>
        <v>27.9462768</v>
      </c>
      <c r="M25" s="239">
        <f t="shared" si="2"/>
        <v>27.9462768</v>
      </c>
      <c r="N25" s="239">
        <f t="shared" ca="1" si="6"/>
        <v>5.3963886078702394</v>
      </c>
      <c r="O25" s="238">
        <f>1/(1+'[164]Asumsi I'!$C$3)^(KKF!A25)</f>
        <v>0.13003959011721541</v>
      </c>
      <c r="P25" s="239">
        <f t="shared" ca="1" si="7"/>
        <v>0.70174416268065665</v>
      </c>
      <c r="Q25" s="239">
        <f t="shared" ca="1" si="9"/>
        <v>21.521233568551541</v>
      </c>
      <c r="S25" s="227" t="str">
        <f t="shared" ca="1" si="3"/>
        <v/>
      </c>
      <c r="T25" s="243" t="str">
        <f t="shared" ca="1" si="10"/>
        <v/>
      </c>
      <c r="U25" s="227"/>
    </row>
    <row r="26" spans="1:21" ht="20.149999999999999" customHeight="1">
      <c r="A26" s="236">
        <f t="shared" si="12"/>
        <v>19</v>
      </c>
      <c r="B26" s="237">
        <f t="shared" si="12"/>
        <v>2042</v>
      </c>
      <c r="C26" s="238">
        <f t="shared" si="8"/>
        <v>19344</v>
      </c>
      <c r="D26" s="239">
        <f t="shared" si="11"/>
        <v>3224</v>
      </c>
      <c r="E26" s="239">
        <f t="shared" si="1"/>
        <v>16120</v>
      </c>
      <c r="F26" s="237"/>
      <c r="G26" s="241">
        <f ca="1">DATA!$D$11/1000000</f>
        <v>1.1067187195279999</v>
      </c>
      <c r="H26" s="241">
        <f>C26*DATA!$D$5/1000000</f>
        <v>20.971314887630083</v>
      </c>
      <c r="I26" s="241">
        <f>(C26*DATA!$D$5*DATA!$D$7)/1000000</f>
        <v>0.47185458497167682</v>
      </c>
      <c r="J26" s="239">
        <f t="shared" ca="1" si="5"/>
        <v>22.54988819212976</v>
      </c>
      <c r="K26" s="237"/>
      <c r="L26" s="239">
        <f>((D26*DATA!$D$23)/1000000)+((E26*DATA!$D$24)/1000000)</f>
        <v>27.9462768</v>
      </c>
      <c r="M26" s="239">
        <f t="shared" si="2"/>
        <v>27.9462768</v>
      </c>
      <c r="N26" s="239">
        <f t="shared" ca="1" si="6"/>
        <v>5.3963886078702394</v>
      </c>
      <c r="O26" s="238">
        <f>1/(1+'[164]Asumsi I'!$C$3)^(KKF!A26)</f>
        <v>0.1161067768903709</v>
      </c>
      <c r="P26" s="239">
        <f t="shared" ca="1" si="7"/>
        <v>0.62655728810772904</v>
      </c>
      <c r="Q26" s="239">
        <f t="shared" ca="1" si="9"/>
        <v>22.14779085665927</v>
      </c>
      <c r="S26" s="227" t="str">
        <f t="shared" ca="1" si="3"/>
        <v/>
      </c>
      <c r="T26" s="243" t="str">
        <f t="shared" ca="1" si="10"/>
        <v/>
      </c>
      <c r="U26" s="227"/>
    </row>
    <row r="27" spans="1:21" ht="20.149999999999999" customHeight="1">
      <c r="A27" s="236">
        <f t="shared" si="12"/>
        <v>20</v>
      </c>
      <c r="B27" s="237">
        <f t="shared" si="12"/>
        <v>2043</v>
      </c>
      <c r="C27" s="238">
        <f t="shared" si="8"/>
        <v>19344</v>
      </c>
      <c r="D27" s="239">
        <f t="shared" si="11"/>
        <v>3224</v>
      </c>
      <c r="E27" s="239">
        <f t="shared" si="1"/>
        <v>16120</v>
      </c>
      <c r="F27" s="237"/>
      <c r="G27" s="241">
        <f ca="1">DATA!$D$11/1000000</f>
        <v>1.1067187195279999</v>
      </c>
      <c r="H27" s="241">
        <f>C27*DATA!$D$5/1000000</f>
        <v>20.971314887630083</v>
      </c>
      <c r="I27" s="241">
        <f>(C27*DATA!$D$5*DATA!$D$7)/1000000</f>
        <v>0.47185458497167682</v>
      </c>
      <c r="J27" s="239">
        <f t="shared" ca="1" si="5"/>
        <v>22.54988819212976</v>
      </c>
      <c r="K27" s="237"/>
      <c r="L27" s="239">
        <f>((D27*DATA!$D$23)/1000000)+((E27*DATA!$D$24)/1000000)</f>
        <v>27.9462768</v>
      </c>
      <c r="M27" s="239">
        <f t="shared" si="2"/>
        <v>27.9462768</v>
      </c>
      <c r="N27" s="239">
        <f t="shared" ca="1" si="6"/>
        <v>5.3963886078702394</v>
      </c>
      <c r="O27" s="238">
        <f>1/(1+'[164]Asumsi I'!$C$3)^(KKF!A27)</f>
        <v>0.1036667650806883</v>
      </c>
      <c r="P27" s="239">
        <f t="shared" ca="1" si="7"/>
        <v>0.55942615009618668</v>
      </c>
      <c r="Q27" s="239">
        <f t="shared" ca="1" si="9"/>
        <v>22.707217006755457</v>
      </c>
      <c r="S27" s="227" t="str">
        <f t="shared" ca="1" si="3"/>
        <v/>
      </c>
      <c r="T27" s="243" t="str">
        <f t="shared" ca="1" si="10"/>
        <v/>
      </c>
      <c r="U27" s="227"/>
    </row>
    <row r="28" spans="1:21" ht="20.149999999999999" customHeight="1">
      <c r="A28" s="236">
        <f t="shared" si="12"/>
        <v>21</v>
      </c>
      <c r="B28" s="237">
        <f t="shared" si="12"/>
        <v>2044</v>
      </c>
      <c r="C28" s="238">
        <f t="shared" si="8"/>
        <v>19344</v>
      </c>
      <c r="D28" s="239">
        <f t="shared" si="11"/>
        <v>3224</v>
      </c>
      <c r="E28" s="239">
        <f t="shared" si="1"/>
        <v>16120</v>
      </c>
      <c r="F28" s="237"/>
      <c r="G28" s="241">
        <f ca="1">DATA!$D$11/1000000</f>
        <v>1.1067187195279999</v>
      </c>
      <c r="H28" s="241">
        <f>C28*DATA!$D$5/1000000</f>
        <v>20.971314887630083</v>
      </c>
      <c r="I28" s="241">
        <f>(C28*DATA!$D$5*DATA!$D$7)/1000000</f>
        <v>0.47185458497167682</v>
      </c>
      <c r="J28" s="239">
        <f t="shared" ca="1" si="5"/>
        <v>22.54988819212976</v>
      </c>
      <c r="K28" s="237"/>
      <c r="L28" s="239">
        <f>((D28*DATA!$D$23)/1000000)+((E28*DATA!$D$24)/1000000)</f>
        <v>27.9462768</v>
      </c>
      <c r="M28" s="239">
        <f t="shared" si="2"/>
        <v>27.9462768</v>
      </c>
      <c r="N28" s="239">
        <f t="shared" ca="1" si="6"/>
        <v>5.3963886078702394</v>
      </c>
      <c r="O28" s="238">
        <f>1/(1+'[164]Asumsi I'!$C$3)^(KKF!A28)</f>
        <v>9.2559611679185971E-2</v>
      </c>
      <c r="P28" s="239">
        <f t="shared" ca="1" si="7"/>
        <v>0.49948763401445234</v>
      </c>
      <c r="Q28" s="239">
        <f t="shared" ca="1" si="9"/>
        <v>23.20670464076991</v>
      </c>
      <c r="S28" s="227" t="str">
        <f t="shared" ca="1" si="3"/>
        <v/>
      </c>
      <c r="T28" s="243" t="str">
        <f t="shared" ca="1" si="10"/>
        <v/>
      </c>
      <c r="U28" s="227"/>
    </row>
    <row r="29" spans="1:21" ht="20.149999999999999" customHeight="1">
      <c r="A29" s="236">
        <f t="shared" si="12"/>
        <v>22</v>
      </c>
      <c r="B29" s="237">
        <f t="shared" si="12"/>
        <v>2045</v>
      </c>
      <c r="C29" s="238">
        <f t="shared" si="8"/>
        <v>19344</v>
      </c>
      <c r="D29" s="239">
        <f t="shared" si="11"/>
        <v>3224</v>
      </c>
      <c r="E29" s="239">
        <f t="shared" si="1"/>
        <v>16120</v>
      </c>
      <c r="F29" s="237"/>
      <c r="G29" s="241">
        <f ca="1">DATA!$D$11/1000000</f>
        <v>1.1067187195279999</v>
      </c>
      <c r="H29" s="241">
        <f>C29*DATA!$D$5/1000000</f>
        <v>20.971314887630083</v>
      </c>
      <c r="I29" s="241">
        <f>(C29*DATA!$D$5*DATA!$D$7)/1000000</f>
        <v>0.47185458497167682</v>
      </c>
      <c r="J29" s="239">
        <f t="shared" ca="1" si="5"/>
        <v>22.54988819212976</v>
      </c>
      <c r="K29" s="237"/>
      <c r="L29" s="239">
        <f>((D29*DATA!$D$23)/1000000)+((E29*DATA!$D$24)/1000000)</f>
        <v>27.9462768</v>
      </c>
      <c r="M29" s="239">
        <f t="shared" si="2"/>
        <v>27.9462768</v>
      </c>
      <c r="N29" s="239">
        <f t="shared" ca="1" si="6"/>
        <v>5.3963886078702394</v>
      </c>
      <c r="O29" s="238">
        <f>1/(1+'[164]Asumsi I'!$C$3)^(KKF!A29)</f>
        <v>8.2642510427844609E-2</v>
      </c>
      <c r="P29" s="239">
        <f t="shared" ca="1" si="7"/>
        <v>0.4459711017986181</v>
      </c>
      <c r="Q29" s="239">
        <f t="shared" ca="1" si="9"/>
        <v>23.65267574256853</v>
      </c>
      <c r="S29" s="227" t="str">
        <f t="shared" ca="1" si="3"/>
        <v/>
      </c>
      <c r="T29" s="243" t="str">
        <f t="shared" ca="1" si="10"/>
        <v/>
      </c>
      <c r="U29" s="227"/>
    </row>
    <row r="30" spans="1:21" ht="20.149999999999999" customHeight="1">
      <c r="A30" s="236">
        <f t="shared" si="12"/>
        <v>23</v>
      </c>
      <c r="B30" s="237">
        <f t="shared" si="12"/>
        <v>2046</v>
      </c>
      <c r="C30" s="238">
        <f t="shared" si="8"/>
        <v>19344</v>
      </c>
      <c r="D30" s="239">
        <f t="shared" si="11"/>
        <v>3224</v>
      </c>
      <c r="E30" s="239">
        <f t="shared" si="1"/>
        <v>16120</v>
      </c>
      <c r="F30" s="237"/>
      <c r="G30" s="241">
        <f ca="1">DATA!$D$11/1000000</f>
        <v>1.1067187195279999</v>
      </c>
      <c r="H30" s="241">
        <f>C30*DATA!$D$5/1000000</f>
        <v>20.971314887630083</v>
      </c>
      <c r="I30" s="241">
        <f>(C30*DATA!$D$5*DATA!$D$7)/1000000</f>
        <v>0.47185458497167682</v>
      </c>
      <c r="J30" s="239">
        <f t="shared" ca="1" si="5"/>
        <v>22.54988819212976</v>
      </c>
      <c r="K30" s="237"/>
      <c r="L30" s="239">
        <f>((D30*DATA!$D$23)/1000000)+((E30*DATA!$D$24)/1000000)</f>
        <v>27.9462768</v>
      </c>
      <c r="M30" s="239">
        <f t="shared" si="2"/>
        <v>27.9462768</v>
      </c>
      <c r="N30" s="239">
        <f t="shared" ca="1" si="6"/>
        <v>5.3963886078702394</v>
      </c>
      <c r="O30" s="238">
        <f>1/(1+'[164]Asumsi I'!$C$3)^(KKF!A30)</f>
        <v>7.3787955739146982E-2</v>
      </c>
      <c r="P30" s="239">
        <f t="shared" ca="1" si="7"/>
        <v>0.39818848374876625</v>
      </c>
      <c r="Q30" s="239">
        <f t="shared" ca="1" si="9"/>
        <v>24.050864226317294</v>
      </c>
      <c r="S30" s="227" t="str">
        <f t="shared" ca="1" si="3"/>
        <v/>
      </c>
      <c r="T30" s="243" t="str">
        <f t="shared" ca="1" si="10"/>
        <v/>
      </c>
      <c r="U30" s="227"/>
    </row>
    <row r="31" spans="1:21" ht="20.149999999999999" customHeight="1">
      <c r="A31" s="236">
        <f t="shared" si="12"/>
        <v>24</v>
      </c>
      <c r="B31" s="237">
        <f t="shared" si="12"/>
        <v>2047</v>
      </c>
      <c r="C31" s="238">
        <f t="shared" si="8"/>
        <v>19344</v>
      </c>
      <c r="D31" s="239">
        <f t="shared" si="11"/>
        <v>3224</v>
      </c>
      <c r="E31" s="239">
        <f t="shared" si="1"/>
        <v>16120</v>
      </c>
      <c r="F31" s="237"/>
      <c r="G31" s="241">
        <f ca="1">DATA!$D$11/1000000</f>
        <v>1.1067187195279999</v>
      </c>
      <c r="H31" s="241">
        <f>C31*DATA!$D$5/1000000</f>
        <v>20.971314887630083</v>
      </c>
      <c r="I31" s="241">
        <f>(C31*DATA!$D$5*DATA!$D$7)/1000000</f>
        <v>0.47185458497167682</v>
      </c>
      <c r="J31" s="239">
        <f t="shared" ca="1" si="5"/>
        <v>22.54988819212976</v>
      </c>
      <c r="K31" s="237"/>
      <c r="L31" s="239">
        <f>((D31*DATA!$D$23)/1000000)+((E31*DATA!$D$24)/1000000)</f>
        <v>27.9462768</v>
      </c>
      <c r="M31" s="239">
        <f t="shared" si="2"/>
        <v>27.9462768</v>
      </c>
      <c r="N31" s="239">
        <f t="shared" ca="1" si="6"/>
        <v>5.3963886078702394</v>
      </c>
      <c r="O31" s="238">
        <f>1/(1+'[164]Asumsi I'!$C$3)^(KKF!A31)</f>
        <v>6.5882103338524081E-2</v>
      </c>
      <c r="P31" s="239">
        <f t="shared" ca="1" si="7"/>
        <v>0.35552543191854125</v>
      </c>
      <c r="Q31" s="239">
        <f ca="1">Q30+P31</f>
        <v>24.406389658235835</v>
      </c>
      <c r="S31" s="227" t="str">
        <f t="shared" ca="1" si="3"/>
        <v/>
      </c>
      <c r="T31" s="243" t="str">
        <f t="shared" ca="1" si="10"/>
        <v/>
      </c>
      <c r="U31" s="227"/>
    </row>
    <row r="32" spans="1:21" ht="20.149999999999999" customHeight="1">
      <c r="A32" s="236">
        <f t="shared" si="12"/>
        <v>25</v>
      </c>
      <c r="B32" s="237">
        <f>B30+1</f>
        <v>2047</v>
      </c>
      <c r="C32" s="238">
        <f t="shared" si="8"/>
        <v>19344</v>
      </c>
      <c r="D32" s="239">
        <f t="shared" si="11"/>
        <v>3224</v>
      </c>
      <c r="E32" s="239">
        <f t="shared" si="1"/>
        <v>16120</v>
      </c>
      <c r="F32" s="237"/>
      <c r="G32" s="241">
        <f ca="1">DATA!$D$11/1000000</f>
        <v>1.1067187195279999</v>
      </c>
      <c r="H32" s="241">
        <f>C32*DATA!$D$5/1000000</f>
        <v>20.971314887630083</v>
      </c>
      <c r="I32" s="241">
        <f>(C32*DATA!$D$5*DATA!$D$7)/1000000</f>
        <v>0.47185458497167682</v>
      </c>
      <c r="J32" s="239">
        <f t="shared" ca="1" si="5"/>
        <v>22.54988819212976</v>
      </c>
      <c r="K32" s="237"/>
      <c r="L32" s="239">
        <f>((D32*DATA!$D$23)/1000000)+((E32*DATA!$D$24)/1000000)</f>
        <v>27.9462768</v>
      </c>
      <c r="M32" s="239">
        <f t="shared" si="2"/>
        <v>27.9462768</v>
      </c>
      <c r="N32" s="239">
        <f t="shared" ca="1" si="6"/>
        <v>5.3963886078702394</v>
      </c>
      <c r="O32" s="238">
        <f>1/(1+'[164]Asumsi I'!$C$3)^(KKF!A32)</f>
        <v>5.8823306552253637E-2</v>
      </c>
      <c r="P32" s="239">
        <f t="shared" ca="1" si="7"/>
        <v>0.31743342135584035</v>
      </c>
      <c r="Q32" s="239">
        <f ca="1">Q31+P32</f>
        <v>24.723823079591675</v>
      </c>
      <c r="S32" s="227" t="str">
        <f t="shared" ca="1" si="3"/>
        <v/>
      </c>
      <c r="T32" s="243" t="str">
        <f t="shared" ca="1" si="10"/>
        <v/>
      </c>
      <c r="U32" s="227"/>
    </row>
    <row r="33" spans="2:22" ht="20.149999999999999" customHeight="1">
      <c r="B33" s="246"/>
      <c r="C33" s="246"/>
      <c r="D33" s="246"/>
      <c r="E33" s="246"/>
      <c r="F33" s="619" t="s">
        <v>1347</v>
      </c>
      <c r="G33" s="619"/>
      <c r="H33" s="619"/>
      <c r="I33" s="247"/>
      <c r="J33" s="248">
        <f ca="1">SUM(J7:J32)</f>
        <v>623.76372107793873</v>
      </c>
      <c r="K33" s="619" t="s">
        <v>1348</v>
      </c>
      <c r="L33" s="619"/>
      <c r="M33" s="248">
        <f>SUM(M7:M32)</f>
        <v>741.07263279999984</v>
      </c>
      <c r="N33" s="246"/>
      <c r="O33" s="246"/>
      <c r="P33" s="249"/>
      <c r="Q33" s="249"/>
      <c r="S33" s="227">
        <f ca="1">COUNTIF(S7:S32,"a")</f>
        <v>5</v>
      </c>
    </row>
    <row r="34" spans="2:22" ht="20.149999999999999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1349</v>
      </c>
      <c r="Q34" s="253">
        <f ca="1">+J7/N32</f>
        <v>11.12160754827131</v>
      </c>
      <c r="V34" s="254"/>
    </row>
    <row r="35" spans="2:22" ht="20.149999999999999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1350</v>
      </c>
      <c r="Q35" s="255">
        <f ca="1">AVERAGE(T7:T32)</f>
        <v>4.903497561642677</v>
      </c>
    </row>
    <row r="36" spans="2:22" ht="20.149999999999999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1351</v>
      </c>
      <c r="Q36" s="256">
        <f ca="1">M33/J33</f>
        <v>1.1880662625253953</v>
      </c>
    </row>
    <row r="37" spans="2:22" ht="20.149999999999999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1001</v>
      </c>
      <c r="Q37" s="257">
        <f ca="1">+NPV(0.12,N7:N32)</f>
        <v>22.074842035349704</v>
      </c>
    </row>
    <row r="38" spans="2:22" ht="20.149999999999999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1002</v>
      </c>
      <c r="Q38" s="258">
        <f ca="1">IRR(N7:N32,DATA!D4)</f>
        <v>0.30621332031756454</v>
      </c>
    </row>
    <row r="39" spans="2:22" ht="20.149999999999999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5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4"/>
  <sheetViews>
    <sheetView showGridLines="0" view="pageBreakPreview" topLeftCell="A4" zoomScale="85" zoomScaleNormal="100" zoomScaleSheetLayoutView="85" workbookViewId="0">
      <pane ySplit="10" topLeftCell="A89" activePane="bottomLeft" state="frozen"/>
      <selection activeCell="F152" sqref="F152"/>
      <selection pane="bottomLeft" activeCell="P93" sqref="P93"/>
    </sheetView>
  </sheetViews>
  <sheetFormatPr defaultColWidth="9.1796875" defaultRowHeight="14"/>
  <cols>
    <col min="1" max="1" width="8.26953125" style="259" customWidth="1"/>
    <col min="2" max="2" width="5.1796875" style="260" customWidth="1"/>
    <col min="3" max="3" width="56.54296875" style="332" customWidth="1"/>
    <col min="4" max="4" width="13.7265625" style="332" customWidth="1"/>
    <col min="5" max="5" width="12.54296875" style="263" customWidth="1"/>
    <col min="6" max="6" width="7.7265625" style="263" customWidth="1"/>
    <col min="7" max="7" width="12.7265625" style="263" customWidth="1"/>
    <col min="8" max="8" width="18.1796875" style="264" customWidth="1"/>
    <col min="9" max="9" width="16.7265625" style="264" customWidth="1"/>
    <col min="10" max="11" width="16.7265625" style="265" customWidth="1"/>
    <col min="12" max="12" width="3.7265625" style="265" customWidth="1"/>
    <col min="13" max="13" width="14" style="265" customWidth="1"/>
    <col min="14" max="14" width="15" style="265" customWidth="1"/>
    <col min="15" max="15" width="9.1796875" style="266" customWidth="1"/>
    <col min="16" max="16" width="12.7265625" style="267" customWidth="1"/>
    <col min="17" max="17" width="12.7265625" style="266" customWidth="1"/>
    <col min="18" max="18" width="2.453125" style="266" customWidth="1"/>
    <col min="19" max="22" width="10.81640625" style="266" customWidth="1"/>
    <col min="23" max="24" width="9.1796875" style="266" customWidth="1"/>
    <col min="25" max="16384" width="9.179687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22" t="s">
        <v>1009</v>
      </c>
      <c r="P3" s="622"/>
      <c r="Q3" s="269"/>
      <c r="T3" s="267"/>
      <c r="U3" s="268" t="s">
        <v>1014</v>
      </c>
      <c r="V3" s="267"/>
    </row>
    <row r="4" spans="1:22" ht="15.75" customHeight="1">
      <c r="B4" s="623" t="s">
        <v>1643</v>
      </c>
      <c r="C4" s="623"/>
      <c r="D4" s="623"/>
      <c r="E4" s="623"/>
      <c r="F4" s="623"/>
      <c r="G4" s="623"/>
      <c r="H4" s="623"/>
      <c r="I4" s="623"/>
      <c r="J4" s="623"/>
      <c r="K4" s="623"/>
      <c r="O4" s="622"/>
      <c r="P4" s="622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1010</v>
      </c>
      <c r="F6" s="272" t="s">
        <v>9</v>
      </c>
      <c r="G6" s="639" t="s">
        <v>1663</v>
      </c>
      <c r="H6" s="639"/>
      <c r="I6" s="639"/>
      <c r="J6" s="639"/>
      <c r="K6" s="639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1665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1647</v>
      </c>
      <c r="J9" s="273"/>
      <c r="T9" s="267"/>
      <c r="U9" s="268"/>
      <c r="V9" s="267"/>
    </row>
    <row r="10" spans="1:22" ht="14.5" thickBot="1">
      <c r="C10" s="262"/>
      <c r="D10" s="262"/>
      <c r="T10" s="267"/>
      <c r="U10" s="267"/>
      <c r="V10" s="267"/>
    </row>
    <row r="11" spans="1:22" ht="21" customHeight="1">
      <c r="B11" s="625" t="s">
        <v>0</v>
      </c>
      <c r="C11" s="627" t="s">
        <v>1</v>
      </c>
      <c r="D11" s="630" t="s">
        <v>34</v>
      </c>
      <c r="E11" s="630" t="s">
        <v>35</v>
      </c>
      <c r="F11" s="630" t="s">
        <v>2</v>
      </c>
      <c r="G11" s="632" t="s">
        <v>33</v>
      </c>
      <c r="H11" s="630" t="s">
        <v>3</v>
      </c>
      <c r="I11" s="630"/>
      <c r="J11" s="630"/>
      <c r="K11" s="649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26"/>
      <c r="C12" s="628"/>
      <c r="D12" s="631"/>
      <c r="E12" s="631"/>
      <c r="F12" s="631"/>
      <c r="G12" s="633"/>
      <c r="H12" s="635" t="s">
        <v>38</v>
      </c>
      <c r="I12" s="635" t="s">
        <v>5</v>
      </c>
      <c r="J12" s="631" t="s">
        <v>39</v>
      </c>
      <c r="K12" s="650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26"/>
      <c r="C13" s="629"/>
      <c r="D13" s="631"/>
      <c r="E13" s="631"/>
      <c r="F13" s="631"/>
      <c r="G13" s="634"/>
      <c r="H13" s="636"/>
      <c r="I13" s="636"/>
      <c r="J13" s="631"/>
      <c r="K13" s="650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 ht="14.25" customHeight="1">
      <c r="A15" s="259"/>
      <c r="B15" s="292" t="s">
        <v>10</v>
      </c>
      <c r="C15" s="293" t="s">
        <v>1650</v>
      </c>
      <c r="D15" s="281" t="str">
        <f ca="1">IF(ISERROR(OFFSET('HARGA SATUAN'!$D$6,MATCH('RAB Standart'!C15,'HARGA SATUAN'!$C$7:$C$1509,0),0)),"",OFFSET('HARGA SATUAN'!$D$6,MATCH('RAB Standart'!C15,'HARGA SATUAN'!$C$7:$C$1509,0),0))</f>
        <v/>
      </c>
      <c r="E15" s="282" t="str">
        <f ca="1">IF(B15="+","Unit",IF(ISERROR(OFFSET('HARGA SATUAN'!$E$6,MATCH('RAB Standart'!C15,'HARGA SATUAN'!$C$7:$C$1509,0),0)),"",OFFSET('HARGA SATUAN'!$E$6,MATCH('RAB Standart'!C15,'HARGA SATUAN'!$C$7:$C$1509,0),0)))</f>
        <v/>
      </c>
      <c r="F15" s="291"/>
      <c r="G15" s="283">
        <f ca="1">IF(ISERROR(OFFSET('HARGA SATUAN'!$I$6,MATCH('RAB Standart'!C15,'HARGA SATUAN'!$C$7:$C$1509,0),0)),0,OFFSET('HARGA SATUAN'!$I$6,MATCH('RAB Standart'!C15,'HARGA SATUAN'!$C$7:$C$1509,0),0))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16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88" customFormat="1" ht="15.75" customHeight="1">
      <c r="A16" s="259"/>
      <c r="B16" s="294">
        <v>1</v>
      </c>
      <c r="C16" s="495" t="s">
        <v>94</v>
      </c>
      <c r="D16" s="281" t="str">
        <f ca="1">IF(ISERROR(OFFSET('HARGA SATUAN'!$D$6,MATCH('RAB Standart'!C16,'HARGA SATUAN'!$C$7:$C$1509,0),0)),"",OFFSET('HARGA SATUAN'!$D$6,MATCH('RAB Standart'!C16,'HARGA SATUAN'!$C$7:$C$1509,0),0))</f>
        <v>HDW</v>
      </c>
      <c r="E16" s="282" t="str">
        <f ca="1">IF(B16="+","Unit",IF(ISERROR(OFFSET('HARGA SATUAN'!$E$6,MATCH('RAB Standart'!C16,'HARGA SATUAN'!$C$7:$C$1509,0),0)),"",OFFSET('HARGA SATUAN'!$E$6,MATCH('RAB Standart'!C16,'HARGA SATUAN'!$C$7:$C$1509,0),0)))</f>
        <v>Btg</v>
      </c>
      <c r="F16" s="291">
        <v>1</v>
      </c>
      <c r="G16" s="283">
        <f ca="1">IF(ISERROR(OFFSET('HARGA SATUAN'!$I$6,MATCH('RAB Standart'!C16,'HARGA SATUAN'!$C$7:$C$1509,0),0)),0,OFFSET('HARGA SATUAN'!$I$6,MATCH('RAB Standart'!C16,'HARGA SATUAN'!$C$7:$C$1509,0),0))</f>
        <v>3382600</v>
      </c>
      <c r="H16" s="284">
        <f t="shared" ca="1" si="0"/>
        <v>0</v>
      </c>
      <c r="I16" s="284">
        <f t="shared" ca="1" si="1"/>
        <v>3382600</v>
      </c>
      <c r="J16" s="284">
        <f t="shared" ca="1" si="2"/>
        <v>0</v>
      </c>
      <c r="K16" s="285">
        <f t="shared" ca="1" si="3"/>
        <v>3382600</v>
      </c>
      <c r="L16" s="265"/>
      <c r="M16" s="265"/>
      <c r="N16" s="265"/>
      <c r="O16" s="286"/>
      <c r="P16" s="286"/>
      <c r="Q16" s="267"/>
      <c r="R16" s="259"/>
      <c r="S16" s="287"/>
      <c r="T16" s="264"/>
      <c r="U16" s="264"/>
      <c r="V16" s="264"/>
    </row>
    <row r="17" spans="1:22" s="288" customFormat="1" ht="15.75" customHeight="1">
      <c r="A17" s="259"/>
      <c r="B17" s="294">
        <v>2</v>
      </c>
      <c r="C17" s="497" t="s">
        <v>6</v>
      </c>
      <c r="D17" s="281" t="str">
        <f ca="1">IF(ISERROR(OFFSET('HARGA SATUAN'!$D$6,MATCH('RAB Standart'!C17,'HARGA SATUAN'!$C$7:$C$1509,0),0)),"",OFFSET('HARGA SATUAN'!$D$6,MATCH('RAB Standart'!C17,'HARGA SATUAN'!$C$7:$C$1509,0),0))</f>
        <v>JASA</v>
      </c>
      <c r="E17" s="282" t="str">
        <f ca="1">IF(B17="+","Unit",IF(ISERROR(OFFSET('HARGA SATUAN'!$E$6,MATCH('RAB Standart'!C17,'HARGA SATUAN'!$C$7:$C$1509,0),0)),"",OFFSET('HARGA SATUAN'!$E$6,MATCH('RAB Standart'!C17,'HARGA SATUAN'!$C$7:$C$1509,0),0)))</f>
        <v>Btg</v>
      </c>
      <c r="F17" s="291">
        <v>1</v>
      </c>
      <c r="G17" s="283">
        <f ca="1">IF(ISERROR(OFFSET('HARGA SATUAN'!$I$6,MATCH('RAB Standart'!C17,'HARGA SATUAN'!$C$7:$C$1509,0),0)),0,OFFSET('HARGA SATUAN'!$I$6,MATCH('RAB Standart'!C17,'HARGA SATUAN'!$C$7:$C$1509,0),0))</f>
        <v>10066.666666666668</v>
      </c>
      <c r="H17" s="284">
        <f t="shared" ref="H17:H18" ca="1" si="4">IF(OR(D17="MDU",D17="MDU-KD"),(IF($O$3="RAB NON MDU","PLN KD",G17*F17)),0)</f>
        <v>0</v>
      </c>
      <c r="I17" s="284">
        <f t="shared" ref="I17:I18" ca="1" si="5">IF(D17="HDW",G17*F17,0)</f>
        <v>0</v>
      </c>
      <c r="J17" s="284">
        <f t="shared" ref="J17:J18" ca="1" si="6">IF(D17="JASA",G17*F17,0)</f>
        <v>10066.666666666668</v>
      </c>
      <c r="K17" s="285">
        <f t="shared" ref="K17:K18" ca="1" si="7">SUM(H17:J17)</f>
        <v>10066.666666666668</v>
      </c>
      <c r="L17" s="265"/>
      <c r="M17" s="265"/>
      <c r="N17" s="265"/>
      <c r="O17" s="286"/>
      <c r="P17" s="286"/>
      <c r="Q17" s="267"/>
      <c r="R17" s="259"/>
      <c r="S17" s="287"/>
      <c r="T17" s="264"/>
      <c r="U17" s="264"/>
      <c r="V17" s="264"/>
    </row>
    <row r="18" spans="1:22" s="288" customFormat="1" ht="15.75" customHeight="1">
      <c r="A18" s="259"/>
      <c r="B18" s="294">
        <v>3</v>
      </c>
      <c r="C18" s="497" t="s">
        <v>454</v>
      </c>
      <c r="D18" s="281" t="str">
        <f ca="1">IF(ISERROR(OFFSET('HARGA SATUAN'!$D$6,MATCH('RAB Standart'!C18,'HARGA SATUAN'!$C$7:$C$1509,0),0)),"",OFFSET('HARGA SATUAN'!$D$6,MATCH('RAB Standart'!C18,'HARGA SATUAN'!$C$7:$C$1509,0),0))</f>
        <v>HDW</v>
      </c>
      <c r="E18" s="282" t="str">
        <f ca="1">IF(B18="+","Unit",IF(ISERROR(OFFSET('HARGA SATUAN'!$E$6,MATCH('RAB Standart'!C18,'HARGA SATUAN'!$C$7:$C$1509,0),0)),"",OFFSET('HARGA SATUAN'!$E$6,MATCH('RAB Standart'!C18,'HARGA SATUAN'!$C$7:$C$1509,0),0)))</f>
        <v>Set</v>
      </c>
      <c r="F18" s="291">
        <v>1</v>
      </c>
      <c r="G18" s="283">
        <f ca="1">IF(ISERROR(OFFSET('HARGA SATUAN'!$I$6,MATCH('RAB Standart'!C18,'HARGA SATUAN'!$C$7:$C$1509,0),0)),0,OFFSET('HARGA SATUAN'!$I$6,MATCH('RAB Standart'!C18,'HARGA SATUAN'!$C$7:$C$1509,0),0))</f>
        <v>200000</v>
      </c>
      <c r="H18" s="284">
        <f t="shared" ca="1" si="4"/>
        <v>0</v>
      </c>
      <c r="I18" s="284">
        <f t="shared" ca="1" si="5"/>
        <v>200000</v>
      </c>
      <c r="J18" s="284">
        <f t="shared" ca="1" si="6"/>
        <v>0</v>
      </c>
      <c r="K18" s="285">
        <f t="shared" ca="1" si="7"/>
        <v>200000</v>
      </c>
      <c r="L18" s="265"/>
      <c r="M18" s="265"/>
      <c r="N18" s="265"/>
      <c r="O18" s="286"/>
      <c r="P18" s="286"/>
      <c r="Q18" s="267"/>
      <c r="R18" s="259"/>
      <c r="S18" s="287"/>
      <c r="T18" s="264"/>
      <c r="U18" s="264"/>
      <c r="V18" s="264"/>
    </row>
    <row r="19" spans="1:22" s="288" customFormat="1" ht="15.75" customHeight="1">
      <c r="A19" s="259"/>
      <c r="B19" s="279"/>
      <c r="C19" s="280"/>
      <c r="D19" s="281"/>
      <c r="E19" s="282"/>
      <c r="F19" s="283"/>
      <c r="G19" s="283"/>
      <c r="H19" s="284"/>
      <c r="I19" s="284"/>
      <c r="J19" s="284"/>
      <c r="K19" s="285"/>
      <c r="L19" s="265"/>
      <c r="M19" s="265"/>
      <c r="N19" s="265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 ht="14.25" customHeight="1">
      <c r="A20" s="259"/>
      <c r="B20" s="292" t="s">
        <v>1621</v>
      </c>
      <c r="C20" s="293" t="s">
        <v>1651</v>
      </c>
      <c r="D20" s="281" t="str">
        <f ca="1">IF(ISERROR(OFFSET('HARGA SATUAN'!$D$6,MATCH('RAB Standart'!C20,'HARGA SATUAN'!$C$7:$C$1509,0),0)),"",OFFSET('HARGA SATUAN'!$D$6,MATCH('RAB Standart'!C20,'HARGA SATUAN'!$C$7:$C$1509,0),0))</f>
        <v/>
      </c>
      <c r="E20" s="282" t="str">
        <f ca="1">IF(B20="+","Unit",IF(ISERROR(OFFSET('HARGA SATUAN'!$E$6,MATCH('RAB Standart'!C20,'HARGA SATUAN'!$C$7:$C$1509,0),0)),"",OFFSET('HARGA SATUAN'!$E$6,MATCH('RAB Standart'!C20,'HARGA SATUAN'!$C$7:$C$1509,0),0)))</f>
        <v/>
      </c>
      <c r="F20" s="291"/>
      <c r="G20" s="283">
        <f ca="1">IF(ISERROR(OFFSET('HARGA SATUAN'!$I$6,MATCH('RAB Standart'!C20,'HARGA SATUAN'!$C$7:$C$1509,0),0)),0,OFFSET('HARGA SATUAN'!$I$6,MATCH('RAB Standart'!C20,'HARGA SATUAN'!$C$7:$C$1509,0),0))</f>
        <v>0</v>
      </c>
      <c r="H20" s="284">
        <f t="shared" ref="H20" ca="1" si="8">IF(OR(D20="MDU",D20="MDU-KD"),(IF($O$3="RAB NON MDU","PLN KD",G20*F20)),0)</f>
        <v>0</v>
      </c>
      <c r="I20" s="284">
        <f t="shared" ref="I20" ca="1" si="9">IF(D20="HDW",G20*F20,0)</f>
        <v>0</v>
      </c>
      <c r="J20" s="284">
        <f t="shared" ref="J20" ca="1" si="10">IF(D20="JASA",G20*F20,0)</f>
        <v>0</v>
      </c>
      <c r="K20" s="285">
        <f t="shared" ref="K20" ca="1" si="11">SUM(H20:J20)</f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 ht="14.25" customHeight="1">
      <c r="A21" s="259"/>
      <c r="B21" s="294" t="s">
        <v>1008</v>
      </c>
      <c r="C21" s="495" t="s">
        <v>1635</v>
      </c>
      <c r="D21" s="281" t="str">
        <f ca="1">IF(ISERROR(OFFSET('HARGA SATUAN'!$D$6,MATCH('RAB Standart'!C21,'HARGA SATUAN'!$C$7:$C$1509,0),0)),"",OFFSET('HARGA SATUAN'!$D$6,MATCH('RAB Standart'!C21,'HARGA SATUAN'!$C$7:$C$1509,0),0))</f>
        <v/>
      </c>
      <c r="E21" s="282" t="str">
        <f ca="1">IF(B21="+","Unit",IF(ISERROR(OFFSET('HARGA SATUAN'!$E$6,MATCH('RAB Standart'!C21,'HARGA SATUAN'!$C$7:$C$1509,0),0)),"",OFFSET('HARGA SATUAN'!$E$6,MATCH('RAB Standart'!C21,'HARGA SATUAN'!$C$7:$C$1509,0),0)))</f>
        <v>Unit</v>
      </c>
      <c r="F21" s="291">
        <v>2</v>
      </c>
      <c r="G21" s="283">
        <f ca="1">IF(ISERROR(OFFSET('HARGA SATUAN'!$I$6,MATCH('RAB Standart'!C21,'HARGA SATUAN'!$C$7:$C$1509,0),0)),0,OFFSET('HARGA SATUAN'!$I$6,MATCH('RAB Standart'!C21,'HARGA SATUAN'!$C$7:$C$1509,0),0))</f>
        <v>0</v>
      </c>
      <c r="H21" s="284">
        <f t="shared" ref="H21:H26" ca="1" si="12">IF(OR(D21="MDU",D21="MDU-KD"),(IF($O$3="RAB NON MDU","PLN KD",G21*F21)),0)</f>
        <v>0</v>
      </c>
      <c r="I21" s="284">
        <f t="shared" ref="I21:I26" ca="1" si="13">IF(D21="HDW",G21*F21,0)</f>
        <v>0</v>
      </c>
      <c r="J21" s="284">
        <f t="shared" ref="J21:J26" ca="1" si="14">IF(D21="JASA",G21*F21,0)</f>
        <v>0</v>
      </c>
      <c r="K21" s="285">
        <f t="shared" ref="K21:K26" ca="1" si="15">SUM(H21:J21)</f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14.25" customHeight="1">
      <c r="A22" s="259"/>
      <c r="B22" s="294">
        <v>1</v>
      </c>
      <c r="C22" s="495" t="s">
        <v>589</v>
      </c>
      <c r="D22" s="281" t="str">
        <f ca="1">IF(ISERROR(OFFSET('HARGA SATUAN'!$D$6,MATCH('RAB Standart'!C22,'HARGA SATUAN'!$C$7:$C$1509,0),0)),"",OFFSET('HARGA SATUAN'!$D$6,MATCH('RAB Standart'!C22,'HARGA SATUAN'!$C$7:$C$1509,0),0))</f>
        <v>HDW</v>
      </c>
      <c r="E22" s="282" t="str">
        <f ca="1">IF(B22="+","Unit",IF(ISERROR(OFFSET('HARGA SATUAN'!$E$6,MATCH('RAB Standart'!C22,'HARGA SATUAN'!$C$7:$C$1509,0),0)),"",OFFSET('HARGA SATUAN'!$E$6,MATCH('RAB Standart'!C22,'HARGA SATUAN'!$C$7:$C$1509,0),0)))</f>
        <v>Bh</v>
      </c>
      <c r="F22" s="291">
        <f>F21*1</f>
        <v>2</v>
      </c>
      <c r="G22" s="283">
        <f ca="1">IF(ISERROR(OFFSET('HARGA SATUAN'!$I$6,MATCH('RAB Standart'!C22,'HARGA SATUAN'!$C$7:$C$1509,0),0)),0,OFFSET('HARGA SATUAN'!$I$6,MATCH('RAB Standart'!C22,'HARGA SATUAN'!$C$7:$C$1509,0),0))</f>
        <v>78500</v>
      </c>
      <c r="H22" s="284">
        <f t="shared" ca="1" si="12"/>
        <v>0</v>
      </c>
      <c r="I22" s="284">
        <f t="shared" ca="1" si="13"/>
        <v>157000</v>
      </c>
      <c r="J22" s="284">
        <f t="shared" ca="1" si="14"/>
        <v>0</v>
      </c>
      <c r="K22" s="285">
        <f t="shared" ca="1" si="15"/>
        <v>157000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14.25" customHeight="1">
      <c r="A23" s="259"/>
      <c r="B23" s="294">
        <v>2</v>
      </c>
      <c r="C23" s="495" t="s">
        <v>222</v>
      </c>
      <c r="D23" s="281" t="str">
        <f ca="1">IF(ISERROR(OFFSET('HARGA SATUAN'!$D$6,MATCH('RAB Standart'!C23,'HARGA SATUAN'!$C$7:$C$1509,0),0)),"",OFFSET('HARGA SATUAN'!$D$6,MATCH('RAB Standart'!C23,'HARGA SATUAN'!$C$7:$C$1509,0),0))</f>
        <v>HDW</v>
      </c>
      <c r="E23" s="282" t="str">
        <f ca="1">IF(B23="+","Unit",IF(ISERROR(OFFSET('HARGA SATUAN'!$E$6,MATCH('RAB Standart'!C23,'HARGA SATUAN'!$C$7:$C$1509,0),0)),"",OFFSET('HARGA SATUAN'!$E$6,MATCH('RAB Standart'!C23,'HARGA SATUAN'!$C$7:$C$1509,0),0)))</f>
        <v>Bh</v>
      </c>
      <c r="F23" s="291">
        <f>F21*1</f>
        <v>2</v>
      </c>
      <c r="G23" s="283">
        <f ca="1">IF(ISERROR(OFFSET('HARGA SATUAN'!$I$6,MATCH('RAB Standart'!C23,'HARGA SATUAN'!$C$7:$C$1509,0),0)),0,OFFSET('HARGA SATUAN'!$I$6,MATCH('RAB Standart'!C23,'HARGA SATUAN'!$C$7:$C$1509,0),0))</f>
        <v>4212</v>
      </c>
      <c r="H23" s="284">
        <f t="shared" ca="1" si="12"/>
        <v>0</v>
      </c>
      <c r="I23" s="284">
        <f t="shared" ca="1" si="13"/>
        <v>8424</v>
      </c>
      <c r="J23" s="284">
        <f t="shared" ca="1" si="14"/>
        <v>0</v>
      </c>
      <c r="K23" s="285">
        <f t="shared" ca="1" si="15"/>
        <v>8424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14.25" customHeight="1">
      <c r="A24" s="259"/>
      <c r="B24" s="294">
        <v>3</v>
      </c>
      <c r="C24" s="495" t="s">
        <v>259</v>
      </c>
      <c r="D24" s="281" t="str">
        <f ca="1">IF(ISERROR(OFFSET('HARGA SATUAN'!$D$6,MATCH('RAB Standart'!C24,'HARGA SATUAN'!$C$7:$C$1509,0),0)),"",OFFSET('HARGA SATUAN'!$D$6,MATCH('RAB Standart'!C24,'HARGA SATUAN'!$C$7:$C$1509,0),0))</f>
        <v>HDW</v>
      </c>
      <c r="E24" s="282" t="str">
        <f ca="1">IF(B24="+","Unit",IF(ISERROR(OFFSET('HARGA SATUAN'!$E$6,MATCH('RAB Standart'!C24,'HARGA SATUAN'!$C$7:$C$1509,0),0)),"",OFFSET('HARGA SATUAN'!$E$6,MATCH('RAB Standart'!C24,'HARGA SATUAN'!$C$7:$C$1509,0),0)))</f>
        <v>Mtr</v>
      </c>
      <c r="F24" s="291">
        <f>F21*1</f>
        <v>2</v>
      </c>
      <c r="G24" s="283">
        <f ca="1">IF(ISERROR(OFFSET('HARGA SATUAN'!$I$6,MATCH('RAB Standart'!C24,'HARGA SATUAN'!$C$7:$C$1509,0),0)),0,OFFSET('HARGA SATUAN'!$I$6,MATCH('RAB Standart'!C24,'HARGA SATUAN'!$C$7:$C$1509,0),0))</f>
        <v>23310</v>
      </c>
      <c r="H24" s="284">
        <f t="shared" ca="1" si="12"/>
        <v>0</v>
      </c>
      <c r="I24" s="284">
        <f t="shared" ca="1" si="13"/>
        <v>46620</v>
      </c>
      <c r="J24" s="284">
        <f t="shared" ca="1" si="14"/>
        <v>0</v>
      </c>
      <c r="K24" s="285">
        <f t="shared" ca="1" si="15"/>
        <v>46620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14.25" customHeight="1">
      <c r="A25" s="259"/>
      <c r="B25" s="294">
        <v>4</v>
      </c>
      <c r="C25" s="495" t="s">
        <v>25</v>
      </c>
      <c r="D25" s="281" t="str">
        <f ca="1">IF(ISERROR(OFFSET('HARGA SATUAN'!$D$6,MATCH('RAB Standart'!C25,'HARGA SATUAN'!$C$7:$C$1509,0),0)),"",OFFSET('HARGA SATUAN'!$D$6,MATCH('RAB Standart'!C25,'HARGA SATUAN'!$C$7:$C$1509,0),0))</f>
        <v>HDW</v>
      </c>
      <c r="E25" s="282" t="str">
        <f ca="1">IF(B25="+","Unit",IF(ISERROR(OFFSET('HARGA SATUAN'!$E$6,MATCH('RAB Standart'!C25,'HARGA SATUAN'!$C$7:$C$1509,0),0)),"",OFFSET('HARGA SATUAN'!$E$6,MATCH('RAB Standart'!C25,'HARGA SATUAN'!$C$7:$C$1509,0),0)))</f>
        <v>Bh</v>
      </c>
      <c r="F25" s="291">
        <f>F21*1</f>
        <v>2</v>
      </c>
      <c r="G25" s="283">
        <f ca="1">IF(ISERROR(OFFSET('HARGA SATUAN'!$I$6,MATCH('RAB Standart'!C25,'HARGA SATUAN'!$C$7:$C$1509,0),0)),0,OFFSET('HARGA SATUAN'!$I$6,MATCH('RAB Standart'!C25,'HARGA SATUAN'!$C$7:$C$1509,0),0))</f>
        <v>2300</v>
      </c>
      <c r="H25" s="284">
        <f t="shared" ca="1" si="12"/>
        <v>0</v>
      </c>
      <c r="I25" s="284">
        <f t="shared" ca="1" si="13"/>
        <v>4600</v>
      </c>
      <c r="J25" s="284">
        <f t="shared" ca="1" si="14"/>
        <v>0</v>
      </c>
      <c r="K25" s="285">
        <f t="shared" ca="1" si="15"/>
        <v>4600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14.25" customHeight="1">
      <c r="A26" s="259"/>
      <c r="B26" s="294">
        <v>5</v>
      </c>
      <c r="C26" s="495" t="s">
        <v>624</v>
      </c>
      <c r="D26" s="281" t="str">
        <f ca="1">IF(ISERROR(OFFSET('HARGA SATUAN'!$D$6,MATCH('RAB Standart'!C26,'HARGA SATUAN'!$C$7:$C$1509,0),0)),"",OFFSET('HARGA SATUAN'!$D$6,MATCH('RAB Standart'!C26,'HARGA SATUAN'!$C$7:$C$1509,0),0))</f>
        <v>JASA</v>
      </c>
      <c r="E26" s="282" t="str">
        <f ca="1">IF(B26="+","Unit",IF(ISERROR(OFFSET('HARGA SATUAN'!$E$6,MATCH('RAB Standart'!C26,'HARGA SATUAN'!$C$7:$C$1509,0),0)),"",OFFSET('HARGA SATUAN'!$E$6,MATCH('RAB Standart'!C26,'HARGA SATUAN'!$C$7:$C$1509,0),0)))</f>
        <v>Unit</v>
      </c>
      <c r="F26" s="291">
        <f>F21*1</f>
        <v>2</v>
      </c>
      <c r="G26" s="283">
        <f ca="1">IF(ISERROR(OFFSET('HARGA SATUAN'!$I$6,MATCH('RAB Standart'!C26,'HARGA SATUAN'!$C$7:$C$1509,0),0)),0,OFFSET('HARGA SATUAN'!$I$6,MATCH('RAB Standart'!C26,'HARGA SATUAN'!$C$7:$C$1509,0),0))</f>
        <v>35700</v>
      </c>
      <c r="H26" s="284">
        <f t="shared" ca="1" si="12"/>
        <v>0</v>
      </c>
      <c r="I26" s="284">
        <f t="shared" ca="1" si="13"/>
        <v>0</v>
      </c>
      <c r="J26" s="284">
        <f t="shared" ca="1" si="14"/>
        <v>71400</v>
      </c>
      <c r="K26" s="285">
        <f t="shared" ca="1" si="15"/>
        <v>71400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 ht="14.25" customHeight="1">
      <c r="A27" s="259"/>
      <c r="B27" s="294"/>
      <c r="C27" s="495"/>
      <c r="D27" s="281" t="str">
        <f ca="1">IF(ISERROR(OFFSET('HARGA SATUAN'!$D$6,MATCH('RAB Standart'!C27,'HARGA SATUAN'!$C$7:$C$1509,0),0)),"",OFFSET('HARGA SATUAN'!$D$6,MATCH('RAB Standart'!C27,'HARGA SATUAN'!$C$7:$C$1509,0),0))</f>
        <v/>
      </c>
      <c r="E27" s="282" t="str">
        <f ca="1">IF(B27="+","Unit",IF(ISERROR(OFFSET('HARGA SATUAN'!$E$6,MATCH('RAB Standart'!C27,'HARGA SATUAN'!$C$7:$C$1509,0),0)),"",OFFSET('HARGA SATUAN'!$E$6,MATCH('RAB Standart'!C27,'HARGA SATUAN'!$C$7:$C$1509,0),0)))</f>
        <v/>
      </c>
      <c r="F27" s="291"/>
      <c r="G27" s="283">
        <f ca="1">IF(ISERROR(OFFSET('HARGA SATUAN'!$I$6,MATCH('RAB Standart'!C27,'HARGA SATUAN'!$C$7:$C$1509,0),0)),0,OFFSET('HARGA SATUAN'!$I$6,MATCH('RAB Standart'!C27,'HARGA SATUAN'!$C$7:$C$1509,0),0))</f>
        <v>0</v>
      </c>
      <c r="H27" s="284">
        <f t="shared" ref="H27:H35" ca="1" si="16">IF(OR(D27="MDU",D27="MDU-KD"),(IF($O$3="RAB NON MDU","PLN KD",G27*F27)),0)</f>
        <v>0</v>
      </c>
      <c r="I27" s="284">
        <f t="shared" ref="I27:I35" ca="1" si="17">IF(D27="HDW",G27*F27,0)</f>
        <v>0</v>
      </c>
      <c r="J27" s="284">
        <f t="shared" ref="J27:J35" ca="1" si="18">IF(D27="JASA",G27*F27,0)</f>
        <v>0</v>
      </c>
      <c r="K27" s="285">
        <f t="shared" ref="K27:K35" ca="1" si="19">SUM(H27:J27)</f>
        <v>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 ht="14.25" customHeight="1">
      <c r="A28" s="259"/>
      <c r="B28" s="294" t="s">
        <v>1008</v>
      </c>
      <c r="C28" s="495" t="s">
        <v>1658</v>
      </c>
      <c r="D28" s="281" t="str">
        <f ca="1">IF(ISERROR(OFFSET('HARGA SATUAN'!$D$6,MATCH('RAB Standart'!C28,'HARGA SATUAN'!$C$7:$C$1509,0),0)),"",OFFSET('HARGA SATUAN'!$D$6,MATCH('RAB Standart'!C28,'HARGA SATUAN'!$C$7:$C$1509,0),0))</f>
        <v/>
      </c>
      <c r="E28" s="282" t="str">
        <f ca="1">IF(B28="+","Unit",IF(ISERROR(OFFSET('HARGA SATUAN'!$E$6,MATCH('RAB Standart'!C28,'HARGA SATUAN'!$C$7:$C$1509,0),0)),"",OFFSET('HARGA SATUAN'!$E$6,MATCH('RAB Standart'!C28,'HARGA SATUAN'!$C$7:$C$1509,0),0)))</f>
        <v>Unit</v>
      </c>
      <c r="F28" s="291">
        <v>1</v>
      </c>
      <c r="G28" s="283">
        <f ca="1">IF(ISERROR(OFFSET('HARGA SATUAN'!$I$6,MATCH('RAB Standart'!C28,'HARGA SATUAN'!$C$7:$C$1509,0),0)),0,OFFSET('HARGA SATUAN'!$I$6,MATCH('RAB Standart'!C28,'HARGA SATUAN'!$C$7:$C$1509,0),0))</f>
        <v>0</v>
      </c>
      <c r="H28" s="284">
        <f t="shared" ca="1" si="16"/>
        <v>0</v>
      </c>
      <c r="I28" s="284">
        <f t="shared" ca="1" si="17"/>
        <v>0</v>
      </c>
      <c r="J28" s="284">
        <f t="shared" ca="1" si="18"/>
        <v>0</v>
      </c>
      <c r="K28" s="285">
        <f t="shared" ca="1" si="19"/>
        <v>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 ht="14.25" customHeight="1">
      <c r="A29" s="259"/>
      <c r="B29" s="294">
        <v>1</v>
      </c>
      <c r="C29" s="495" t="s">
        <v>592</v>
      </c>
      <c r="D29" s="281" t="str">
        <f ca="1">IF(ISERROR(OFFSET('HARGA SATUAN'!$D$6,MATCH('RAB Standart'!C29,'HARGA SATUAN'!$C$7:$C$1509,0),0)),"",OFFSET('HARGA SATUAN'!$D$6,MATCH('RAB Standart'!C29,'HARGA SATUAN'!$C$7:$C$1509,0),0))</f>
        <v>HDW</v>
      </c>
      <c r="E29" s="282" t="str">
        <f ca="1">IF(B29="+","Unit",IF(ISERROR(OFFSET('HARGA SATUAN'!$E$6,MATCH('RAB Standart'!C29,'HARGA SATUAN'!$C$7:$C$1509,0),0)),"",OFFSET('HARGA SATUAN'!$E$6,MATCH('RAB Standart'!C29,'HARGA SATUAN'!$C$7:$C$1509,0),0)))</f>
        <v>Bh</v>
      </c>
      <c r="F29" s="291">
        <f>F28*1</f>
        <v>1</v>
      </c>
      <c r="G29" s="283">
        <f ca="1">IF(ISERROR(OFFSET('HARGA SATUAN'!$I$6,MATCH('RAB Standart'!C29,'HARGA SATUAN'!$C$7:$C$1509,0),0)),0,OFFSET('HARGA SATUAN'!$I$6,MATCH('RAB Standart'!C29,'HARGA SATUAN'!$C$7:$C$1509,0),0))</f>
        <v>3965</v>
      </c>
      <c r="H29" s="284">
        <f t="shared" ca="1" si="16"/>
        <v>0</v>
      </c>
      <c r="I29" s="284">
        <f t="shared" ca="1" si="17"/>
        <v>3965</v>
      </c>
      <c r="J29" s="284">
        <f t="shared" ca="1" si="18"/>
        <v>0</v>
      </c>
      <c r="K29" s="285">
        <f t="shared" ca="1" si="19"/>
        <v>3965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14.25" customHeight="1">
      <c r="A30" s="259"/>
      <c r="B30" s="294">
        <v>2</v>
      </c>
      <c r="C30" s="495" t="s">
        <v>467</v>
      </c>
      <c r="D30" s="281" t="str">
        <f ca="1">IF(ISERROR(OFFSET('HARGA SATUAN'!$D$6,MATCH('RAB Standart'!C30,'HARGA SATUAN'!$C$7:$C$1509,0),0)),"",OFFSET('HARGA SATUAN'!$D$6,MATCH('RAB Standart'!C30,'HARGA SATUAN'!$C$7:$C$1509,0),0))</f>
        <v>HDW</v>
      </c>
      <c r="E30" s="282" t="str">
        <f ca="1">IF(B30="+","Unit",IF(ISERROR(OFFSET('HARGA SATUAN'!$E$6,MATCH('RAB Standart'!C30,'HARGA SATUAN'!$C$7:$C$1509,0),0)),"",OFFSET('HARGA SATUAN'!$E$6,MATCH('RAB Standart'!C30,'HARGA SATUAN'!$C$7:$C$1509,0),0)))</f>
        <v>Bh</v>
      </c>
      <c r="F30" s="291">
        <f>F28*1</f>
        <v>1</v>
      </c>
      <c r="G30" s="283">
        <f ca="1">IF(ISERROR(OFFSET('HARGA SATUAN'!$I$6,MATCH('RAB Standart'!C30,'HARGA SATUAN'!$C$7:$C$1509,0),0)),0,OFFSET('HARGA SATUAN'!$I$6,MATCH('RAB Standart'!C30,'HARGA SATUAN'!$C$7:$C$1509,0),0))</f>
        <v>3711.24</v>
      </c>
      <c r="H30" s="284">
        <f t="shared" ca="1" si="16"/>
        <v>0</v>
      </c>
      <c r="I30" s="284">
        <f t="shared" ca="1" si="17"/>
        <v>3711.24</v>
      </c>
      <c r="J30" s="284">
        <f t="shared" ca="1" si="18"/>
        <v>0</v>
      </c>
      <c r="K30" s="285">
        <f t="shared" ca="1" si="19"/>
        <v>3711.24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4.25" customHeight="1">
      <c r="A31" s="259"/>
      <c r="B31" s="294">
        <v>3</v>
      </c>
      <c r="C31" s="495" t="s">
        <v>259</v>
      </c>
      <c r="D31" s="281" t="str">
        <f ca="1">IF(ISERROR(OFFSET('HARGA SATUAN'!$D$6,MATCH('RAB Standart'!C31,'HARGA SATUAN'!$C$7:$C$1509,0),0)),"",OFFSET('HARGA SATUAN'!$D$6,MATCH('RAB Standart'!C31,'HARGA SATUAN'!$C$7:$C$1509,0),0))</f>
        <v>HDW</v>
      </c>
      <c r="E31" s="282" t="str">
        <f ca="1">IF(B31="+","Unit",IF(ISERROR(OFFSET('HARGA SATUAN'!$E$6,MATCH('RAB Standart'!C31,'HARGA SATUAN'!$C$7:$C$1509,0),0)),"",OFFSET('HARGA SATUAN'!$E$6,MATCH('RAB Standart'!C31,'HARGA SATUAN'!$C$7:$C$1509,0),0)))</f>
        <v>Mtr</v>
      </c>
      <c r="F31" s="291">
        <f>F28*1</f>
        <v>1</v>
      </c>
      <c r="G31" s="283">
        <f ca="1">IF(ISERROR(OFFSET('HARGA SATUAN'!$I$6,MATCH('RAB Standart'!C31,'HARGA SATUAN'!$C$7:$C$1509,0),0)),0,OFFSET('HARGA SATUAN'!$I$6,MATCH('RAB Standart'!C31,'HARGA SATUAN'!$C$7:$C$1509,0),0))</f>
        <v>23310</v>
      </c>
      <c r="H31" s="284">
        <f t="shared" ca="1" si="16"/>
        <v>0</v>
      </c>
      <c r="I31" s="284">
        <f t="shared" ca="1" si="17"/>
        <v>23310</v>
      </c>
      <c r="J31" s="284">
        <f t="shared" ca="1" si="18"/>
        <v>0</v>
      </c>
      <c r="K31" s="285">
        <f t="shared" ca="1" si="19"/>
        <v>23310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 ht="14.25" customHeight="1">
      <c r="A32" s="259"/>
      <c r="B32" s="294">
        <v>4</v>
      </c>
      <c r="C32" s="495" t="s">
        <v>25</v>
      </c>
      <c r="D32" s="281" t="str">
        <f ca="1">IF(ISERROR(OFFSET('HARGA SATUAN'!$D$6,MATCH('RAB Standart'!C32,'HARGA SATUAN'!$C$7:$C$1509,0),0)),"",OFFSET('HARGA SATUAN'!$D$6,MATCH('RAB Standart'!C32,'HARGA SATUAN'!$C$7:$C$1509,0),0))</f>
        <v>HDW</v>
      </c>
      <c r="E32" s="282" t="str">
        <f ca="1">IF(B32="+","Unit",IF(ISERROR(OFFSET('HARGA SATUAN'!$E$6,MATCH('RAB Standart'!C32,'HARGA SATUAN'!$C$7:$C$1509,0),0)),"",OFFSET('HARGA SATUAN'!$E$6,MATCH('RAB Standart'!C32,'HARGA SATUAN'!$C$7:$C$1509,0),0)))</f>
        <v>Bh</v>
      </c>
      <c r="F32" s="291">
        <f>F28*1</f>
        <v>1</v>
      </c>
      <c r="G32" s="283">
        <f ca="1">IF(ISERROR(OFFSET('HARGA SATUAN'!$I$6,MATCH('RAB Standart'!C32,'HARGA SATUAN'!$C$7:$C$1509,0),0)),0,OFFSET('HARGA SATUAN'!$I$6,MATCH('RAB Standart'!C32,'HARGA SATUAN'!$C$7:$C$1509,0),0))</f>
        <v>2300</v>
      </c>
      <c r="H32" s="284">
        <f t="shared" ca="1" si="16"/>
        <v>0</v>
      </c>
      <c r="I32" s="284">
        <f t="shared" ca="1" si="17"/>
        <v>2300</v>
      </c>
      <c r="J32" s="284">
        <f t="shared" ca="1" si="18"/>
        <v>0</v>
      </c>
      <c r="K32" s="285">
        <f t="shared" ca="1" si="19"/>
        <v>2300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 ht="14.25" customHeight="1">
      <c r="A33" s="259"/>
      <c r="B33" s="294">
        <v>5</v>
      </c>
      <c r="C33" s="495" t="s">
        <v>626</v>
      </c>
      <c r="D33" s="281" t="str">
        <f ca="1">IF(ISERROR(OFFSET('HARGA SATUAN'!$D$6,MATCH('RAB Standart'!C33,'HARGA SATUAN'!$C$7:$C$1509,0),0)),"",OFFSET('HARGA SATUAN'!$D$6,MATCH('RAB Standart'!C33,'HARGA SATUAN'!$C$7:$C$1509,0),0))</f>
        <v>JASA</v>
      </c>
      <c r="E33" s="282" t="str">
        <f ca="1">IF(B33="+","Unit",IF(ISERROR(OFFSET('HARGA SATUAN'!$E$6,MATCH('RAB Standart'!C33,'HARGA SATUAN'!$C$7:$C$1509,0),0)),"",OFFSET('HARGA SATUAN'!$E$6,MATCH('RAB Standart'!C33,'HARGA SATUAN'!$C$7:$C$1509,0),0)))</f>
        <v>Unit</v>
      </c>
      <c r="F33" s="291">
        <f>F28*1</f>
        <v>1</v>
      </c>
      <c r="G33" s="283">
        <f ca="1">IF(ISERROR(OFFSET('HARGA SATUAN'!$I$6,MATCH('RAB Standart'!C33,'HARGA SATUAN'!$C$7:$C$1509,0),0)),0,OFFSET('HARGA SATUAN'!$I$6,MATCH('RAB Standart'!C33,'HARGA SATUAN'!$C$7:$C$1509,0),0))</f>
        <v>22700</v>
      </c>
      <c r="H33" s="284">
        <f t="shared" ca="1" si="16"/>
        <v>0</v>
      </c>
      <c r="I33" s="284">
        <f t="shared" ca="1" si="17"/>
        <v>0</v>
      </c>
      <c r="J33" s="284">
        <f t="shared" ca="1" si="18"/>
        <v>22700</v>
      </c>
      <c r="K33" s="285">
        <f t="shared" ca="1" si="19"/>
        <v>22700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 ht="14.25" customHeight="1">
      <c r="A34" s="259"/>
      <c r="B34" s="294"/>
      <c r="C34" s="495"/>
      <c r="D34" s="281" t="str">
        <f ca="1">IF(ISERROR(OFFSET('HARGA SATUAN'!$D$6,MATCH('RAB Standart'!C34,'HARGA SATUAN'!$C$7:$C$1509,0),0)),"",OFFSET('HARGA SATUAN'!$D$6,MATCH('RAB Standart'!C34,'HARGA SATUAN'!$C$7:$C$1509,0),0))</f>
        <v/>
      </c>
      <c r="E34" s="282" t="str">
        <f ca="1">IF(B34="+","Unit",IF(ISERROR(OFFSET('HARGA SATUAN'!$E$6,MATCH('RAB Standart'!C34,'HARGA SATUAN'!$C$7:$C$1509,0),0)),"",OFFSET('HARGA SATUAN'!$E$6,MATCH('RAB Standart'!C34,'HARGA SATUAN'!$C$7:$C$1509,0),0)))</f>
        <v/>
      </c>
      <c r="F34" s="291"/>
      <c r="G34" s="283">
        <f ca="1">IF(ISERROR(OFFSET('HARGA SATUAN'!$I$6,MATCH('RAB Standart'!C34,'HARGA SATUAN'!$C$7:$C$1509,0),0)),0,OFFSET('HARGA SATUAN'!$I$6,MATCH('RAB Standart'!C34,'HARGA SATUAN'!$C$7:$C$1509,0),0))</f>
        <v>0</v>
      </c>
      <c r="H34" s="284">
        <f t="shared" ca="1" si="16"/>
        <v>0</v>
      </c>
      <c r="I34" s="284">
        <f t="shared" ca="1" si="17"/>
        <v>0</v>
      </c>
      <c r="J34" s="284">
        <f t="shared" ca="1" si="18"/>
        <v>0</v>
      </c>
      <c r="K34" s="285">
        <f t="shared" ca="1" si="19"/>
        <v>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 ht="14.25" customHeight="1">
      <c r="A35" s="259"/>
      <c r="B35" s="294" t="s">
        <v>1008</v>
      </c>
      <c r="C35" s="495" t="s">
        <v>1659</v>
      </c>
      <c r="D35" s="281" t="str">
        <f ca="1">IF(ISERROR(OFFSET('HARGA SATUAN'!$D$6,MATCH('RAB Standart'!C35,'HARGA SATUAN'!$C$7:$C$1509,0),0)),"",OFFSET('HARGA SATUAN'!$D$6,MATCH('RAB Standart'!C35,'HARGA SATUAN'!$C$7:$C$1509,0),0))</f>
        <v/>
      </c>
      <c r="E35" s="282" t="str">
        <f ca="1">IF(B35="+","Unit",IF(ISERROR(OFFSET('HARGA SATUAN'!$E$6,MATCH('RAB Standart'!C35,'HARGA SATUAN'!$C$7:$C$1509,0),0)),"",OFFSET('HARGA SATUAN'!$E$6,MATCH('RAB Standart'!C35,'HARGA SATUAN'!$C$7:$C$1509,0),0)))</f>
        <v>Unit</v>
      </c>
      <c r="F35" s="291">
        <v>2</v>
      </c>
      <c r="G35" s="283">
        <f ca="1">IF(ISERROR(OFFSET('HARGA SATUAN'!$I$6,MATCH('RAB Standart'!C35,'HARGA SATUAN'!$C$7:$C$1509,0),0)),0,OFFSET('HARGA SATUAN'!$I$6,MATCH('RAB Standart'!C35,'HARGA SATUAN'!$C$7:$C$1509,0),0))</f>
        <v>0</v>
      </c>
      <c r="H35" s="284">
        <f t="shared" ca="1" si="16"/>
        <v>0</v>
      </c>
      <c r="I35" s="284">
        <f t="shared" ca="1" si="17"/>
        <v>0</v>
      </c>
      <c r="J35" s="284">
        <f t="shared" ca="1" si="18"/>
        <v>0</v>
      </c>
      <c r="K35" s="285">
        <f t="shared" ca="1" si="19"/>
        <v>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 ht="14.25" customHeight="1">
      <c r="A36" s="259"/>
      <c r="B36" s="294">
        <v>1</v>
      </c>
      <c r="C36" s="495" t="s">
        <v>255</v>
      </c>
      <c r="D36" s="281" t="str">
        <f ca="1">IF(ISERROR(OFFSET('HARGA SATUAN'!$D$6,MATCH('RAB Standart'!C36,'HARGA SATUAN'!$C$7:$C$1509,0),0)),"",OFFSET('HARGA SATUAN'!$D$6,MATCH('RAB Standart'!C36,'HARGA SATUAN'!$C$7:$C$1509,0),0))</f>
        <v>HDW</v>
      </c>
      <c r="E36" s="282" t="str">
        <f ca="1">IF(B36="+","Unit",IF(ISERROR(OFFSET('HARGA SATUAN'!$E$6,MATCH('RAB Standart'!C36,'HARGA SATUAN'!$C$7:$C$1509,0),0)),"",OFFSET('HARGA SATUAN'!$E$6,MATCH('RAB Standart'!C36,'HARGA SATUAN'!$C$7:$C$1509,0),0)))</f>
        <v>Bh</v>
      </c>
      <c r="F36" s="291">
        <f>F35*1</f>
        <v>2</v>
      </c>
      <c r="G36" s="283">
        <f ca="1">IF(ISERROR(OFFSET('HARGA SATUAN'!$I$6,MATCH('RAB Standart'!C36,'HARGA SATUAN'!$C$7:$C$1509,0),0)),0,OFFSET('HARGA SATUAN'!$I$6,MATCH('RAB Standart'!C36,'HARGA SATUAN'!$C$7:$C$1509,0),0))</f>
        <v>104200</v>
      </c>
      <c r="H36" s="284">
        <f t="shared" ref="H36:H91" ca="1" si="20">IF(OR(D36="MDU",D36="MDU-KD"),(IF($O$3="RAB NON MDU","PLN KD",G36*F36)),0)</f>
        <v>0</v>
      </c>
      <c r="I36" s="284">
        <f t="shared" ref="I36:I91" ca="1" si="21">IF(D36="HDW",G36*F36,0)</f>
        <v>208400</v>
      </c>
      <c r="J36" s="284">
        <f t="shared" ref="J36:J91" ca="1" si="22">IF(D36="JASA",G36*F36,0)</f>
        <v>0</v>
      </c>
      <c r="K36" s="285">
        <f t="shared" ref="K36:K91" ca="1" si="23">SUM(H36:J36)</f>
        <v>208400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 ht="14.25" customHeight="1">
      <c r="A37" s="259"/>
      <c r="B37" s="294">
        <v>2</v>
      </c>
      <c r="C37" s="495" t="s">
        <v>590</v>
      </c>
      <c r="D37" s="281" t="str">
        <f ca="1">IF(ISERROR(OFFSET('HARGA SATUAN'!$D$6,MATCH('RAB Standart'!C37,'HARGA SATUAN'!$C$7:$C$1509,0),0)),"",OFFSET('HARGA SATUAN'!$D$6,MATCH('RAB Standart'!C37,'HARGA SATUAN'!$C$7:$C$1509,0),0))</f>
        <v>HDW</v>
      </c>
      <c r="E37" s="282" t="str">
        <f ca="1">IF(B37="+","Unit",IF(ISERROR(OFFSET('HARGA SATUAN'!$E$6,MATCH('RAB Standart'!C37,'HARGA SATUAN'!$C$7:$C$1509,0),0)),"",OFFSET('HARGA SATUAN'!$E$6,MATCH('RAB Standart'!C37,'HARGA SATUAN'!$C$7:$C$1509,0),0)))</f>
        <v>Bh</v>
      </c>
      <c r="F37" s="291">
        <f>F35*1</f>
        <v>2</v>
      </c>
      <c r="G37" s="283">
        <f ca="1">IF(ISERROR(OFFSET('HARGA SATUAN'!$I$6,MATCH('RAB Standart'!C37,'HARGA SATUAN'!$C$7:$C$1509,0),0)),0,OFFSET('HARGA SATUAN'!$I$6,MATCH('RAB Standart'!C37,'HARGA SATUAN'!$C$7:$C$1509,0),0))</f>
        <v>120000</v>
      </c>
      <c r="H37" s="284">
        <f t="shared" ca="1" si="20"/>
        <v>0</v>
      </c>
      <c r="I37" s="284">
        <f t="shared" ca="1" si="21"/>
        <v>240000</v>
      </c>
      <c r="J37" s="284">
        <f t="shared" ca="1" si="22"/>
        <v>0</v>
      </c>
      <c r="K37" s="285">
        <f t="shared" ca="1" si="23"/>
        <v>240000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 ht="14.25" customHeight="1">
      <c r="A38" s="259"/>
      <c r="B38" s="294">
        <v>4</v>
      </c>
      <c r="C38" s="495" t="s">
        <v>207</v>
      </c>
      <c r="D38" s="281" t="str">
        <f ca="1">IF(ISERROR(OFFSET('HARGA SATUAN'!$D$6,MATCH('RAB Standart'!C38,'HARGA SATUAN'!$C$7:$C$1509,0),0)),"",OFFSET('HARGA SATUAN'!$D$6,MATCH('RAB Standart'!C38,'HARGA SATUAN'!$C$7:$C$1509,0),0))</f>
        <v>HDW</v>
      </c>
      <c r="E38" s="282" t="str">
        <f ca="1">IF(B38="+","Unit",IF(ISERROR(OFFSET('HARGA SATUAN'!$E$6,MATCH('RAB Standart'!C38,'HARGA SATUAN'!$C$7:$C$1509,0),0)),"",OFFSET('HARGA SATUAN'!$E$6,MATCH('RAB Standart'!C38,'HARGA SATUAN'!$C$7:$C$1509,0),0)))</f>
        <v>Bh</v>
      </c>
      <c r="F38" s="291">
        <f>F35*1</f>
        <v>2</v>
      </c>
      <c r="G38" s="283">
        <f ca="1">IF(ISERROR(OFFSET('HARGA SATUAN'!$I$6,MATCH('RAB Standart'!C38,'HARGA SATUAN'!$C$7:$C$1509,0),0)),0,OFFSET('HARGA SATUAN'!$I$6,MATCH('RAB Standart'!C38,'HARGA SATUAN'!$C$7:$C$1509,0),0))</f>
        <v>4500</v>
      </c>
      <c r="H38" s="284">
        <f t="shared" ca="1" si="20"/>
        <v>0</v>
      </c>
      <c r="I38" s="284">
        <f t="shared" ca="1" si="21"/>
        <v>9000</v>
      </c>
      <c r="J38" s="284">
        <f t="shared" ca="1" si="22"/>
        <v>0</v>
      </c>
      <c r="K38" s="285">
        <f t="shared" ca="1" si="23"/>
        <v>9000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 ht="14.25" customHeight="1">
      <c r="A39" s="259"/>
      <c r="B39" s="294">
        <v>3</v>
      </c>
      <c r="C39" s="495" t="s">
        <v>761</v>
      </c>
      <c r="D39" s="281" t="str">
        <f ca="1">IF(ISERROR(OFFSET('HARGA SATUAN'!$D$6,MATCH('RAB Standart'!C39,'HARGA SATUAN'!$C$7:$C$1509,0),0)),"",OFFSET('HARGA SATUAN'!$D$6,MATCH('RAB Standart'!C39,'HARGA SATUAN'!$C$7:$C$1509,0),0))</f>
        <v>JASA</v>
      </c>
      <c r="E39" s="282" t="str">
        <f ca="1">IF(B39="+","Unit",IF(ISERROR(OFFSET('HARGA SATUAN'!$E$6,MATCH('RAB Standart'!C39,'HARGA SATUAN'!$C$7:$C$1509,0),0)),"",OFFSET('HARGA SATUAN'!$E$6,MATCH('RAB Standart'!C39,'HARGA SATUAN'!$C$7:$C$1509,0),0)))</f>
        <v>Unit</v>
      </c>
      <c r="F39" s="291">
        <f>F35*1</f>
        <v>2</v>
      </c>
      <c r="G39" s="283">
        <f ca="1">IF(ISERROR(OFFSET('HARGA SATUAN'!$I$6,MATCH('RAB Standart'!C39,'HARGA SATUAN'!$C$7:$C$1509,0),0)),0,OFFSET('HARGA SATUAN'!$I$6,MATCH('RAB Standart'!C39,'HARGA SATUAN'!$C$7:$C$1509,0),0))</f>
        <v>55500</v>
      </c>
      <c r="H39" s="284">
        <f t="shared" ca="1" si="20"/>
        <v>0</v>
      </c>
      <c r="I39" s="284">
        <f t="shared" ca="1" si="21"/>
        <v>0</v>
      </c>
      <c r="J39" s="284">
        <f t="shared" ca="1" si="22"/>
        <v>111000</v>
      </c>
      <c r="K39" s="285">
        <f t="shared" ca="1" si="23"/>
        <v>111000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14.25" customHeight="1">
      <c r="A40" s="259"/>
      <c r="B40" s="294"/>
      <c r="C40" s="495"/>
      <c r="D40" s="281" t="str">
        <f ca="1">IF(ISERROR(OFFSET('HARGA SATUAN'!$D$6,MATCH('RAB Standart'!C40,'HARGA SATUAN'!$C$7:$C$1509,0),0)),"",OFFSET('HARGA SATUAN'!$D$6,MATCH('RAB Standart'!C40,'HARGA SATUAN'!$C$7:$C$1509,0),0))</f>
        <v/>
      </c>
      <c r="E40" s="282" t="str">
        <f ca="1">IF(B40="+","Unit",IF(ISERROR(OFFSET('HARGA SATUAN'!$E$6,MATCH('RAB Standart'!C40,'HARGA SATUAN'!$C$7:$C$1509,0),0)),"",OFFSET('HARGA SATUAN'!$E$6,MATCH('RAB Standart'!C40,'HARGA SATUAN'!$C$7:$C$1509,0),0)))</f>
        <v/>
      </c>
      <c r="F40" s="291"/>
      <c r="G40" s="283">
        <f ca="1">IF(ISERROR(OFFSET('HARGA SATUAN'!$I$6,MATCH('RAB Standart'!C40,'HARGA SATUAN'!$C$7:$C$1509,0),0)),0,OFFSET('HARGA SATUAN'!$I$6,MATCH('RAB Standart'!C40,'HARGA SATUAN'!$C$7:$C$1509,0),0))</f>
        <v>0</v>
      </c>
      <c r="H40" s="284">
        <f t="shared" ca="1" si="20"/>
        <v>0</v>
      </c>
      <c r="I40" s="284">
        <f t="shared" ca="1" si="21"/>
        <v>0</v>
      </c>
      <c r="J40" s="284">
        <f t="shared" ca="1" si="22"/>
        <v>0</v>
      </c>
      <c r="K40" s="285">
        <f t="shared" ca="1" si="23"/>
        <v>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 ht="14.25" customHeight="1">
      <c r="A41" s="259"/>
      <c r="B41" s="294" t="s">
        <v>1008</v>
      </c>
      <c r="C41" s="495" t="s">
        <v>1660</v>
      </c>
      <c r="D41" s="281" t="str">
        <f ca="1">IF(ISERROR(OFFSET('HARGA SATUAN'!$D$6,MATCH('RAB Standart'!C41,'HARGA SATUAN'!$C$7:$C$1509,0),0)),"",OFFSET('HARGA SATUAN'!$D$6,MATCH('RAB Standart'!C41,'HARGA SATUAN'!$C$7:$C$1509,0),0))</f>
        <v/>
      </c>
      <c r="E41" s="282" t="str">
        <f ca="1">IF(B41="+","Unit",IF(ISERROR(OFFSET('HARGA SATUAN'!$E$6,MATCH('RAB Standart'!C41,'HARGA SATUAN'!$C$7:$C$1509,0),0)),"",OFFSET('HARGA SATUAN'!$E$6,MATCH('RAB Standart'!C41,'HARGA SATUAN'!$C$7:$C$1509,0),0)))</f>
        <v>Unit</v>
      </c>
      <c r="F41" s="291">
        <v>2</v>
      </c>
      <c r="G41" s="283">
        <f ca="1">IF(ISERROR(OFFSET('HARGA SATUAN'!$I$6,MATCH('RAB Standart'!C41,'HARGA SATUAN'!$C$7:$C$1509,0),0)),0,OFFSET('HARGA SATUAN'!$I$6,MATCH('RAB Standart'!C41,'HARGA SATUAN'!$C$7:$C$1509,0),0))</f>
        <v>0</v>
      </c>
      <c r="H41" s="284">
        <f t="shared" ca="1" si="20"/>
        <v>0</v>
      </c>
      <c r="I41" s="284">
        <f t="shared" ca="1" si="21"/>
        <v>0</v>
      </c>
      <c r="J41" s="284">
        <f t="shared" ca="1" si="22"/>
        <v>0</v>
      </c>
      <c r="K41" s="285">
        <f t="shared" ca="1" si="23"/>
        <v>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 ht="14.25" customHeight="1">
      <c r="A42" s="259"/>
      <c r="B42" s="294">
        <v>1</v>
      </c>
      <c r="C42" s="495" t="s">
        <v>18</v>
      </c>
      <c r="D42" s="281" t="str">
        <f ca="1">IF(ISERROR(OFFSET('HARGA SATUAN'!$D$6,MATCH('RAB Standart'!C42,'HARGA SATUAN'!$C$7:$C$1509,0),0)),"",OFFSET('HARGA SATUAN'!$D$6,MATCH('RAB Standart'!C42,'HARGA SATUAN'!$C$7:$C$1509,0),0))</f>
        <v>HDW</v>
      </c>
      <c r="E42" s="282" t="str">
        <f ca="1">IF(B42="+","Unit",IF(ISERROR(OFFSET('HARGA SATUAN'!$E$6,MATCH('RAB Standart'!C42,'HARGA SATUAN'!$C$7:$C$1509,0),0)),"",OFFSET('HARGA SATUAN'!$E$6,MATCH('RAB Standart'!C42,'HARGA SATUAN'!$C$7:$C$1509,0),0)))</f>
        <v>Bh</v>
      </c>
      <c r="F42" s="291">
        <f>F41*1</f>
        <v>2</v>
      </c>
      <c r="G42" s="283">
        <f ca="1">IF(ISERROR(OFFSET('HARGA SATUAN'!$I$6,MATCH('RAB Standart'!C42,'HARGA SATUAN'!$C$7:$C$1509,0),0)),0,OFFSET('HARGA SATUAN'!$I$6,MATCH('RAB Standart'!C42,'HARGA SATUAN'!$C$7:$C$1509,0),0))</f>
        <v>26500</v>
      </c>
      <c r="H42" s="284">
        <f t="shared" ca="1" si="20"/>
        <v>0</v>
      </c>
      <c r="I42" s="284">
        <f t="shared" ca="1" si="21"/>
        <v>53000</v>
      </c>
      <c r="J42" s="284">
        <f t="shared" ca="1" si="22"/>
        <v>0</v>
      </c>
      <c r="K42" s="285">
        <f t="shared" ca="1" si="23"/>
        <v>53000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 ht="14.25" customHeight="1">
      <c r="A43" s="259"/>
      <c r="B43" s="294">
        <v>2</v>
      </c>
      <c r="C43" s="495" t="s">
        <v>196</v>
      </c>
      <c r="D43" s="281" t="str">
        <f ca="1">IF(ISERROR(OFFSET('HARGA SATUAN'!$D$6,MATCH('RAB Standart'!C43,'HARGA SATUAN'!$C$7:$C$1509,0),0)),"",OFFSET('HARGA SATUAN'!$D$6,MATCH('RAB Standart'!C43,'HARGA SATUAN'!$C$7:$C$1509,0),0))</f>
        <v>HDW</v>
      </c>
      <c r="E43" s="282" t="str">
        <f ca="1">IF(B43="+","Unit",IF(ISERROR(OFFSET('HARGA SATUAN'!$E$6,MATCH('RAB Standart'!C43,'HARGA SATUAN'!$C$7:$C$1509,0),0)),"",OFFSET('HARGA SATUAN'!$E$6,MATCH('RAB Standart'!C43,'HARGA SATUAN'!$C$7:$C$1509,0),0)))</f>
        <v>Bh</v>
      </c>
      <c r="F43" s="291">
        <f>F41*1</f>
        <v>2</v>
      </c>
      <c r="G43" s="283">
        <f ca="1">IF(ISERROR(OFFSET('HARGA SATUAN'!$I$6,MATCH('RAB Standart'!C43,'HARGA SATUAN'!$C$7:$C$1509,0),0)),0,OFFSET('HARGA SATUAN'!$I$6,MATCH('RAB Standart'!C43,'HARGA SATUAN'!$C$7:$C$1509,0),0))</f>
        <v>12500</v>
      </c>
      <c r="H43" s="284">
        <f t="shared" ca="1" si="20"/>
        <v>0</v>
      </c>
      <c r="I43" s="284">
        <f t="shared" ca="1" si="21"/>
        <v>25000</v>
      </c>
      <c r="J43" s="284">
        <f t="shared" ca="1" si="22"/>
        <v>0</v>
      </c>
      <c r="K43" s="285">
        <f t="shared" ca="1" si="23"/>
        <v>25000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 ht="14.25" customHeight="1">
      <c r="A44" s="259"/>
      <c r="B44" s="294">
        <v>3</v>
      </c>
      <c r="C44" s="495" t="s">
        <v>198</v>
      </c>
      <c r="D44" s="281" t="str">
        <f ca="1">IF(ISERROR(OFFSET('HARGA SATUAN'!$D$6,MATCH('RAB Standart'!C44,'HARGA SATUAN'!$C$7:$C$1509,0),0)),"",OFFSET('HARGA SATUAN'!$D$6,MATCH('RAB Standart'!C44,'HARGA SATUAN'!$C$7:$C$1509,0),0))</f>
        <v>HDW</v>
      </c>
      <c r="E44" s="282" t="str">
        <f ca="1">IF(B44="+","Unit",IF(ISERROR(OFFSET('HARGA SATUAN'!$E$6,MATCH('RAB Standart'!C44,'HARGA SATUAN'!$C$7:$C$1509,0),0)),"",OFFSET('HARGA SATUAN'!$E$6,MATCH('RAB Standart'!C44,'HARGA SATUAN'!$C$7:$C$1509,0),0)))</f>
        <v>Mtr</v>
      </c>
      <c r="F44" s="291">
        <f>F41*12</f>
        <v>24</v>
      </c>
      <c r="G44" s="283">
        <f ca="1">IF(ISERROR(OFFSET('HARGA SATUAN'!$I$6,MATCH('RAB Standart'!C44,'HARGA SATUAN'!$C$7:$C$1509,0),0)),0,OFFSET('HARGA SATUAN'!$I$6,MATCH('RAB Standart'!C44,'HARGA SATUAN'!$C$7:$C$1509,0),0))</f>
        <v>24300</v>
      </c>
      <c r="H44" s="284">
        <f t="shared" ca="1" si="20"/>
        <v>0</v>
      </c>
      <c r="I44" s="284">
        <f t="shared" ca="1" si="21"/>
        <v>583200</v>
      </c>
      <c r="J44" s="284">
        <f t="shared" ca="1" si="22"/>
        <v>0</v>
      </c>
      <c r="K44" s="285">
        <f t="shared" ca="1" si="23"/>
        <v>583200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 ht="14.25" customHeight="1">
      <c r="A45" s="259"/>
      <c r="B45" s="294">
        <v>4</v>
      </c>
      <c r="C45" s="495" t="s">
        <v>280</v>
      </c>
      <c r="D45" s="281" t="str">
        <f ca="1">IF(ISERROR(OFFSET('HARGA SATUAN'!$D$6,MATCH('RAB Standart'!C45,'HARGA SATUAN'!$C$7:$C$1509,0),0)),"",OFFSET('HARGA SATUAN'!$D$6,MATCH('RAB Standart'!C45,'HARGA SATUAN'!$C$7:$C$1509,0),0))</f>
        <v>HDW</v>
      </c>
      <c r="E45" s="282" t="str">
        <f ca="1">IF(B45="+","Unit",IF(ISERROR(OFFSET('HARGA SATUAN'!$E$6,MATCH('RAB Standart'!C45,'HARGA SATUAN'!$C$7:$C$1509,0),0)),"",OFFSET('HARGA SATUAN'!$E$6,MATCH('RAB Standart'!C45,'HARGA SATUAN'!$C$7:$C$1509,0),0)))</f>
        <v>Bh</v>
      </c>
      <c r="F45" s="291">
        <f>F41*2</f>
        <v>4</v>
      </c>
      <c r="G45" s="283">
        <f ca="1">IF(ISERROR(OFFSET('HARGA SATUAN'!$I$6,MATCH('RAB Standart'!C45,'HARGA SATUAN'!$C$7:$C$1509,0),0)),0,OFFSET('HARGA SATUAN'!$I$6,MATCH('RAB Standart'!C45,'HARGA SATUAN'!$C$7:$C$1509,0),0))</f>
        <v>40000</v>
      </c>
      <c r="H45" s="284">
        <f t="shared" ca="1" si="20"/>
        <v>0</v>
      </c>
      <c r="I45" s="284">
        <f t="shared" ca="1" si="21"/>
        <v>160000</v>
      </c>
      <c r="J45" s="284">
        <f t="shared" ca="1" si="22"/>
        <v>0</v>
      </c>
      <c r="K45" s="285">
        <f t="shared" ca="1" si="23"/>
        <v>160000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14.25" customHeight="1">
      <c r="A46" s="259"/>
      <c r="B46" s="294">
        <v>5</v>
      </c>
      <c r="C46" s="495" t="s">
        <v>16</v>
      </c>
      <c r="D46" s="281" t="str">
        <f ca="1">IF(ISERROR(OFFSET('HARGA SATUAN'!$D$6,MATCH('RAB Standart'!C46,'HARGA SATUAN'!$C$7:$C$1509,0),0)),"",OFFSET('HARGA SATUAN'!$D$6,MATCH('RAB Standart'!C46,'HARGA SATUAN'!$C$7:$C$1509,0),0))</f>
        <v>HDW</v>
      </c>
      <c r="E46" s="282" t="str">
        <f ca="1">IF(B46="+","Unit",IF(ISERROR(OFFSET('HARGA SATUAN'!$E$6,MATCH('RAB Standart'!C46,'HARGA SATUAN'!$C$7:$C$1509,0),0)),"",OFFSET('HARGA SATUAN'!$E$6,MATCH('RAB Standart'!C46,'HARGA SATUAN'!$C$7:$C$1509,0),0)))</f>
        <v>Bh</v>
      </c>
      <c r="F46" s="291">
        <f>F41*1</f>
        <v>2</v>
      </c>
      <c r="G46" s="283">
        <f ca="1">IF(ISERROR(OFFSET('HARGA SATUAN'!$I$6,MATCH('RAB Standart'!C46,'HARGA SATUAN'!$C$7:$C$1509,0),0)),0,OFFSET('HARGA SATUAN'!$I$6,MATCH('RAB Standart'!C46,'HARGA SATUAN'!$C$7:$C$1509,0),0))</f>
        <v>2500</v>
      </c>
      <c r="H46" s="284">
        <f t="shared" ca="1" si="20"/>
        <v>0</v>
      </c>
      <c r="I46" s="284">
        <f t="shared" ca="1" si="21"/>
        <v>5000</v>
      </c>
      <c r="J46" s="284">
        <f t="shared" ca="1" si="22"/>
        <v>0</v>
      </c>
      <c r="K46" s="285">
        <f t="shared" ca="1" si="23"/>
        <v>5000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 ht="14.25" customHeight="1">
      <c r="A47" s="259"/>
      <c r="B47" s="294">
        <v>6</v>
      </c>
      <c r="C47" s="495" t="s">
        <v>753</v>
      </c>
      <c r="D47" s="281" t="str">
        <f ca="1">IF(ISERROR(OFFSET('HARGA SATUAN'!$D$6,MATCH('RAB Standart'!C47,'HARGA SATUAN'!$C$7:$C$1509,0),0)),"",OFFSET('HARGA SATUAN'!$D$6,MATCH('RAB Standart'!C47,'HARGA SATUAN'!$C$7:$C$1509,0),0))</f>
        <v>JASA</v>
      </c>
      <c r="E47" s="282" t="str">
        <f ca="1">IF(B47="+","Unit",IF(ISERROR(OFFSET('HARGA SATUAN'!$E$6,MATCH('RAB Standart'!C47,'HARGA SATUAN'!$C$7:$C$1509,0),0)),"",OFFSET('HARGA SATUAN'!$E$6,MATCH('RAB Standart'!C47,'HARGA SATUAN'!$C$7:$C$1509,0),0)))</f>
        <v>Unit</v>
      </c>
      <c r="F47" s="291">
        <f>F41*1</f>
        <v>2</v>
      </c>
      <c r="G47" s="283">
        <f ca="1">IF(ISERROR(OFFSET('HARGA SATUAN'!$I$6,MATCH('RAB Standart'!C47,'HARGA SATUAN'!$C$7:$C$1509,0),0)),0,OFFSET('HARGA SATUAN'!$I$6,MATCH('RAB Standart'!C47,'HARGA SATUAN'!$C$7:$C$1509,0),0))</f>
        <v>43500</v>
      </c>
      <c r="H47" s="284">
        <f t="shared" ca="1" si="20"/>
        <v>0</v>
      </c>
      <c r="I47" s="284">
        <f t="shared" ca="1" si="21"/>
        <v>0</v>
      </c>
      <c r="J47" s="284">
        <f t="shared" ca="1" si="22"/>
        <v>87000</v>
      </c>
      <c r="K47" s="285">
        <f t="shared" ca="1" si="23"/>
        <v>87000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 ht="14.25" customHeight="1">
      <c r="A48" s="259"/>
      <c r="B48" s="294"/>
      <c r="C48" s="495"/>
      <c r="D48" s="281" t="str">
        <f ca="1">IF(ISERROR(OFFSET('HARGA SATUAN'!$D$6,MATCH('RAB Standart'!C48,'HARGA SATUAN'!$C$7:$C$1509,0),0)),"",OFFSET('HARGA SATUAN'!$D$6,MATCH('RAB Standart'!C48,'HARGA SATUAN'!$C$7:$C$1509,0),0))</f>
        <v/>
      </c>
      <c r="E48" s="282" t="str">
        <f ca="1">IF(B48="+","Unit",IF(ISERROR(OFFSET('HARGA SATUAN'!$E$6,MATCH('RAB Standart'!C48,'HARGA SATUAN'!$C$7:$C$1509,0),0)),"",OFFSET('HARGA SATUAN'!$E$6,MATCH('RAB Standart'!C48,'HARGA SATUAN'!$C$7:$C$1509,0),0)))</f>
        <v/>
      </c>
      <c r="F48" s="291"/>
      <c r="G48" s="283">
        <f ca="1">IF(ISERROR(OFFSET('HARGA SATUAN'!$I$6,MATCH('RAB Standart'!C48,'HARGA SATUAN'!$C$7:$C$1509,0),0)),0,OFFSET('HARGA SATUAN'!$I$6,MATCH('RAB Standart'!C48,'HARGA SATUAN'!$C$7:$C$1509,0),0))</f>
        <v>0</v>
      </c>
      <c r="H48" s="284">
        <f t="shared" ca="1" si="20"/>
        <v>0</v>
      </c>
      <c r="I48" s="284">
        <f t="shared" ca="1" si="21"/>
        <v>0</v>
      </c>
      <c r="J48" s="284">
        <f t="shared" ca="1" si="22"/>
        <v>0</v>
      </c>
      <c r="K48" s="285">
        <f t="shared" ca="1" si="23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 ht="14.25" customHeight="1">
      <c r="A49" s="259"/>
      <c r="B49" s="294" t="s">
        <v>1008</v>
      </c>
      <c r="C49" s="495" t="s">
        <v>1628</v>
      </c>
      <c r="D49" s="281" t="str">
        <f ca="1">IF(ISERROR(OFFSET('HARGA SATUAN'!$D$6,MATCH('RAB Standart'!C49,'HARGA SATUAN'!$C$7:$C$1509,0),0)),"",OFFSET('HARGA SATUAN'!$D$6,MATCH('RAB Standart'!C49,'HARGA SATUAN'!$C$7:$C$1509,0),0))</f>
        <v/>
      </c>
      <c r="E49" s="282" t="str">
        <f ca="1">IF(B49="+","Unit",IF(ISERROR(OFFSET('HARGA SATUAN'!$E$6,MATCH('RAB Standart'!C49,'HARGA SATUAN'!$C$7:$C$1509,0),0)),"",OFFSET('HARGA SATUAN'!$E$6,MATCH('RAB Standart'!C49,'HARGA SATUAN'!$C$7:$C$1509,0),0)))</f>
        <v>Unit</v>
      </c>
      <c r="F49" s="291">
        <v>2</v>
      </c>
      <c r="G49" s="283">
        <f ca="1">IF(ISERROR(OFFSET('HARGA SATUAN'!$I$6,MATCH('RAB Standart'!C49,'HARGA SATUAN'!$C$7:$C$1509,0),0)),0,OFFSET('HARGA SATUAN'!$I$6,MATCH('RAB Standart'!C49,'HARGA SATUAN'!$C$7:$C$1509,0),0))</f>
        <v>0</v>
      </c>
      <c r="H49" s="284">
        <f t="shared" ca="1" si="20"/>
        <v>0</v>
      </c>
      <c r="I49" s="284">
        <f t="shared" ca="1" si="21"/>
        <v>0</v>
      </c>
      <c r="J49" s="284">
        <f t="shared" ca="1" si="22"/>
        <v>0</v>
      </c>
      <c r="K49" s="285">
        <f t="shared" ca="1" si="23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 ht="14.25" customHeight="1">
      <c r="A50" s="259"/>
      <c r="B50" s="294">
        <v>1</v>
      </c>
      <c r="C50" s="495" t="s">
        <v>20</v>
      </c>
      <c r="D50" s="281" t="str">
        <f ca="1">IF(ISERROR(OFFSET('HARGA SATUAN'!$D$6,MATCH('RAB Standart'!C50,'HARGA SATUAN'!$C$7:$C$1509,0),0)),"",OFFSET('HARGA SATUAN'!$D$6,MATCH('RAB Standart'!C50,'HARGA SATUAN'!$C$7:$C$1509,0),0))</f>
        <v>HDW</v>
      </c>
      <c r="E50" s="282" t="str">
        <f ca="1">IF(B50="+","Unit",IF(ISERROR(OFFSET('HARGA SATUAN'!$E$6,MATCH('RAB Standart'!C50,'HARGA SATUAN'!$C$7:$C$1509,0),0)),"",OFFSET('HARGA SATUAN'!$E$6,MATCH('RAB Standart'!C50,'HARGA SATUAN'!$C$7:$C$1509,0),0)))</f>
        <v>Bh</v>
      </c>
      <c r="F50" s="291">
        <f>F49*1</f>
        <v>2</v>
      </c>
      <c r="G50" s="283">
        <f ca="1">IF(ISERROR(OFFSET('HARGA SATUAN'!$I$6,MATCH('RAB Standart'!C50,'HARGA SATUAN'!$C$7:$C$1509,0),0)),0,OFFSET('HARGA SATUAN'!$I$6,MATCH('RAB Standart'!C50,'HARGA SATUAN'!$C$7:$C$1509,0),0))</f>
        <v>47459</v>
      </c>
      <c r="H50" s="284">
        <f t="shared" ca="1" si="20"/>
        <v>0</v>
      </c>
      <c r="I50" s="284">
        <f t="shared" ca="1" si="21"/>
        <v>94918</v>
      </c>
      <c r="J50" s="284">
        <f t="shared" ca="1" si="22"/>
        <v>0</v>
      </c>
      <c r="K50" s="285">
        <f t="shared" ca="1" si="23"/>
        <v>94918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 ht="14.25" customHeight="1">
      <c r="A51" s="259"/>
      <c r="B51" s="294">
        <v>2</v>
      </c>
      <c r="C51" s="495" t="s">
        <v>22</v>
      </c>
      <c r="D51" s="281" t="str">
        <f ca="1">IF(ISERROR(OFFSET('HARGA SATUAN'!$D$6,MATCH('RAB Standart'!C51,'HARGA SATUAN'!$C$7:$C$1509,0),0)),"",OFFSET('HARGA SATUAN'!$D$6,MATCH('RAB Standart'!C51,'HARGA SATUAN'!$C$7:$C$1509,0),0))</f>
        <v>HDW</v>
      </c>
      <c r="E51" s="282" t="str">
        <f ca="1">IF(B51="+","Unit",IF(ISERROR(OFFSET('HARGA SATUAN'!$E$6,MATCH('RAB Standart'!C51,'HARGA SATUAN'!$C$7:$C$1509,0),0)),"",OFFSET('HARGA SATUAN'!$E$6,MATCH('RAB Standart'!C51,'HARGA SATUAN'!$C$7:$C$1509,0),0)))</f>
        <v>Mtr</v>
      </c>
      <c r="F51" s="291">
        <f>F49*0.8</f>
        <v>1.6</v>
      </c>
      <c r="G51" s="283">
        <f ca="1">IF(ISERROR(OFFSET('HARGA SATUAN'!$I$6,MATCH('RAB Standart'!C51,'HARGA SATUAN'!$C$7:$C$1509,0),0)),0,OFFSET('HARGA SATUAN'!$I$6,MATCH('RAB Standart'!C51,'HARGA SATUAN'!$C$7:$C$1509,0),0))</f>
        <v>30000</v>
      </c>
      <c r="H51" s="284">
        <f t="shared" ca="1" si="20"/>
        <v>0</v>
      </c>
      <c r="I51" s="284">
        <f t="shared" ca="1" si="21"/>
        <v>48000</v>
      </c>
      <c r="J51" s="284">
        <f t="shared" ca="1" si="22"/>
        <v>0</v>
      </c>
      <c r="K51" s="285">
        <f t="shared" ca="1" si="23"/>
        <v>48000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 ht="14.25" customHeight="1">
      <c r="A52" s="259"/>
      <c r="B52" s="294">
        <v>3</v>
      </c>
      <c r="C52" s="495" t="s">
        <v>23</v>
      </c>
      <c r="D52" s="281" t="str">
        <f ca="1">IF(ISERROR(OFFSET('HARGA SATUAN'!$D$6,MATCH('RAB Standart'!C52,'HARGA SATUAN'!$C$7:$C$1509,0),0)),"",OFFSET('HARGA SATUAN'!$D$6,MATCH('RAB Standart'!C52,'HARGA SATUAN'!$C$7:$C$1509,0),0))</f>
        <v>HDW</v>
      </c>
      <c r="E52" s="282" t="str">
        <f ca="1">IF(B52="+","Unit",IF(ISERROR(OFFSET('HARGA SATUAN'!$E$6,MATCH('RAB Standart'!C52,'HARGA SATUAN'!$C$7:$C$1509,0),0)),"",OFFSET('HARGA SATUAN'!$E$6,MATCH('RAB Standart'!C52,'HARGA SATUAN'!$C$7:$C$1509,0),0)))</f>
        <v>Bh</v>
      </c>
      <c r="F52" s="291">
        <f>F49*1</f>
        <v>2</v>
      </c>
      <c r="G52" s="283">
        <f ca="1">IF(ISERROR(OFFSET('HARGA SATUAN'!$I$6,MATCH('RAB Standart'!C52,'HARGA SATUAN'!$C$7:$C$1509,0),0)),0,OFFSET('HARGA SATUAN'!$I$6,MATCH('RAB Standart'!C52,'HARGA SATUAN'!$C$7:$C$1509,0),0))</f>
        <v>9500</v>
      </c>
      <c r="H52" s="284">
        <f t="shared" ca="1" si="20"/>
        <v>0</v>
      </c>
      <c r="I52" s="284">
        <f t="shared" ca="1" si="21"/>
        <v>19000</v>
      </c>
      <c r="J52" s="284">
        <f t="shared" ca="1" si="22"/>
        <v>0</v>
      </c>
      <c r="K52" s="285">
        <f t="shared" ca="1" si="23"/>
        <v>19000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 ht="14.25" customHeight="1">
      <c r="A53" s="259"/>
      <c r="B53" s="294">
        <v>4</v>
      </c>
      <c r="C53" s="495" t="s">
        <v>731</v>
      </c>
      <c r="D53" s="281" t="str">
        <f ca="1">IF(ISERROR(OFFSET('HARGA SATUAN'!$D$6,MATCH('RAB Standart'!C53,'HARGA SATUAN'!$C$7:$C$1509,0),0)),"",OFFSET('HARGA SATUAN'!$D$6,MATCH('RAB Standart'!C53,'HARGA SATUAN'!$C$7:$C$1509,0),0))</f>
        <v>JASA</v>
      </c>
      <c r="E53" s="282" t="str">
        <f ca="1">IF(B53="+","Unit",IF(ISERROR(OFFSET('HARGA SATUAN'!$E$6,MATCH('RAB Standart'!C53,'HARGA SATUAN'!$C$7:$C$1509,0),0)),"",OFFSET('HARGA SATUAN'!$E$6,MATCH('RAB Standart'!C53,'HARGA SATUAN'!$C$7:$C$1509,0),0)))</f>
        <v>Unit</v>
      </c>
      <c r="F53" s="291">
        <f>F49*1</f>
        <v>2</v>
      </c>
      <c r="G53" s="283">
        <f ca="1">IF(ISERROR(OFFSET('HARGA SATUAN'!$I$6,MATCH('RAB Standart'!C53,'HARGA SATUAN'!$C$7:$C$1509,0),0)),0,OFFSET('HARGA SATUAN'!$I$6,MATCH('RAB Standart'!C53,'HARGA SATUAN'!$C$7:$C$1509,0),0))</f>
        <v>16200</v>
      </c>
      <c r="H53" s="284">
        <f t="shared" ca="1" si="20"/>
        <v>0</v>
      </c>
      <c r="I53" s="284">
        <f t="shared" ca="1" si="21"/>
        <v>0</v>
      </c>
      <c r="J53" s="284">
        <f t="shared" ca="1" si="22"/>
        <v>32400</v>
      </c>
      <c r="K53" s="285">
        <f t="shared" ca="1" si="23"/>
        <v>32400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 ht="14.25" customHeight="1">
      <c r="A54" s="259"/>
      <c r="B54" s="294"/>
      <c r="C54" s="495"/>
      <c r="D54" s="281" t="str">
        <f ca="1">IF(ISERROR(OFFSET('HARGA SATUAN'!$D$6,MATCH('RAB Standart'!C54,'HARGA SATUAN'!$C$7:$C$1509,0),0)),"",OFFSET('HARGA SATUAN'!$D$6,MATCH('RAB Standart'!C54,'HARGA SATUAN'!$C$7:$C$1509,0),0))</f>
        <v/>
      </c>
      <c r="E54" s="282" t="str">
        <f ca="1">IF(B54="+","Unit",IF(ISERROR(OFFSET('HARGA SATUAN'!$E$6,MATCH('RAB Standart'!C54,'HARGA SATUAN'!$C$7:$C$1509,0),0)),"",OFFSET('HARGA SATUAN'!$E$6,MATCH('RAB Standart'!C54,'HARGA SATUAN'!$C$7:$C$1509,0),0)))</f>
        <v/>
      </c>
      <c r="F54" s="291"/>
      <c r="G54" s="283">
        <f ca="1">IF(ISERROR(OFFSET('HARGA SATUAN'!$I$6,MATCH('RAB Standart'!C54,'HARGA SATUAN'!$C$7:$C$1509,0),0)),0,OFFSET('HARGA SATUAN'!$I$6,MATCH('RAB Standart'!C54,'HARGA SATUAN'!$C$7:$C$1509,0),0))</f>
        <v>0</v>
      </c>
      <c r="H54" s="284">
        <f t="shared" ca="1" si="20"/>
        <v>0</v>
      </c>
      <c r="I54" s="284">
        <f t="shared" ca="1" si="21"/>
        <v>0</v>
      </c>
      <c r="J54" s="284">
        <f t="shared" ca="1" si="22"/>
        <v>0</v>
      </c>
      <c r="K54" s="285">
        <f t="shared" ca="1" si="23"/>
        <v>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 ht="14.25" customHeight="1">
      <c r="A55" s="259"/>
      <c r="B55" s="294" t="s">
        <v>1008</v>
      </c>
      <c r="C55" s="495" t="s">
        <v>1629</v>
      </c>
      <c r="D55" s="281" t="str">
        <f ca="1">IF(ISERROR(OFFSET('HARGA SATUAN'!$D$6,MATCH('RAB Standart'!C55,'HARGA SATUAN'!$C$7:$C$1509,0),0)),"",OFFSET('HARGA SATUAN'!$D$6,MATCH('RAB Standart'!C55,'HARGA SATUAN'!$C$7:$C$1509,0),0))</f>
        <v/>
      </c>
      <c r="E55" s="282" t="str">
        <f ca="1">IF(B55="+","Unit",IF(ISERROR(OFFSET('HARGA SATUAN'!$E$6,MATCH('RAB Standart'!C55,'HARGA SATUAN'!$C$7:$C$1509,0),0)),"",OFFSET('HARGA SATUAN'!$E$6,MATCH('RAB Standart'!C55,'HARGA SATUAN'!$C$7:$C$1509,0),0)))</f>
        <v>Unit</v>
      </c>
      <c r="F55" s="291">
        <v>2</v>
      </c>
      <c r="G55" s="283">
        <f ca="1">IF(ISERROR(OFFSET('HARGA SATUAN'!$I$6,MATCH('RAB Standart'!C55,'HARGA SATUAN'!$C$7:$C$1509,0),0)),0,OFFSET('HARGA SATUAN'!$I$6,MATCH('RAB Standart'!C55,'HARGA SATUAN'!$C$7:$C$1509,0),0))</f>
        <v>0</v>
      </c>
      <c r="H55" s="284">
        <f t="shared" ca="1" si="20"/>
        <v>0</v>
      </c>
      <c r="I55" s="284">
        <f t="shared" ca="1" si="21"/>
        <v>0</v>
      </c>
      <c r="J55" s="284">
        <f t="shared" ca="1" si="22"/>
        <v>0</v>
      </c>
      <c r="K55" s="285">
        <f t="shared" ca="1" si="23"/>
        <v>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 ht="14.25" customHeight="1">
      <c r="A56" s="259"/>
      <c r="B56" s="294">
        <v>1</v>
      </c>
      <c r="C56" s="495" t="s">
        <v>20</v>
      </c>
      <c r="D56" s="281" t="str">
        <f ca="1">IF(ISERROR(OFFSET('HARGA SATUAN'!$D$6,MATCH('RAB Standart'!C56,'HARGA SATUAN'!$C$7:$C$1509,0),0)),"",OFFSET('HARGA SATUAN'!$D$6,MATCH('RAB Standart'!C56,'HARGA SATUAN'!$C$7:$C$1509,0),0))</f>
        <v>HDW</v>
      </c>
      <c r="E56" s="282" t="str">
        <f ca="1">IF(B56="+","Unit",IF(ISERROR(OFFSET('HARGA SATUAN'!$E$6,MATCH('RAB Standart'!C56,'HARGA SATUAN'!$C$7:$C$1509,0),0)),"",OFFSET('HARGA SATUAN'!$E$6,MATCH('RAB Standart'!C56,'HARGA SATUAN'!$C$7:$C$1509,0),0)))</f>
        <v>Bh</v>
      </c>
      <c r="F56" s="291">
        <f>F55*1</f>
        <v>2</v>
      </c>
      <c r="G56" s="283">
        <f ca="1">IF(ISERROR(OFFSET('HARGA SATUAN'!$I$6,MATCH('RAB Standart'!C56,'HARGA SATUAN'!$C$7:$C$1509,0),0)),0,OFFSET('HARGA SATUAN'!$I$6,MATCH('RAB Standart'!C56,'HARGA SATUAN'!$C$7:$C$1509,0),0))</f>
        <v>47459</v>
      </c>
      <c r="H56" s="284">
        <f t="shared" ca="1" si="20"/>
        <v>0</v>
      </c>
      <c r="I56" s="284">
        <f t="shared" ca="1" si="21"/>
        <v>94918</v>
      </c>
      <c r="J56" s="284">
        <f t="shared" ca="1" si="22"/>
        <v>0</v>
      </c>
      <c r="K56" s="285">
        <f t="shared" ca="1" si="23"/>
        <v>94918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 ht="14.25" customHeight="1">
      <c r="A57" s="259"/>
      <c r="B57" s="294">
        <v>2</v>
      </c>
      <c r="C57" s="495" t="s">
        <v>22</v>
      </c>
      <c r="D57" s="281" t="str">
        <f ca="1">IF(ISERROR(OFFSET('HARGA SATUAN'!$D$6,MATCH('RAB Standart'!C57,'HARGA SATUAN'!$C$7:$C$1509,0),0)),"",OFFSET('HARGA SATUAN'!$D$6,MATCH('RAB Standart'!C57,'HARGA SATUAN'!$C$7:$C$1509,0),0))</f>
        <v>HDW</v>
      </c>
      <c r="E57" s="282" t="str">
        <f ca="1">IF(B57="+","Unit",IF(ISERROR(OFFSET('HARGA SATUAN'!$E$6,MATCH('RAB Standart'!C57,'HARGA SATUAN'!$C$7:$C$1509,0),0)),"",OFFSET('HARGA SATUAN'!$E$6,MATCH('RAB Standart'!C57,'HARGA SATUAN'!$C$7:$C$1509,0),0)))</f>
        <v>Mtr</v>
      </c>
      <c r="F57" s="291">
        <f>F55*1</f>
        <v>2</v>
      </c>
      <c r="G57" s="283">
        <f ca="1">IF(ISERROR(OFFSET('HARGA SATUAN'!$I$6,MATCH('RAB Standart'!C57,'HARGA SATUAN'!$C$7:$C$1509,0),0)),0,OFFSET('HARGA SATUAN'!$I$6,MATCH('RAB Standart'!C57,'HARGA SATUAN'!$C$7:$C$1509,0),0))</f>
        <v>30000</v>
      </c>
      <c r="H57" s="284">
        <f t="shared" ca="1" si="20"/>
        <v>0</v>
      </c>
      <c r="I57" s="284">
        <f t="shared" ca="1" si="21"/>
        <v>60000</v>
      </c>
      <c r="J57" s="284">
        <f t="shared" ca="1" si="22"/>
        <v>0</v>
      </c>
      <c r="K57" s="285">
        <f t="shared" ca="1" si="23"/>
        <v>60000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 ht="14.25" customHeight="1">
      <c r="A58" s="259"/>
      <c r="B58" s="294">
        <v>3</v>
      </c>
      <c r="C58" s="495" t="s">
        <v>23</v>
      </c>
      <c r="D58" s="281" t="str">
        <f ca="1">IF(ISERROR(OFFSET('HARGA SATUAN'!$D$6,MATCH('RAB Standart'!C58,'HARGA SATUAN'!$C$7:$C$1509,0),0)),"",OFFSET('HARGA SATUAN'!$D$6,MATCH('RAB Standart'!C58,'HARGA SATUAN'!$C$7:$C$1509,0),0))</f>
        <v>HDW</v>
      </c>
      <c r="E58" s="282" t="str">
        <f ca="1">IF(B58="+","Unit",IF(ISERROR(OFFSET('HARGA SATUAN'!$E$6,MATCH('RAB Standart'!C58,'HARGA SATUAN'!$C$7:$C$1509,0),0)),"",OFFSET('HARGA SATUAN'!$E$6,MATCH('RAB Standart'!C58,'HARGA SATUAN'!$C$7:$C$1509,0),0)))</f>
        <v>Bh</v>
      </c>
      <c r="F58" s="291">
        <f>F55*1</f>
        <v>2</v>
      </c>
      <c r="G58" s="283">
        <f ca="1">IF(ISERROR(OFFSET('HARGA SATUAN'!$I$6,MATCH('RAB Standart'!C58,'HARGA SATUAN'!$C$7:$C$1509,0),0)),0,OFFSET('HARGA SATUAN'!$I$6,MATCH('RAB Standart'!C58,'HARGA SATUAN'!$C$7:$C$1509,0),0))</f>
        <v>9500</v>
      </c>
      <c r="H58" s="284">
        <f t="shared" ca="1" si="20"/>
        <v>0</v>
      </c>
      <c r="I58" s="284">
        <f t="shared" ca="1" si="21"/>
        <v>19000</v>
      </c>
      <c r="J58" s="284">
        <f t="shared" ca="1" si="22"/>
        <v>0</v>
      </c>
      <c r="K58" s="285">
        <f t="shared" ca="1" si="23"/>
        <v>19000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 ht="14.25" customHeight="1">
      <c r="A59" s="259"/>
      <c r="B59" s="294">
        <v>4</v>
      </c>
      <c r="C59" s="495" t="s">
        <v>732</v>
      </c>
      <c r="D59" s="281" t="str">
        <f ca="1">IF(ISERROR(OFFSET('HARGA SATUAN'!$D$6,MATCH('RAB Standart'!C59,'HARGA SATUAN'!$C$7:$C$1509,0),0)),"",OFFSET('HARGA SATUAN'!$D$6,MATCH('RAB Standart'!C59,'HARGA SATUAN'!$C$7:$C$1509,0),0))</f>
        <v>JASA</v>
      </c>
      <c r="E59" s="282" t="str">
        <f ca="1">IF(B59="+","Unit",IF(ISERROR(OFFSET('HARGA SATUAN'!$E$6,MATCH('RAB Standart'!C59,'HARGA SATUAN'!$C$7:$C$1509,0),0)),"",OFFSET('HARGA SATUAN'!$E$6,MATCH('RAB Standart'!C59,'HARGA SATUAN'!$C$7:$C$1509,0),0)))</f>
        <v>Unit</v>
      </c>
      <c r="F59" s="291">
        <f>F55*1</f>
        <v>2</v>
      </c>
      <c r="G59" s="283">
        <f ca="1">IF(ISERROR(OFFSET('HARGA SATUAN'!$I$6,MATCH('RAB Standart'!C59,'HARGA SATUAN'!$C$7:$C$1509,0),0)),0,OFFSET('HARGA SATUAN'!$I$6,MATCH('RAB Standart'!C59,'HARGA SATUAN'!$C$7:$C$1509,0),0))</f>
        <v>21200</v>
      </c>
      <c r="H59" s="284">
        <f t="shared" ca="1" si="20"/>
        <v>0</v>
      </c>
      <c r="I59" s="284">
        <f t="shared" ca="1" si="21"/>
        <v>0</v>
      </c>
      <c r="J59" s="284">
        <f t="shared" ca="1" si="22"/>
        <v>42400</v>
      </c>
      <c r="K59" s="285">
        <f t="shared" ca="1" si="23"/>
        <v>42400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 ht="14.25" customHeight="1">
      <c r="A60" s="259"/>
      <c r="B60" s="294"/>
      <c r="C60" s="495"/>
      <c r="D60" s="281"/>
      <c r="E60" s="282"/>
      <c r="F60" s="291"/>
      <c r="G60" s="283">
        <f ca="1">IF(ISERROR(OFFSET('HARGA SATUAN'!$I$6,MATCH('RAB Standart'!C60,'HARGA SATUAN'!$C$7:$C$1509,0),0)),0,OFFSET('HARGA SATUAN'!$I$6,MATCH('RAB Standart'!C60,'HARGA SATUAN'!$C$7:$C$1509,0),0))</f>
        <v>0</v>
      </c>
      <c r="H60" s="284">
        <f t="shared" ref="H60:H81" si="24">IF(OR(D60="MDU",D60="MDU-KD"),(IF($O$3="RAB NON MDU","PLN KD",G60*F60)),0)</f>
        <v>0</v>
      </c>
      <c r="I60" s="284">
        <f t="shared" ref="I60:I81" si="25">IF(D60="HDW",G60*F60,0)</f>
        <v>0</v>
      </c>
      <c r="J60" s="284">
        <f t="shared" ref="J60:J81" si="26">IF(D60="JASA",G60*F60,0)</f>
        <v>0</v>
      </c>
      <c r="K60" s="285">
        <f t="shared" ref="K60:K81" si="27">SUM(H60:J60)</f>
        <v>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 ht="14.25" customHeight="1">
      <c r="A61" s="259"/>
      <c r="B61" s="292" t="s">
        <v>1666</v>
      </c>
      <c r="C61" s="293" t="s">
        <v>1667</v>
      </c>
      <c r="D61" s="281"/>
      <c r="E61" s="282"/>
      <c r="F61" s="291"/>
      <c r="G61" s="283">
        <f ca="1">IF(ISERROR(OFFSET('HARGA SATUAN'!$I$6,MATCH('RAB Standart'!C61,'HARGA SATUAN'!$C$7:$C$1509,0),0)),0,OFFSET('HARGA SATUAN'!$I$6,MATCH('RAB Standart'!C61,'HARGA SATUAN'!$C$7:$C$1509,0),0))</f>
        <v>0</v>
      </c>
      <c r="H61" s="284">
        <f t="shared" si="24"/>
        <v>0</v>
      </c>
      <c r="I61" s="284">
        <f t="shared" si="25"/>
        <v>0</v>
      </c>
      <c r="J61" s="284">
        <f t="shared" si="26"/>
        <v>0</v>
      </c>
      <c r="K61" s="285">
        <f t="shared" si="27"/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 ht="14.25" customHeight="1">
      <c r="A62" s="259"/>
      <c r="B62" s="294" t="s">
        <v>1008</v>
      </c>
      <c r="C62" s="495" t="s">
        <v>1668</v>
      </c>
      <c r="D62" s="281" t="str">
        <f ca="1">IF(ISERROR(OFFSET('HARGA SATUAN'!$D$6,MATCH('RAB Standart'!C62,'HARGA SATUAN'!$C$7:$C$1509,0),0)),"",OFFSET('HARGA SATUAN'!$D$6,MATCH('RAB Standart'!C62,'HARGA SATUAN'!$C$7:$C$1509,0),0))</f>
        <v/>
      </c>
      <c r="E62" s="282" t="str">
        <f ca="1">IF(B62="+","Unit",IF(ISERROR(OFFSET('HARGA SATUAN'!$E$6,MATCH('RAB Standart'!C62,'HARGA SATUAN'!$C$7:$C$1509,0),0)),"",OFFSET('HARGA SATUAN'!$E$6,MATCH('RAB Standart'!C62,'HARGA SATUAN'!$C$7:$C$1509,0),0)))</f>
        <v>Unit</v>
      </c>
      <c r="F62" s="291">
        <v>1</v>
      </c>
      <c r="G62" s="283">
        <f ca="1">IF(ISERROR(OFFSET('HARGA SATUAN'!$I$6,MATCH('RAB Standart'!C62,'HARGA SATUAN'!$C$7:$C$1509,0),0)),0,OFFSET('HARGA SATUAN'!$I$6,MATCH('RAB Standart'!C62,'HARGA SATUAN'!$C$7:$C$1509,0),0))</f>
        <v>0</v>
      </c>
      <c r="H62" s="284">
        <f t="shared" ca="1" si="24"/>
        <v>0</v>
      </c>
      <c r="I62" s="284">
        <f t="shared" ca="1" si="25"/>
        <v>0</v>
      </c>
      <c r="J62" s="284">
        <f t="shared" ca="1" si="26"/>
        <v>0</v>
      </c>
      <c r="K62" s="285">
        <f t="shared" ca="1" si="27"/>
        <v>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 ht="14.25" customHeight="1">
      <c r="A63" s="259"/>
      <c r="B63" s="294">
        <v>1</v>
      </c>
      <c r="C63" s="495" t="s">
        <v>1017</v>
      </c>
      <c r="D63" s="281" t="str">
        <f ca="1">IF(ISERROR(OFFSET('HARGA SATUAN'!$D$6,MATCH('RAB Standart'!C63,'HARGA SATUAN'!$C$7:$C$1509,0),0)),"",OFFSET('HARGA SATUAN'!$D$6,MATCH('RAB Standart'!C63,'HARGA SATUAN'!$C$7:$C$1509,0),0))</f>
        <v>MDU-KD</v>
      </c>
      <c r="E63" s="282" t="str">
        <f ca="1">IF(B63="+","Unit",IF(ISERROR(OFFSET('HARGA SATUAN'!$E$6,MATCH('RAB Standart'!C63,'HARGA SATUAN'!$C$7:$C$1509,0),0)),"",OFFSET('HARGA SATUAN'!$E$6,MATCH('RAB Standart'!C63,'HARGA SATUAN'!$C$7:$C$1509,0),0)))</f>
        <v>Bh</v>
      </c>
      <c r="F63" s="291">
        <f>F62*1</f>
        <v>1</v>
      </c>
      <c r="G63" s="283">
        <f ca="1">IF(ISERROR(OFFSET('HARGA SATUAN'!$I$6,MATCH('RAB Standart'!C63,'HARGA SATUAN'!$C$7:$C$1509,0),0)),0,OFFSET('HARGA SATUAN'!$I$6,MATCH('RAB Standart'!C63,'HARGA SATUAN'!$C$7:$C$1509,0),0))</f>
        <v>9994500</v>
      </c>
      <c r="H63" s="284">
        <f t="shared" ca="1" si="24"/>
        <v>9994500</v>
      </c>
      <c r="I63" s="284">
        <f t="shared" ca="1" si="25"/>
        <v>0</v>
      </c>
      <c r="J63" s="284">
        <f t="shared" ca="1" si="26"/>
        <v>0</v>
      </c>
      <c r="K63" s="285">
        <f t="shared" ca="1" si="27"/>
        <v>9994500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 ht="14.25" customHeight="1">
      <c r="A64" s="259"/>
      <c r="B64" s="294">
        <v>2</v>
      </c>
      <c r="C64" s="495" t="s">
        <v>73</v>
      </c>
      <c r="D64" s="281" t="str">
        <f ca="1">IF(ISERROR(OFFSET('HARGA SATUAN'!$D$6,MATCH('RAB Standart'!C64,'HARGA SATUAN'!$C$7:$C$1509,0),0)),"",OFFSET('HARGA SATUAN'!$D$6,MATCH('RAB Standart'!C64,'HARGA SATUAN'!$C$7:$C$1509,0),0))</f>
        <v>MDU-KD</v>
      </c>
      <c r="E64" s="282" t="str">
        <f ca="1">IF(B64="+","Unit",IF(ISERROR(OFFSET('HARGA SATUAN'!$E$6,MATCH('RAB Standart'!C64,'HARGA SATUAN'!$C$7:$C$1509,0),0)),"",OFFSET('HARGA SATUAN'!$E$6,MATCH('RAB Standart'!C64,'HARGA SATUAN'!$C$7:$C$1509,0),0)))</f>
        <v>Mtr</v>
      </c>
      <c r="F64" s="291">
        <f>F62*17*4</f>
        <v>68</v>
      </c>
      <c r="G64" s="283">
        <f ca="1">IF(ISERROR(OFFSET('HARGA SATUAN'!$I$6,MATCH('RAB Standart'!C64,'HARGA SATUAN'!$C$7:$C$1509,0),0)),0,OFFSET('HARGA SATUAN'!$I$6,MATCH('RAB Standart'!C64,'HARGA SATUAN'!$C$7:$C$1509,0),0))</f>
        <v>94700</v>
      </c>
      <c r="H64" s="284">
        <f t="shared" ca="1" si="24"/>
        <v>6439600</v>
      </c>
      <c r="I64" s="284">
        <f t="shared" ca="1" si="25"/>
        <v>0</v>
      </c>
      <c r="J64" s="284">
        <f t="shared" ca="1" si="26"/>
        <v>0</v>
      </c>
      <c r="K64" s="285">
        <f t="shared" ca="1" si="27"/>
        <v>6439600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 ht="14.25" customHeight="1">
      <c r="A65" s="259"/>
      <c r="B65" s="294">
        <v>3</v>
      </c>
      <c r="C65" s="495" t="s">
        <v>156</v>
      </c>
      <c r="D65" s="281" t="str">
        <f ca="1">IF(ISERROR(OFFSET('HARGA SATUAN'!$D$6,MATCH('RAB Standart'!C65,'HARGA SATUAN'!$C$7:$C$1509,0),0)),"",OFFSET('HARGA SATUAN'!$D$6,MATCH('RAB Standart'!C65,'HARGA SATUAN'!$C$7:$C$1509,0),0))</f>
        <v>HDW</v>
      </c>
      <c r="E65" s="282" t="str">
        <f ca="1">IF(B65="+","Unit",IF(ISERROR(OFFSET('HARGA SATUAN'!$E$6,MATCH('RAB Standart'!C65,'HARGA SATUAN'!$C$7:$C$1509,0),0)),"",OFFSET('HARGA SATUAN'!$E$6,MATCH('RAB Standart'!C65,'HARGA SATUAN'!$C$7:$C$1509,0),0)))</f>
        <v>Bh</v>
      </c>
      <c r="F65" s="291">
        <f>F62*4</f>
        <v>4</v>
      </c>
      <c r="G65" s="283">
        <f ca="1">IF(ISERROR(OFFSET('HARGA SATUAN'!$I$6,MATCH('RAB Standart'!C65,'HARGA SATUAN'!$C$7:$C$1509,0),0)),0,OFFSET('HARGA SATUAN'!$I$6,MATCH('RAB Standart'!C65,'HARGA SATUAN'!$C$7:$C$1509,0),0))</f>
        <v>7938</v>
      </c>
      <c r="H65" s="284">
        <f t="shared" ca="1" si="24"/>
        <v>0</v>
      </c>
      <c r="I65" s="284">
        <f t="shared" ca="1" si="25"/>
        <v>31752</v>
      </c>
      <c r="J65" s="284">
        <f t="shared" ca="1" si="26"/>
        <v>0</v>
      </c>
      <c r="K65" s="285">
        <f t="shared" ca="1" si="27"/>
        <v>31752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 ht="14.25" customHeight="1">
      <c r="A66" s="259"/>
      <c r="B66" s="294">
        <v>4</v>
      </c>
      <c r="C66" s="495" t="s">
        <v>159</v>
      </c>
      <c r="D66" s="281" t="str">
        <f ca="1">IF(ISERROR(OFFSET('HARGA SATUAN'!$D$6,MATCH('RAB Standart'!C66,'HARGA SATUAN'!$C$7:$C$1509,0),0)),"",OFFSET('HARGA SATUAN'!$D$6,MATCH('RAB Standart'!C66,'HARGA SATUAN'!$C$7:$C$1509,0),0))</f>
        <v>HDW</v>
      </c>
      <c r="E66" s="282" t="str">
        <f ca="1">IF(B66="+","Unit",IF(ISERROR(OFFSET('HARGA SATUAN'!$E$6,MATCH('RAB Standart'!C66,'HARGA SATUAN'!$C$7:$C$1509,0),0)),"",OFFSET('HARGA SATUAN'!$E$6,MATCH('RAB Standart'!C66,'HARGA SATUAN'!$C$7:$C$1509,0),0)))</f>
        <v>Bh</v>
      </c>
      <c r="F66" s="291">
        <f>F62*10</f>
        <v>10</v>
      </c>
      <c r="G66" s="283">
        <f ca="1">IF(ISERROR(OFFSET('HARGA SATUAN'!$I$6,MATCH('RAB Standart'!C66,'HARGA SATUAN'!$C$7:$C$1509,0),0)),0,OFFSET('HARGA SATUAN'!$I$6,MATCH('RAB Standart'!C66,'HARGA SATUAN'!$C$7:$C$1509,0),0))</f>
        <v>26500</v>
      </c>
      <c r="H66" s="284">
        <f t="shared" ca="1" si="24"/>
        <v>0</v>
      </c>
      <c r="I66" s="284">
        <f t="shared" ca="1" si="25"/>
        <v>265000</v>
      </c>
      <c r="J66" s="284">
        <f t="shared" ca="1" si="26"/>
        <v>0</v>
      </c>
      <c r="K66" s="285">
        <f t="shared" ca="1" si="27"/>
        <v>265000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 ht="14.25" customHeight="1">
      <c r="A67" s="259"/>
      <c r="B67" s="294">
        <v>5</v>
      </c>
      <c r="C67" s="495" t="s">
        <v>586</v>
      </c>
      <c r="D67" s="281" t="str">
        <f ca="1">IF(ISERROR(OFFSET('HARGA SATUAN'!$D$6,MATCH('RAB Standart'!C67,'HARGA SATUAN'!$C$7:$C$1509,0),0)),"",OFFSET('HARGA SATUAN'!$D$6,MATCH('RAB Standart'!C67,'HARGA SATUAN'!$C$7:$C$1509,0),0))</f>
        <v>HDW</v>
      </c>
      <c r="E67" s="282" t="str">
        <f ca="1">IF(B67="+","Unit",IF(ISERROR(OFFSET('HARGA SATUAN'!$E$6,MATCH('RAB Standart'!C67,'HARGA SATUAN'!$C$7:$C$1509,0),0)),"",OFFSET('HARGA SATUAN'!$E$6,MATCH('RAB Standart'!C67,'HARGA SATUAN'!$C$7:$C$1509,0),0)))</f>
        <v>Bh</v>
      </c>
      <c r="F67" s="291">
        <f>F62*1</f>
        <v>1</v>
      </c>
      <c r="G67" s="283">
        <f ca="1">IF(ISERROR(OFFSET('HARGA SATUAN'!$I$6,MATCH('RAB Standart'!C67,'HARGA SATUAN'!$C$7:$C$1509,0),0)),0,OFFSET('HARGA SATUAN'!$I$6,MATCH('RAB Standart'!C67,'HARGA SATUAN'!$C$7:$C$1509,0),0))</f>
        <v>283100</v>
      </c>
      <c r="H67" s="284">
        <f t="shared" ca="1" si="24"/>
        <v>0</v>
      </c>
      <c r="I67" s="284">
        <f t="shared" ca="1" si="25"/>
        <v>283100</v>
      </c>
      <c r="J67" s="284">
        <f t="shared" ca="1" si="26"/>
        <v>0</v>
      </c>
      <c r="K67" s="285">
        <f t="shared" ca="1" si="27"/>
        <v>283100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 ht="14.25" customHeight="1">
      <c r="A68" s="259"/>
      <c r="B68" s="294">
        <v>6</v>
      </c>
      <c r="C68" s="495" t="s">
        <v>587</v>
      </c>
      <c r="D68" s="281" t="str">
        <f ca="1">IF(ISERROR(OFFSET('HARGA SATUAN'!$D$6,MATCH('RAB Standart'!C68,'HARGA SATUAN'!$C$7:$C$1509,0),0)),"",OFFSET('HARGA SATUAN'!$D$6,MATCH('RAB Standart'!C68,'HARGA SATUAN'!$C$7:$C$1509,0),0))</f>
        <v>HDW</v>
      </c>
      <c r="E68" s="282" t="str">
        <f ca="1">IF(B68="+","Unit",IF(ISERROR(OFFSET('HARGA SATUAN'!$E$6,MATCH('RAB Standart'!C68,'HARGA SATUAN'!$C$7:$C$1509,0),0)),"",OFFSET('HARGA SATUAN'!$E$6,MATCH('RAB Standart'!C68,'HARGA SATUAN'!$C$7:$C$1509,0),0)))</f>
        <v>Bh</v>
      </c>
      <c r="F68" s="291">
        <f>F62*1</f>
        <v>1</v>
      </c>
      <c r="G68" s="283">
        <f ca="1">IF(ISERROR(OFFSET('HARGA SATUAN'!$I$6,MATCH('RAB Standart'!C68,'HARGA SATUAN'!$C$7:$C$1509,0),0)),0,OFFSET('HARGA SATUAN'!$I$6,MATCH('RAB Standart'!C68,'HARGA SATUAN'!$C$7:$C$1509,0),0))</f>
        <v>380500</v>
      </c>
      <c r="H68" s="284">
        <f t="shared" ca="1" si="24"/>
        <v>0</v>
      </c>
      <c r="I68" s="284">
        <f t="shared" ca="1" si="25"/>
        <v>380500</v>
      </c>
      <c r="J68" s="284">
        <f t="shared" ca="1" si="26"/>
        <v>0</v>
      </c>
      <c r="K68" s="285">
        <f t="shared" ca="1" si="27"/>
        <v>380500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 ht="14.25" customHeight="1">
      <c r="A69" s="259"/>
      <c r="B69" s="294">
        <v>7</v>
      </c>
      <c r="C69" s="495" t="s">
        <v>223</v>
      </c>
      <c r="D69" s="281" t="str">
        <f ca="1">IF(ISERROR(OFFSET('HARGA SATUAN'!$D$6,MATCH('RAB Standart'!C69,'HARGA SATUAN'!$C$7:$C$1509,0),0)),"",OFFSET('HARGA SATUAN'!$D$6,MATCH('RAB Standart'!C69,'HARGA SATUAN'!$C$7:$C$1509,0),0))</f>
        <v>HDW</v>
      </c>
      <c r="E69" s="282" t="str">
        <f ca="1">IF(B69="+","Unit",IF(ISERROR(OFFSET('HARGA SATUAN'!$E$6,MATCH('RAB Standart'!C69,'HARGA SATUAN'!$C$7:$C$1509,0),0)),"",OFFSET('HARGA SATUAN'!$E$6,MATCH('RAB Standart'!C69,'HARGA SATUAN'!$C$7:$C$1509,0),0)))</f>
        <v>Bh</v>
      </c>
      <c r="F69" s="291">
        <f>F62*(3*3)</f>
        <v>9</v>
      </c>
      <c r="G69" s="283">
        <f ca="1">IF(ISERROR(OFFSET('HARGA SATUAN'!$I$6,MATCH('RAB Standart'!C69,'HARGA SATUAN'!$C$7:$C$1509,0),0)),0,OFFSET('HARGA SATUAN'!$I$6,MATCH('RAB Standart'!C69,'HARGA SATUAN'!$C$7:$C$1509,0),0))</f>
        <v>32500</v>
      </c>
      <c r="H69" s="284">
        <f t="shared" ca="1" si="24"/>
        <v>0</v>
      </c>
      <c r="I69" s="284">
        <f t="shared" ca="1" si="25"/>
        <v>292500</v>
      </c>
      <c r="J69" s="284">
        <f t="shared" ca="1" si="26"/>
        <v>0</v>
      </c>
      <c r="K69" s="285">
        <f t="shared" ca="1" si="27"/>
        <v>292500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 ht="14.25" customHeight="1">
      <c r="A70" s="259"/>
      <c r="B70" s="294">
        <v>8</v>
      </c>
      <c r="C70" s="495" t="s">
        <v>28</v>
      </c>
      <c r="D70" s="281" t="str">
        <f ca="1">IF(ISERROR(OFFSET('HARGA SATUAN'!$D$6,MATCH('RAB Standart'!C70,'HARGA SATUAN'!$C$7:$C$1509,0),0)),"",OFFSET('HARGA SATUAN'!$D$6,MATCH('RAB Standart'!C70,'HARGA SATUAN'!$C$7:$C$1509,0),0))</f>
        <v>HDW</v>
      </c>
      <c r="E70" s="282" t="str">
        <f ca="1">IF(B70="+","Unit",IF(ISERROR(OFFSET('HARGA SATUAN'!$E$6,MATCH('RAB Standart'!C70,'HARGA SATUAN'!$C$7:$C$1509,0),0)),"",OFFSET('HARGA SATUAN'!$E$6,MATCH('RAB Standart'!C70,'HARGA SATUAN'!$C$7:$C$1509,0),0)))</f>
        <v>Bh</v>
      </c>
      <c r="F70" s="291">
        <f>F62*1</f>
        <v>1</v>
      </c>
      <c r="G70" s="283">
        <f ca="1">IF(ISERROR(OFFSET('HARGA SATUAN'!$I$6,MATCH('RAB Standart'!C70,'HARGA SATUAN'!$C$7:$C$1509,0),0)),0,OFFSET('HARGA SATUAN'!$I$6,MATCH('RAB Standart'!C70,'HARGA SATUAN'!$C$7:$C$1509,0),0))</f>
        <v>63500</v>
      </c>
      <c r="H70" s="284">
        <f t="shared" ca="1" si="24"/>
        <v>0</v>
      </c>
      <c r="I70" s="284">
        <f t="shared" ca="1" si="25"/>
        <v>63500</v>
      </c>
      <c r="J70" s="284">
        <f t="shared" ca="1" si="26"/>
        <v>0</v>
      </c>
      <c r="K70" s="285">
        <f t="shared" ca="1" si="27"/>
        <v>63500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 ht="14.25" customHeight="1">
      <c r="A71" s="259"/>
      <c r="B71" s="294">
        <v>9</v>
      </c>
      <c r="C71" s="495" t="s">
        <v>227</v>
      </c>
      <c r="D71" s="281" t="str">
        <f ca="1">IF(ISERROR(OFFSET('HARGA SATUAN'!$D$6,MATCH('RAB Standart'!C71,'HARGA SATUAN'!$C$7:$C$1509,0),0)),"",OFFSET('HARGA SATUAN'!$D$6,MATCH('RAB Standart'!C71,'HARGA SATUAN'!$C$7:$C$1509,0),0))</f>
        <v>HDW</v>
      </c>
      <c r="E71" s="282" t="str">
        <f ca="1">IF(B71="+","Unit",IF(ISERROR(OFFSET('HARGA SATUAN'!$E$6,MATCH('RAB Standart'!C71,'HARGA SATUAN'!$C$7:$C$1509,0),0)),"",OFFSET('HARGA SATUAN'!$E$6,MATCH('RAB Standart'!C71,'HARGA SATUAN'!$C$7:$C$1509,0),0)))</f>
        <v>Bh</v>
      </c>
      <c r="F71" s="291">
        <f>F62*2</f>
        <v>2</v>
      </c>
      <c r="G71" s="283">
        <f ca="1">IF(ISERROR(OFFSET('HARGA SATUAN'!$I$6,MATCH('RAB Standart'!C71,'HARGA SATUAN'!$C$7:$C$1509,0),0)),0,OFFSET('HARGA SATUAN'!$I$6,MATCH('RAB Standart'!C71,'HARGA SATUAN'!$C$7:$C$1509,0),0))</f>
        <v>67500</v>
      </c>
      <c r="H71" s="284">
        <f t="shared" ca="1" si="24"/>
        <v>0</v>
      </c>
      <c r="I71" s="284">
        <f t="shared" ca="1" si="25"/>
        <v>135000</v>
      </c>
      <c r="J71" s="284">
        <f t="shared" ca="1" si="26"/>
        <v>0</v>
      </c>
      <c r="K71" s="285">
        <f t="shared" ca="1" si="27"/>
        <v>135000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 ht="14.25" customHeight="1">
      <c r="A72" s="259"/>
      <c r="B72" s="294">
        <v>10</v>
      </c>
      <c r="C72" s="495" t="s">
        <v>1021</v>
      </c>
      <c r="D72" s="281" t="str">
        <f ca="1">IF(ISERROR(OFFSET('HARGA SATUAN'!$D$6,MATCH('RAB Standart'!C72,'HARGA SATUAN'!$C$7:$C$1509,0),0)),"",OFFSET('HARGA SATUAN'!$D$6,MATCH('RAB Standart'!C72,'HARGA SATUAN'!$C$7:$C$1509,0),0))</f>
        <v>HDW</v>
      </c>
      <c r="E72" s="282" t="str">
        <f ca="1">IF(B72="+","Unit",IF(ISERROR(OFFSET('HARGA SATUAN'!$E$6,MATCH('RAB Standart'!C72,'HARGA SATUAN'!$C$7:$C$1509,0),0)),"",OFFSET('HARGA SATUAN'!$E$6,MATCH('RAB Standart'!C72,'HARGA SATUAN'!$C$7:$C$1509,0),0)))</f>
        <v>Bh</v>
      </c>
      <c r="F72" s="291">
        <f>F62*2</f>
        <v>2</v>
      </c>
      <c r="G72" s="283">
        <f ca="1">IF(ISERROR(OFFSET('HARGA SATUAN'!$I$6,MATCH('RAB Standart'!C72,'HARGA SATUAN'!$C$7:$C$1509,0),0)),0,OFFSET('HARGA SATUAN'!$I$6,MATCH('RAB Standart'!C72,'HARGA SATUAN'!$C$7:$C$1509,0),0))</f>
        <v>79056</v>
      </c>
      <c r="H72" s="284">
        <f t="shared" ca="1" si="24"/>
        <v>0</v>
      </c>
      <c r="I72" s="284">
        <f t="shared" ca="1" si="25"/>
        <v>158112</v>
      </c>
      <c r="J72" s="284">
        <f t="shared" ca="1" si="26"/>
        <v>0</v>
      </c>
      <c r="K72" s="285">
        <f t="shared" ca="1" si="27"/>
        <v>158112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 ht="14.25" customHeight="1">
      <c r="A73" s="259"/>
      <c r="B73" s="294">
        <v>11</v>
      </c>
      <c r="C73" s="495" t="s">
        <v>1022</v>
      </c>
      <c r="D73" s="281" t="str">
        <f ca="1">IF(ISERROR(OFFSET('HARGA SATUAN'!$D$6,MATCH('RAB Standart'!C73,'HARGA SATUAN'!$C$7:$C$1509,0),0)),"",OFFSET('HARGA SATUAN'!$D$6,MATCH('RAB Standart'!C73,'HARGA SATUAN'!$C$7:$C$1509,0),0))</f>
        <v>HDW</v>
      </c>
      <c r="E73" s="282" t="str">
        <f ca="1">IF(B73="+","Unit",IF(ISERROR(OFFSET('HARGA SATUAN'!$E$6,MATCH('RAB Standart'!C73,'HARGA SATUAN'!$C$7:$C$1509,0),0)),"",OFFSET('HARGA SATUAN'!$E$6,MATCH('RAB Standart'!C73,'HARGA SATUAN'!$C$7:$C$1509,0),0)))</f>
        <v>Bh</v>
      </c>
      <c r="F73" s="291">
        <f>F62*1</f>
        <v>1</v>
      </c>
      <c r="G73" s="283">
        <f ca="1">IF(ISERROR(OFFSET('HARGA SATUAN'!$I$6,MATCH('RAB Standart'!C73,'HARGA SATUAN'!$C$7:$C$1509,0),0)),0,OFFSET('HARGA SATUAN'!$I$6,MATCH('RAB Standart'!C73,'HARGA SATUAN'!$C$7:$C$1509,0),0))</f>
        <v>81984</v>
      </c>
      <c r="H73" s="284">
        <f t="shared" ca="1" si="24"/>
        <v>0</v>
      </c>
      <c r="I73" s="284">
        <f t="shared" ca="1" si="25"/>
        <v>81984</v>
      </c>
      <c r="J73" s="284">
        <f t="shared" ca="1" si="26"/>
        <v>0</v>
      </c>
      <c r="K73" s="285">
        <f t="shared" ca="1" si="27"/>
        <v>81984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 ht="14.25" customHeight="1">
      <c r="A74" s="259"/>
      <c r="B74" s="294">
        <v>12</v>
      </c>
      <c r="C74" s="495" t="s">
        <v>1023</v>
      </c>
      <c r="D74" s="281" t="str">
        <f ca="1">IF(ISERROR(OFFSET('HARGA SATUAN'!$D$6,MATCH('RAB Standart'!C74,'HARGA SATUAN'!$C$7:$C$1509,0),0)),"",OFFSET('HARGA SATUAN'!$D$6,MATCH('RAB Standart'!C74,'HARGA SATUAN'!$C$7:$C$1509,0),0))</f>
        <v>HDW</v>
      </c>
      <c r="E74" s="282" t="str">
        <f ca="1">IF(B74="+","Unit",IF(ISERROR(OFFSET('HARGA SATUAN'!$E$6,MATCH('RAB Standart'!C74,'HARGA SATUAN'!$C$7:$C$1509,0),0)),"",OFFSET('HARGA SATUAN'!$E$6,MATCH('RAB Standart'!C74,'HARGA SATUAN'!$C$7:$C$1509,0),0)))</f>
        <v>Bh</v>
      </c>
      <c r="F74" s="291">
        <f>F62*2</f>
        <v>2</v>
      </c>
      <c r="G74" s="283">
        <f ca="1">IF(ISERROR(OFFSET('HARGA SATUAN'!$I$6,MATCH('RAB Standart'!C74,'HARGA SATUAN'!$C$7:$C$1509,0),0)),0,OFFSET('HARGA SATUAN'!$I$6,MATCH('RAB Standart'!C74,'HARGA SATUAN'!$C$7:$C$1509,0),0))</f>
        <v>7320</v>
      </c>
      <c r="H74" s="284">
        <f t="shared" ca="1" si="24"/>
        <v>0</v>
      </c>
      <c r="I74" s="284">
        <f t="shared" ca="1" si="25"/>
        <v>14640</v>
      </c>
      <c r="J74" s="284">
        <f t="shared" ca="1" si="26"/>
        <v>0</v>
      </c>
      <c r="K74" s="285">
        <f t="shared" ca="1" si="27"/>
        <v>14640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 ht="14.25" customHeight="1">
      <c r="A75" s="259"/>
      <c r="B75" s="294">
        <v>13</v>
      </c>
      <c r="C75" s="495" t="s">
        <v>1024</v>
      </c>
      <c r="D75" s="281" t="str">
        <f ca="1">IF(ISERROR(OFFSET('HARGA SATUAN'!$D$6,MATCH('RAB Standart'!C75,'HARGA SATUAN'!$C$7:$C$1509,0),0)),"",OFFSET('HARGA SATUAN'!$D$6,MATCH('RAB Standart'!C75,'HARGA SATUAN'!$C$7:$C$1509,0),0))</f>
        <v>HDW</v>
      </c>
      <c r="E75" s="282" t="str">
        <f ca="1">IF(B75="+","Unit",IF(ISERROR(OFFSET('HARGA SATUAN'!$E$6,MATCH('RAB Standart'!C75,'HARGA SATUAN'!$C$7:$C$1509,0),0)),"",OFFSET('HARGA SATUAN'!$E$6,MATCH('RAB Standart'!C75,'HARGA SATUAN'!$C$7:$C$1509,0),0)))</f>
        <v>Bh</v>
      </c>
      <c r="F75" s="291">
        <f>F62*1</f>
        <v>1</v>
      </c>
      <c r="G75" s="283">
        <f ca="1">IF(ISERROR(OFFSET('HARGA SATUAN'!$I$6,MATCH('RAB Standart'!C75,'HARGA SATUAN'!$C$7:$C$1509,0),0)),0,OFFSET('HARGA SATUAN'!$I$6,MATCH('RAB Standart'!C75,'HARGA SATUAN'!$C$7:$C$1509,0),0))</f>
        <v>8784</v>
      </c>
      <c r="H75" s="284">
        <f t="shared" ca="1" si="24"/>
        <v>0</v>
      </c>
      <c r="I75" s="284">
        <f t="shared" ca="1" si="25"/>
        <v>8784</v>
      </c>
      <c r="J75" s="284">
        <f t="shared" ca="1" si="26"/>
        <v>0</v>
      </c>
      <c r="K75" s="285">
        <f t="shared" ca="1" si="27"/>
        <v>8784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 ht="14.25" customHeight="1">
      <c r="A76" s="259"/>
      <c r="B76" s="294">
        <v>14</v>
      </c>
      <c r="C76" s="495" t="s">
        <v>1025</v>
      </c>
      <c r="D76" s="281" t="str">
        <f ca="1">IF(ISERROR(OFFSET('HARGA SATUAN'!$D$6,MATCH('RAB Standart'!C76,'HARGA SATUAN'!$C$7:$C$1509,0),0)),"",OFFSET('HARGA SATUAN'!$D$6,MATCH('RAB Standart'!C76,'HARGA SATUAN'!$C$7:$C$1509,0),0))</f>
        <v>HDW</v>
      </c>
      <c r="E76" s="282" t="str">
        <f ca="1">IF(B76="+","Unit",IF(ISERROR(OFFSET('HARGA SATUAN'!$E$6,MATCH('RAB Standart'!C76,'HARGA SATUAN'!$C$7:$C$1509,0),0)),"",OFFSET('HARGA SATUAN'!$E$6,MATCH('RAB Standart'!C76,'HARGA SATUAN'!$C$7:$C$1509,0),0)))</f>
        <v>Bh</v>
      </c>
      <c r="F76" s="291">
        <f>F62*(2*1.5)</f>
        <v>3</v>
      </c>
      <c r="G76" s="283">
        <f ca="1">IF(ISERROR(OFFSET('HARGA SATUAN'!$I$6,MATCH('RAB Standart'!C76,'HARGA SATUAN'!$C$7:$C$1509,0),0)),0,OFFSET('HARGA SATUAN'!$I$6,MATCH('RAB Standart'!C76,'HARGA SATUAN'!$C$7:$C$1509,0),0))</f>
        <v>52704</v>
      </c>
      <c r="H76" s="284">
        <f t="shared" ca="1" si="24"/>
        <v>0</v>
      </c>
      <c r="I76" s="284">
        <f t="shared" ca="1" si="25"/>
        <v>158112</v>
      </c>
      <c r="J76" s="284">
        <f t="shared" ca="1" si="26"/>
        <v>0</v>
      </c>
      <c r="K76" s="285">
        <f t="shared" ca="1" si="27"/>
        <v>158112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 ht="14.25" customHeight="1">
      <c r="A77" s="259"/>
      <c r="B77" s="294">
        <v>15</v>
      </c>
      <c r="C77" s="495" t="s">
        <v>1026</v>
      </c>
      <c r="D77" s="281" t="str">
        <f ca="1">IF(ISERROR(OFFSET('HARGA SATUAN'!$D$6,MATCH('RAB Standart'!C77,'HARGA SATUAN'!$C$7:$C$1509,0),0)),"",OFFSET('HARGA SATUAN'!$D$6,MATCH('RAB Standart'!C77,'HARGA SATUAN'!$C$7:$C$1509,0),0))</f>
        <v>HDW</v>
      </c>
      <c r="E77" s="282" t="str">
        <f ca="1">IF(B77="+","Unit",IF(ISERROR(OFFSET('HARGA SATUAN'!$E$6,MATCH('RAB Standart'!C77,'HARGA SATUAN'!$C$7:$C$1509,0),0)),"",OFFSET('HARGA SATUAN'!$E$6,MATCH('RAB Standart'!C77,'HARGA SATUAN'!$C$7:$C$1509,0),0)))</f>
        <v>Bh</v>
      </c>
      <c r="F77" s="291">
        <f>F62*1.5</f>
        <v>1.5</v>
      </c>
      <c r="G77" s="283">
        <f ca="1">IF(ISERROR(OFFSET('HARGA SATUAN'!$I$6,MATCH('RAB Standart'!C77,'HARGA SATUAN'!$C$7:$C$1509,0),0)),0,OFFSET('HARGA SATUAN'!$I$6,MATCH('RAB Standart'!C77,'HARGA SATUAN'!$C$7:$C$1509,0),0))</f>
        <v>67344</v>
      </c>
      <c r="H77" s="284">
        <f t="shared" ca="1" si="24"/>
        <v>0</v>
      </c>
      <c r="I77" s="284">
        <f t="shared" ca="1" si="25"/>
        <v>101016</v>
      </c>
      <c r="J77" s="284">
        <f t="shared" ca="1" si="26"/>
        <v>0</v>
      </c>
      <c r="K77" s="285">
        <f t="shared" ca="1" si="27"/>
        <v>101016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 ht="14.25" customHeight="1">
      <c r="A78" s="259"/>
      <c r="B78" s="294">
        <v>16</v>
      </c>
      <c r="C78" s="495" t="s">
        <v>1669</v>
      </c>
      <c r="D78" s="281" t="str">
        <f ca="1">IF(ISERROR(OFFSET('HARGA SATUAN'!$D$6,MATCH('RAB Standart'!C78,'HARGA SATUAN'!$C$7:$C$1509,0),0)),"",OFFSET('HARGA SATUAN'!$D$6,MATCH('RAB Standart'!C78,'HARGA SATUAN'!$C$7:$C$1509,0),0))</f>
        <v/>
      </c>
      <c r="E78" s="282" t="str">
        <f ca="1">IF(B78="+","Unit",IF(ISERROR(OFFSET('HARGA SATUAN'!$E$6,MATCH('RAB Standart'!C78,'HARGA SATUAN'!$C$7:$C$1509,0),0)),"",OFFSET('HARGA SATUAN'!$E$6,MATCH('RAB Standart'!C78,'HARGA SATUAN'!$C$7:$C$1509,0),0)))</f>
        <v/>
      </c>
      <c r="F78" s="291">
        <f>F62*16</f>
        <v>16</v>
      </c>
      <c r="G78" s="283">
        <f ca="1">IF(ISERROR(OFFSET('HARGA SATUAN'!$I$6,MATCH('RAB Standart'!C78,'HARGA SATUAN'!$C$7:$C$1509,0),0)),0,OFFSET('HARGA SATUAN'!$I$6,MATCH('RAB Standart'!C78,'HARGA SATUAN'!$C$7:$C$1509,0),0))</f>
        <v>0</v>
      </c>
      <c r="H78" s="284">
        <f t="shared" ca="1" si="24"/>
        <v>0</v>
      </c>
      <c r="I78" s="284">
        <f t="shared" ca="1" si="25"/>
        <v>0</v>
      </c>
      <c r="J78" s="284">
        <f t="shared" ca="1" si="26"/>
        <v>0</v>
      </c>
      <c r="K78" s="285">
        <f t="shared" ca="1" si="27"/>
        <v>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 ht="14.25" customHeight="1">
      <c r="A79" s="259"/>
      <c r="B79" s="294">
        <v>17</v>
      </c>
      <c r="C79" s="495" t="s">
        <v>177</v>
      </c>
      <c r="D79" s="281" t="str">
        <f ca="1">IF(ISERROR(OFFSET('HARGA SATUAN'!$D$6,MATCH('RAB Standart'!C79,'HARGA SATUAN'!$C$7:$C$1509,0),0)),"",OFFSET('HARGA SATUAN'!$D$6,MATCH('RAB Standart'!C79,'HARGA SATUAN'!$C$7:$C$1509,0),0))</f>
        <v>HDW</v>
      </c>
      <c r="E79" s="282" t="str">
        <f ca="1">IF(B79="+","Unit",IF(ISERROR(OFFSET('HARGA SATUAN'!$E$6,MATCH('RAB Standart'!C79,'HARGA SATUAN'!$C$7:$C$1509,0),0)),"",OFFSET('HARGA SATUAN'!$E$6,MATCH('RAB Standart'!C79,'HARGA SATUAN'!$C$7:$C$1509,0),0)))</f>
        <v>Bh</v>
      </c>
      <c r="F79" s="291">
        <f>F62*8</f>
        <v>8</v>
      </c>
      <c r="G79" s="283">
        <f ca="1">IF(ISERROR(OFFSET('HARGA SATUAN'!$I$6,MATCH('RAB Standart'!C79,'HARGA SATUAN'!$C$7:$C$1509,0),0)),0,OFFSET('HARGA SATUAN'!$I$6,MATCH('RAB Standart'!C79,'HARGA SATUAN'!$C$7:$C$1509,0),0))</f>
        <v>15900</v>
      </c>
      <c r="H79" s="284">
        <f t="shared" ca="1" si="24"/>
        <v>0</v>
      </c>
      <c r="I79" s="284">
        <f t="shared" ca="1" si="25"/>
        <v>127200</v>
      </c>
      <c r="J79" s="284">
        <f t="shared" ca="1" si="26"/>
        <v>0</v>
      </c>
      <c r="K79" s="285">
        <f t="shared" ca="1" si="27"/>
        <v>127200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 ht="14.25" customHeight="1">
      <c r="A80" s="259"/>
      <c r="B80" s="294">
        <v>18</v>
      </c>
      <c r="C80" s="495" t="s">
        <v>1138</v>
      </c>
      <c r="D80" s="281" t="str">
        <f ca="1">IF(ISERROR(OFFSET('HARGA SATUAN'!$D$6,MATCH('RAB Standart'!C80,'HARGA SATUAN'!$C$7:$C$1509,0),0)),"",OFFSET('HARGA SATUAN'!$D$6,MATCH('RAB Standart'!C80,'HARGA SATUAN'!$C$7:$C$1509,0),0))</f>
        <v>JASA</v>
      </c>
      <c r="E80" s="282" t="str">
        <f ca="1">IF(B80="+","Unit",IF(ISERROR(OFFSET('HARGA SATUAN'!$E$6,MATCH('RAB Standart'!C80,'HARGA SATUAN'!$C$7:$C$1509,0),0)),"",OFFSET('HARGA SATUAN'!$E$6,MATCH('RAB Standart'!C80,'HARGA SATUAN'!$C$7:$C$1509,0),0)))</f>
        <v>Unit</v>
      </c>
      <c r="F80" s="291">
        <f>F62*1</f>
        <v>1</v>
      </c>
      <c r="G80" s="283">
        <f ca="1">IF(ISERROR(OFFSET('HARGA SATUAN'!$I$6,MATCH('RAB Standart'!C80,'HARGA SATUAN'!$C$7:$C$1509,0),0)),0,OFFSET('HARGA SATUAN'!$I$6,MATCH('RAB Standart'!C80,'HARGA SATUAN'!$C$7:$C$1509,0),0))</f>
        <v>614700</v>
      </c>
      <c r="H80" s="284">
        <f t="shared" ca="1" si="24"/>
        <v>0</v>
      </c>
      <c r="I80" s="284">
        <f t="shared" ca="1" si="25"/>
        <v>0</v>
      </c>
      <c r="J80" s="284">
        <f t="shared" ca="1" si="26"/>
        <v>614700</v>
      </c>
      <c r="K80" s="285">
        <f t="shared" ca="1" si="27"/>
        <v>614700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14.25" customHeight="1">
      <c r="A81" s="259"/>
      <c r="B81" s="292"/>
      <c r="C81" s="293"/>
      <c r="D81" s="281"/>
      <c r="E81" s="282"/>
      <c r="F81" s="291"/>
      <c r="G81" s="283">
        <f ca="1">IF(ISERROR(OFFSET('HARGA SATUAN'!$I$6,MATCH('RAB Standart'!C81,'HARGA SATUAN'!$C$7:$C$1509,0),0)),0,OFFSET('HARGA SATUAN'!$I$6,MATCH('RAB Standart'!C81,'HARGA SATUAN'!$C$7:$C$1509,0),0))</f>
        <v>0</v>
      </c>
      <c r="H81" s="284">
        <f t="shared" si="24"/>
        <v>0</v>
      </c>
      <c r="I81" s="284">
        <f t="shared" si="25"/>
        <v>0</v>
      </c>
      <c r="J81" s="284">
        <f t="shared" si="26"/>
        <v>0</v>
      </c>
      <c r="K81" s="285">
        <f t="shared" si="27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90" customFormat="1" ht="14.25" customHeight="1">
      <c r="A82" s="259"/>
      <c r="B82" s="294" t="s">
        <v>1008</v>
      </c>
      <c r="C82" s="495" t="s">
        <v>1652</v>
      </c>
      <c r="D82" s="281" t="str">
        <f ca="1">IF(ISERROR(OFFSET('HARGA SATUAN'!$D$6,MATCH('RAB Standart'!C82,'HARGA SATUAN'!$C$7:$C$1509,0),0)),"",OFFSET('HARGA SATUAN'!$D$6,MATCH('RAB Standart'!C82,'HARGA SATUAN'!$C$7:$C$1509,0),0))</f>
        <v/>
      </c>
      <c r="E82" s="282"/>
      <c r="F82" s="291"/>
      <c r="G82" s="283">
        <f ca="1">IF(ISERROR(OFFSET('HARGA SATUAN'!$I$6,MATCH('RAB Standart'!C82,'HARGA SATUAN'!$C$7:$C$1509,0),0)),0,OFFSET('HARGA SATUAN'!$I$6,MATCH('RAB Standart'!C82,'HARGA SATUAN'!$C$7:$C$1509,0),0))</f>
        <v>0</v>
      </c>
      <c r="H82" s="284">
        <f t="shared" ca="1" si="20"/>
        <v>0</v>
      </c>
      <c r="I82" s="284">
        <f t="shared" ca="1" si="21"/>
        <v>0</v>
      </c>
      <c r="J82" s="284">
        <f t="shared" ca="1" si="22"/>
        <v>0</v>
      </c>
      <c r="K82" s="285">
        <f t="shared" ca="1" si="23"/>
        <v>0</v>
      </c>
      <c r="L82" s="289"/>
      <c r="M82" s="289"/>
      <c r="N82" s="289"/>
      <c r="O82" s="286"/>
      <c r="P82" s="286"/>
      <c r="Q82" s="267"/>
      <c r="R82" s="259"/>
      <c r="S82" s="287"/>
      <c r="T82" s="264"/>
      <c r="U82" s="264"/>
      <c r="V82" s="264"/>
    </row>
    <row r="83" spans="1:22" s="290" customFormat="1" ht="14.25" customHeight="1">
      <c r="A83" s="259"/>
      <c r="B83" s="294">
        <v>1</v>
      </c>
      <c r="C83" s="495" t="s">
        <v>1429</v>
      </c>
      <c r="D83" s="281" t="str">
        <f ca="1">IF(ISERROR(OFFSET('HARGA SATUAN'!$D$6,MATCH('RAB Standart'!C83,'HARGA SATUAN'!$C$7:$C$1509,0),0)),"",OFFSET('HARGA SATUAN'!$D$6,MATCH('RAB Standart'!C83,'HARGA SATUAN'!$C$7:$C$1509,0),0))</f>
        <v>MDU-KD</v>
      </c>
      <c r="E83" s="282" t="str">
        <f ca="1">IF(B83="+","Unit",IF(ISERROR(OFFSET('HARGA SATUAN'!$E$6,MATCH('RAB Standart'!C83,'HARGA SATUAN'!$C$7:$C$1509,0),0)),"",OFFSET('HARGA SATUAN'!$E$6,MATCH('RAB Standart'!C83,'HARGA SATUAN'!$C$7:$C$1509,0),0)))</f>
        <v>Mtr</v>
      </c>
      <c r="F83" s="291">
        <v>120</v>
      </c>
      <c r="G83" s="283">
        <f ca="1">IF(ISERROR(OFFSET('HARGA SATUAN'!$I$6,MATCH('RAB Standart'!C83,'HARGA SATUAN'!$C$7:$C$1509,0),0)),0,OFFSET('HARGA SATUAN'!$I$6,MATCH('RAB Standart'!C83,'HARGA SATUAN'!$C$7:$C$1509,0),0))</f>
        <v>54500</v>
      </c>
      <c r="H83" s="284">
        <f t="shared" ca="1" si="20"/>
        <v>6540000</v>
      </c>
      <c r="I83" s="284">
        <f t="shared" ca="1" si="21"/>
        <v>0</v>
      </c>
      <c r="J83" s="284">
        <f t="shared" ca="1" si="22"/>
        <v>0</v>
      </c>
      <c r="K83" s="285">
        <f t="shared" ca="1" si="23"/>
        <v>6540000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 ht="14.25" customHeight="1">
      <c r="A84" s="259"/>
      <c r="B84" s="294">
        <v>2</v>
      </c>
      <c r="C84" s="495" t="s">
        <v>339</v>
      </c>
      <c r="D84" s="281" t="str">
        <f ca="1">IF(ISERROR(OFFSET('HARGA SATUAN'!$D$6,MATCH('RAB Standart'!C84,'HARGA SATUAN'!$C$7:$C$1509,0),0)),"",OFFSET('HARGA SATUAN'!$D$6,MATCH('RAB Standart'!C84,'HARGA SATUAN'!$C$7:$C$1509,0),0))</f>
        <v>JASA</v>
      </c>
      <c r="E84" s="282" t="str">
        <f ca="1">IF(B84="+","Unit",IF(ISERROR(OFFSET('HARGA SATUAN'!$E$6,MATCH('RAB Standart'!C84,'HARGA SATUAN'!$C$7:$C$1509,0),0)),"",OFFSET('HARGA SATUAN'!$E$6,MATCH('RAB Standart'!C84,'HARGA SATUAN'!$C$7:$C$1509,0),0)))</f>
        <v>Per 50 m</v>
      </c>
      <c r="F84" s="291">
        <f>F83/50</f>
        <v>2.4</v>
      </c>
      <c r="G84" s="283">
        <f ca="1">IF(ISERROR(OFFSET('HARGA SATUAN'!$I$6,MATCH('RAB Standart'!C84,'HARGA SATUAN'!$C$7:$C$1509,0),0)),0,OFFSET('HARGA SATUAN'!$I$6,MATCH('RAB Standart'!C84,'HARGA SATUAN'!$C$7:$C$1509,0),0))</f>
        <v>223500</v>
      </c>
      <c r="H84" s="284">
        <f t="shared" ca="1" si="20"/>
        <v>0</v>
      </c>
      <c r="I84" s="284">
        <f t="shared" ca="1" si="21"/>
        <v>0</v>
      </c>
      <c r="J84" s="284">
        <f t="shared" ca="1" si="22"/>
        <v>536400</v>
      </c>
      <c r="K84" s="285">
        <f t="shared" ca="1" si="23"/>
        <v>536400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14.25" customHeight="1">
      <c r="A85" s="259"/>
      <c r="B85" s="294"/>
      <c r="C85" s="495"/>
      <c r="D85" s="281" t="str">
        <f ca="1">IF(ISERROR(OFFSET('HARGA SATUAN'!$D$6,MATCH('RAB Standart'!C85,'HARGA SATUAN'!$C$7:$C$1509,0),0)),"",OFFSET('HARGA SATUAN'!$D$6,MATCH('RAB Standart'!C85,'HARGA SATUAN'!$C$7:$C$1509,0),0))</f>
        <v/>
      </c>
      <c r="E85" s="282" t="str">
        <f ca="1">IF(B85="+","Unit",IF(ISERROR(OFFSET('HARGA SATUAN'!$E$6,MATCH('RAB Standart'!C85,'HARGA SATUAN'!$C$7:$C$1509,0),0)),"",OFFSET('HARGA SATUAN'!$E$6,MATCH('RAB Standart'!C85,'HARGA SATUAN'!$C$7:$C$1509,0),0)))</f>
        <v/>
      </c>
      <c r="F85" s="291"/>
      <c r="G85" s="283">
        <f ca="1">IF(ISERROR(OFFSET('HARGA SATUAN'!$I$6,MATCH('RAB Standart'!C85,'HARGA SATUAN'!$C$7:$C$1509,0),0)),0,OFFSET('HARGA SATUAN'!$I$6,MATCH('RAB Standart'!C85,'HARGA SATUAN'!$C$7:$C$1509,0),0))</f>
        <v>0</v>
      </c>
      <c r="H85" s="284">
        <f t="shared" ca="1" si="20"/>
        <v>0</v>
      </c>
      <c r="I85" s="284">
        <f t="shared" ca="1" si="21"/>
        <v>0</v>
      </c>
      <c r="J85" s="284">
        <f t="shared" ca="1" si="22"/>
        <v>0</v>
      </c>
      <c r="K85" s="285">
        <f t="shared" ca="1" si="23"/>
        <v>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14.25" customHeight="1">
      <c r="A86" s="259"/>
      <c r="B86" s="292" t="s">
        <v>1654</v>
      </c>
      <c r="C86" s="293" t="s">
        <v>1653</v>
      </c>
      <c r="D86" s="281" t="str">
        <f ca="1">IF(ISERROR(OFFSET('HARGA SATUAN'!$D$6,MATCH('RAB Standart'!C86,'HARGA SATUAN'!$C$7:$C$1509,0),0)),"",OFFSET('HARGA SATUAN'!$D$6,MATCH('RAB Standart'!C86,'HARGA SATUAN'!$C$7:$C$1509,0),0))</f>
        <v/>
      </c>
      <c r="E86" s="282" t="str">
        <f ca="1">IF(B86="+","Unit",IF(ISERROR(OFFSET('HARGA SATUAN'!$E$6,MATCH('RAB Standart'!C86,'HARGA SATUAN'!$C$7:$C$1509,0),0)),"",OFFSET('HARGA SATUAN'!$E$6,MATCH('RAB Standart'!C86,'HARGA SATUAN'!$C$7:$C$1509,0),0)))</f>
        <v/>
      </c>
      <c r="F86" s="291"/>
      <c r="G86" s="283">
        <f ca="1">IF(ISERROR(OFFSET('HARGA SATUAN'!$I$6,MATCH('RAB Standart'!C86,'HARGA SATUAN'!$C$7:$C$1509,0),0)),0,OFFSET('HARGA SATUAN'!$I$6,MATCH('RAB Standart'!C86,'HARGA SATUAN'!$C$7:$C$1509,0),0))</f>
        <v>0</v>
      </c>
      <c r="H86" s="284">
        <f t="shared" ca="1" si="20"/>
        <v>0</v>
      </c>
      <c r="I86" s="284">
        <f t="shared" ca="1" si="21"/>
        <v>0</v>
      </c>
      <c r="J86" s="284">
        <f t="shared" ca="1" si="22"/>
        <v>0</v>
      </c>
      <c r="K86" s="285">
        <f t="shared" ca="1" si="23"/>
        <v>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90" customFormat="1" ht="14.25" customHeight="1">
      <c r="A87" s="259"/>
      <c r="B87" s="294" t="s">
        <v>1008</v>
      </c>
      <c r="C87" s="495" t="s">
        <v>1655</v>
      </c>
      <c r="D87" s="281" t="str">
        <f ca="1">IF(ISERROR(OFFSET('HARGA SATUAN'!$D$6,MATCH('RAB Standart'!C87,'HARGA SATUAN'!$C$7:$C$1509,0),0)),"",OFFSET('HARGA SATUAN'!$D$6,MATCH('RAB Standart'!C87,'HARGA SATUAN'!$C$7:$C$1509,0),0))</f>
        <v/>
      </c>
      <c r="E87" s="282" t="str">
        <f ca="1">IF(B87="+","Unit",IF(ISERROR(OFFSET('HARGA SATUAN'!$E$6,MATCH('RAB Standart'!C87,'HARGA SATUAN'!$C$7:$C$1509,0),0)),"",OFFSET('HARGA SATUAN'!$E$6,MATCH('RAB Standart'!C87,'HARGA SATUAN'!$C$7:$C$1509,0),0)))</f>
        <v>Unit</v>
      </c>
      <c r="F87" s="291">
        <v>31</v>
      </c>
      <c r="G87" s="283">
        <f ca="1">IF(ISERROR(OFFSET('HARGA SATUAN'!$I$6,MATCH('RAB Standart'!C87,'HARGA SATUAN'!$C$7:$C$1509,0),0)),0,OFFSET('HARGA SATUAN'!$I$6,MATCH('RAB Standart'!C87,'HARGA SATUAN'!$C$7:$C$1509,0),0))</f>
        <v>0</v>
      </c>
      <c r="H87" s="284">
        <f t="shared" ca="1" si="20"/>
        <v>0</v>
      </c>
      <c r="I87" s="284">
        <f t="shared" ca="1" si="21"/>
        <v>0</v>
      </c>
      <c r="J87" s="284">
        <f t="shared" ca="1" si="22"/>
        <v>0</v>
      </c>
      <c r="K87" s="285">
        <f t="shared" ca="1" si="23"/>
        <v>0</v>
      </c>
      <c r="L87" s="289"/>
      <c r="M87" s="289"/>
      <c r="N87" s="289"/>
      <c r="O87" s="286"/>
      <c r="P87" s="286"/>
      <c r="Q87" s="267"/>
      <c r="R87" s="259"/>
      <c r="S87" s="287"/>
      <c r="T87" s="264"/>
      <c r="U87" s="264"/>
      <c r="V87" s="264"/>
    </row>
    <row r="88" spans="1:22" s="290" customFormat="1" ht="14.25" customHeight="1">
      <c r="A88" s="259"/>
      <c r="B88" s="294">
        <v>1</v>
      </c>
      <c r="C88" s="495" t="s">
        <v>475</v>
      </c>
      <c r="D88" s="281" t="str">
        <f ca="1">IF(ISERROR(OFFSET('HARGA SATUAN'!$D$6,MATCH('RAB Standart'!C88,'HARGA SATUAN'!$C$7:$C$1509,0),0)),"",OFFSET('HARGA SATUAN'!$D$6,MATCH('RAB Standart'!C88,'HARGA SATUAN'!$C$7:$C$1509,0),0))</f>
        <v>MDU-KD</v>
      </c>
      <c r="E88" s="282" t="str">
        <f ca="1">IF(B88="+","Unit",IF(ISERROR(OFFSET('HARGA SATUAN'!$E$6,MATCH('RAB Standart'!C88,'HARGA SATUAN'!$C$7:$C$1509,0),0)),"",OFFSET('HARGA SATUAN'!$E$6,MATCH('RAB Standart'!C88,'HARGA SATUAN'!$C$7:$C$1509,0),0)))</f>
        <v>Bh</v>
      </c>
      <c r="F88" s="291">
        <f>F87*1</f>
        <v>31</v>
      </c>
      <c r="G88" s="283">
        <f ca="1">IF(ISERROR(OFFSET('HARGA SATUAN'!$I$6,MATCH('RAB Standart'!C88,'HARGA SATUAN'!$C$7:$C$1509,0),0)),0,OFFSET('HARGA SATUAN'!$I$6,MATCH('RAB Standart'!C88,'HARGA SATUAN'!$C$7:$C$1509,0),0))</f>
        <v>327600</v>
      </c>
      <c r="H88" s="284">
        <f t="shared" ca="1" si="20"/>
        <v>10155600</v>
      </c>
      <c r="I88" s="284">
        <f t="shared" ca="1" si="21"/>
        <v>0</v>
      </c>
      <c r="J88" s="284">
        <f t="shared" ca="1" si="22"/>
        <v>0</v>
      </c>
      <c r="K88" s="285">
        <f t="shared" ca="1" si="23"/>
        <v>10155600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 ht="14.25" customHeight="1">
      <c r="A89" s="259"/>
      <c r="B89" s="294">
        <v>2</v>
      </c>
      <c r="C89" s="495" t="s">
        <v>480</v>
      </c>
      <c r="D89" s="281" t="str">
        <f ca="1">IF(ISERROR(OFFSET('HARGA SATUAN'!$D$6,MATCH('RAB Standart'!C89,'HARGA SATUAN'!$C$7:$C$1509,0),0)),"",OFFSET('HARGA SATUAN'!$D$6,MATCH('RAB Standart'!C89,'HARGA SATUAN'!$C$7:$C$1509,0),0))</f>
        <v>MDU-KD</v>
      </c>
      <c r="E89" s="282" t="str">
        <f ca="1">IF(B89="+","Unit",IF(ISERROR(OFFSET('HARGA SATUAN'!$E$6,MATCH('RAB Standart'!C89,'HARGA SATUAN'!$C$7:$C$1509,0),0)),"",OFFSET('HARGA SATUAN'!$E$6,MATCH('RAB Standart'!C89,'HARGA SATUAN'!$C$7:$C$1509,0),0)))</f>
        <v>Bh</v>
      </c>
      <c r="F89" s="291">
        <f>F87*1</f>
        <v>31</v>
      </c>
      <c r="G89" s="283">
        <f ca="1">IF(ISERROR(OFFSET('HARGA SATUAN'!$I$6,MATCH('RAB Standart'!C89,'HARGA SATUAN'!$C$7:$C$1509,0),0)),0,OFFSET('HARGA SATUAN'!$I$6,MATCH('RAB Standart'!C89,'HARGA SATUAN'!$C$7:$C$1509,0),0))</f>
        <v>39000</v>
      </c>
      <c r="H89" s="284">
        <f t="shared" ca="1" si="20"/>
        <v>1209000</v>
      </c>
      <c r="I89" s="284">
        <f t="shared" ca="1" si="21"/>
        <v>0</v>
      </c>
      <c r="J89" s="284">
        <f t="shared" ca="1" si="22"/>
        <v>0</v>
      </c>
      <c r="K89" s="285">
        <f t="shared" ca="1" si="23"/>
        <v>1209000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 ht="14.25" customHeight="1">
      <c r="A90" s="259"/>
      <c r="B90" s="294">
        <v>3</v>
      </c>
      <c r="C90" s="495" t="s">
        <v>66</v>
      </c>
      <c r="D90" s="281" t="str">
        <f ca="1">IF(ISERROR(OFFSET('HARGA SATUAN'!$D$6,MATCH('RAB Standart'!C90,'HARGA SATUAN'!$C$7:$C$1509,0),0)),"",OFFSET('HARGA SATUAN'!$D$6,MATCH('RAB Standart'!C90,'HARGA SATUAN'!$C$7:$C$1509,0),0))</f>
        <v>MDU-KD</v>
      </c>
      <c r="E90" s="282" t="str">
        <f ca="1">IF(B90="+","Unit",IF(ISERROR(OFFSET('HARGA SATUAN'!$E$6,MATCH('RAB Standart'!C90,'HARGA SATUAN'!$C$7:$C$1509,0),0)),"",OFFSET('HARGA SATUAN'!$E$6,MATCH('RAB Standart'!C90,'HARGA SATUAN'!$C$7:$C$1509,0),0)))</f>
        <v>Mtr</v>
      </c>
      <c r="F90" s="291">
        <f>F87*35</f>
        <v>1085</v>
      </c>
      <c r="G90" s="283">
        <f ca="1">IF(ISERROR(OFFSET('HARGA SATUAN'!$I$6,MATCH('RAB Standart'!C90,'HARGA SATUAN'!$C$7:$C$1509,0),0)),0,OFFSET('HARGA SATUAN'!$I$6,MATCH('RAB Standart'!C90,'HARGA SATUAN'!$C$7:$C$1509,0),0))</f>
        <v>4300</v>
      </c>
      <c r="H90" s="284">
        <f t="shared" ca="1" si="20"/>
        <v>4665500</v>
      </c>
      <c r="I90" s="284">
        <f t="shared" ca="1" si="21"/>
        <v>0</v>
      </c>
      <c r="J90" s="284">
        <f t="shared" ca="1" si="22"/>
        <v>0</v>
      </c>
      <c r="K90" s="285">
        <f t="shared" ca="1" si="23"/>
        <v>4665500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 ht="14.25" customHeight="1">
      <c r="A91" s="259"/>
      <c r="B91" s="294">
        <v>4</v>
      </c>
      <c r="C91" s="495" t="s">
        <v>792</v>
      </c>
      <c r="D91" s="281" t="str">
        <f ca="1">IF(ISERROR(OFFSET('HARGA SATUAN'!$D$6,MATCH('RAB Standart'!C91,'HARGA SATUAN'!$C$7:$C$1509,0),0)),"",OFFSET('HARGA SATUAN'!$D$6,MATCH('RAB Standart'!C91,'HARGA SATUAN'!$C$7:$C$1509,0),0))</f>
        <v>JASA</v>
      </c>
      <c r="E91" s="282" t="str">
        <f ca="1">IF(B91="+","Unit",IF(ISERROR(OFFSET('HARGA SATUAN'!$E$6,MATCH('RAB Standart'!C91,'HARGA SATUAN'!$C$7:$C$1509,0),0)),"",OFFSET('HARGA SATUAN'!$E$6,MATCH('RAB Standart'!C91,'HARGA SATUAN'!$C$7:$C$1509,0),0)))</f>
        <v>Unit</v>
      </c>
      <c r="F91" s="291">
        <f>F87*1</f>
        <v>31</v>
      </c>
      <c r="G91" s="283">
        <f ca="1">IF(ISERROR(OFFSET('HARGA SATUAN'!$I$6,MATCH('RAB Standart'!C91,'HARGA SATUAN'!$C$7:$C$1509,0),0)),0,OFFSET('HARGA SATUAN'!$I$6,MATCH('RAB Standart'!C91,'HARGA SATUAN'!$C$7:$C$1509,0),0))</f>
        <v>54400</v>
      </c>
      <c r="H91" s="284">
        <f t="shared" ca="1" si="20"/>
        <v>0</v>
      </c>
      <c r="I91" s="284">
        <f t="shared" ca="1" si="21"/>
        <v>0</v>
      </c>
      <c r="J91" s="284">
        <f t="shared" ca="1" si="22"/>
        <v>1686400</v>
      </c>
      <c r="K91" s="285">
        <f t="shared" ca="1" si="23"/>
        <v>1686400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>
      <c r="A92" s="259"/>
      <c r="B92" s="518"/>
      <c r="C92" s="519"/>
      <c r="D92" s="281" t="str">
        <f ca="1">IF(ISERROR(OFFSET('HARGA SATUAN'!$D$6,MATCH('RAB Standart'!C92,'HARGA SATUAN'!$C$7:$C$1509,0),0)),"",OFFSET('HARGA SATUAN'!$D$6,MATCH('RAB Standart'!C92,'HARGA SATUAN'!$C$7:$C$1509,0),0))</f>
        <v/>
      </c>
      <c r="E92" s="282" t="str">
        <f ca="1">IF(B92="+","Unit",IF(ISERROR(OFFSET('HARGA SATUAN'!$E$6,MATCH('RAB Standart'!C92,'HARGA SATUAN'!$C$7:$C$1509,0),0)),"",OFFSET('HARGA SATUAN'!$E$6,MATCH('RAB Standart'!C92,'HARGA SATUAN'!$C$7:$C$1509,0),0)))</f>
        <v/>
      </c>
      <c r="F92" s="295"/>
      <c r="G92" s="283">
        <f ca="1">IF(ISERROR(OFFSET('HARGA SATUAN'!$I$6,MATCH('RAB Standart'!C92,'HARGA SATUAN'!$C$7:$C$1509,0),0)),0,OFFSET('HARGA SATUAN'!$I$6,MATCH('RAB Standart'!C92,'HARGA SATUAN'!$C$7:$C$1509,0),0))</f>
        <v>0</v>
      </c>
      <c r="H92" s="284">
        <f t="shared" ref="H92" ca="1" si="28">IF(OR(D92="MDU",D92="MDU-KD"),(IF($O$3="RAB NON MDU","PLN KD",G92*F92)),0)</f>
        <v>0</v>
      </c>
      <c r="I92" s="284">
        <f t="shared" ref="I92" ca="1" si="29">IF(D92="HDW",G92*F92,0)</f>
        <v>0</v>
      </c>
      <c r="J92" s="284">
        <f t="shared" ref="J92" ca="1" si="30">IF(D92="JASA",G92*F92,0)</f>
        <v>0</v>
      </c>
      <c r="K92" s="285">
        <f t="shared" ref="K92" ca="1" si="31">SUM(H92:J92)</f>
        <v>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>
      <c r="B93" s="298"/>
      <c r="C93" s="299" t="s">
        <v>468</v>
      </c>
      <c r="D93" s="281" t="str">
        <f ca="1">IF(ISERROR(OFFSET('HARGA SATUAN'!$D$6,MATCH('RAB Standart'!C93,'HARGA SATUAN'!$C$7:$C$1509,0),0)),"",OFFSET('HARGA SATUAN'!$D$6,MATCH('RAB Standart'!C93,'HARGA SATUAN'!$C$7:$C$1509,0),0))</f>
        <v/>
      </c>
      <c r="E93" s="282" t="str">
        <f ca="1">IF(B93="+","Unit",IF(ISERROR(OFFSET('HARGA SATUAN'!$E$6,MATCH('RAB Standart'!C93,'HARGA SATUAN'!$C$7:$C$1509,0),0)),"",OFFSET('HARGA SATUAN'!$E$6,MATCH('RAB Standart'!C93,'HARGA SATUAN'!$C$7:$C$1509,0),0)))</f>
        <v/>
      </c>
      <c r="F93" s="300"/>
      <c r="G93" s="283">
        <f ca="1">IF(ISERROR(OFFSET('HARGA SATUAN'!$I$6,MATCH('RAB Standart'!C93,'HARGA SATUAN'!$C$7:$C$1509,0),0)),0,OFFSET('HARGA SATUAN'!$I$6,MATCH('RAB Standart'!C93,'HARGA SATUAN'!$C$7:$C$1509,0),0))</f>
        <v>0</v>
      </c>
      <c r="H93" s="284">
        <f ca="1">IF(OR(D93="MDU",D93="MDU-KD"),(IF($O$3="RAB NON MDU","PLN KD",G93*F93)),0)</f>
        <v>0</v>
      </c>
      <c r="I93" s="284">
        <f ca="1">IF(D93="HDW",G93*F93,0)</f>
        <v>0</v>
      </c>
      <c r="J93" s="284">
        <f ca="1">IF(D93="JASA",G93*F93,0)</f>
        <v>0</v>
      </c>
      <c r="K93" s="285">
        <f ca="1">SUM(H93:J93)</f>
        <v>0</v>
      </c>
    </row>
    <row r="94" spans="1:22">
      <c r="B94" s="301">
        <v>1</v>
      </c>
      <c r="C94" s="302" t="s">
        <v>1064</v>
      </c>
      <c r="D94" s="303" t="str">
        <f ca="1">IF(ISERROR(OFFSET('HARGA SATUAN'!$D$6,MATCH('RAB Standart'!C94,'HARGA SATUAN'!$C$7:$C$1509,0),0)),"",OFFSET('HARGA SATUAN'!$D$6,MATCH('RAB Standart'!C94,'HARGA SATUAN'!$C$7:$C$1509,0),0))</f>
        <v>JASA</v>
      </c>
      <c r="E94" s="304" t="str">
        <f ca="1">IF(ISERROR(OFFSET('HARGA SATUAN'!$E$6,MATCH('RAB Standart'!C94,'HARGA SATUAN'!$C$7:$C$1509,0),0)),"",OFFSET('HARGA SATUAN'!$E$6,MATCH('RAB Standart'!C94,'HARGA SATUAN'!$C$7:$C$1509,0),0))</f>
        <v>Lot</v>
      </c>
      <c r="F94" s="305">
        <v>1</v>
      </c>
      <c r="G94" s="306">
        <f ca="1">IF(ISERROR(OFFSET('HARGA SATUAN'!$I$6,MATCH('RAB Standart'!C94,'HARGA SATUAN'!$C$7:$C$1509,0),0)),0,OFFSET('HARGA SATUAN'!$I$6,MATCH('RAB Standart'!C94,'HARGA SATUAN'!$C$7:$C$1509,0),0))</f>
        <v>2.5000000000000001E-2</v>
      </c>
      <c r="H94" s="307"/>
      <c r="I94" s="307"/>
      <c r="J94" s="307">
        <f ca="1">SUM(J14:J93)*G94</f>
        <v>80361.666666666686</v>
      </c>
      <c r="K94" s="308">
        <f ca="1">SUM(H94:J94)</f>
        <v>80361.666666666686</v>
      </c>
    </row>
    <row r="95" spans="1:22">
      <c r="B95" s="309"/>
      <c r="C95" s="310"/>
      <c r="D95" s="281" t="str">
        <f ca="1">IF(ISERROR(OFFSET('HARGA SATUAN'!$D$6,MATCH('RAB Standart'!C95,'HARGA SATUAN'!$C$7:$C$1509,0),0)),"",OFFSET('HARGA SATUAN'!$D$6,MATCH('RAB Standart'!C95,'HARGA SATUAN'!$C$7:$C$1509,0),0))</f>
        <v/>
      </c>
      <c r="E95" s="282" t="str">
        <f ca="1">IF(ISERROR(OFFSET('HARGA SATUAN'!$E$6,MATCH('RAB Standart'!C95,'HARGA SATUAN'!$C$7:$C$1509,0),0)),"",OFFSET('HARGA SATUAN'!$E$6,MATCH('RAB Standart'!C95,'HARGA SATUAN'!$C$7:$C$1509,0),0))</f>
        <v/>
      </c>
      <c r="F95" s="300"/>
      <c r="G95" s="283" t="str">
        <f ca="1">IF(ISERROR(OFFSET('HARGA SATUAN'!$I$6,MATCH('RAB Standart'!C95,'HARGA SATUAN'!$C$7:$C$1509,0),0)),"",OFFSET('HARGA SATUAN'!$I$6,MATCH('RAB Standart'!C95,'HARGA SATUAN'!$C$7:$C$1509,0),0))</f>
        <v/>
      </c>
      <c r="H95" s="284">
        <f ca="1">IF(OR(D95="MDU",D95="MDU-KD"),IF(G95="PLN",0,G95*F95),0)</f>
        <v>0</v>
      </c>
      <c r="I95" s="284">
        <f ca="1">IF(D95="HDW",IF(G95="PLN",0,G95*F95),0)</f>
        <v>0</v>
      </c>
      <c r="J95" s="284">
        <f ca="1">IF(D95="JASA",IF(G95="PLN",0,G95*F95),0)</f>
        <v>0</v>
      </c>
      <c r="K95" s="285">
        <f ca="1">SUM(H95:J95)</f>
        <v>0</v>
      </c>
    </row>
    <row r="96" spans="1:22" ht="14.5" thickBot="1">
      <c r="B96" s="311"/>
      <c r="C96" s="312"/>
      <c r="D96" s="313"/>
      <c r="E96" s="314"/>
      <c r="F96" s="314"/>
      <c r="G96" s="314"/>
      <c r="H96" s="315"/>
      <c r="I96" s="315"/>
      <c r="J96" s="315"/>
      <c r="K96" s="316"/>
    </row>
    <row r="97" spans="2:13">
      <c r="B97" s="317"/>
      <c r="C97" s="624" t="s">
        <v>984</v>
      </c>
      <c r="D97" s="624"/>
      <c r="E97" s="624"/>
      <c r="F97" s="624"/>
      <c r="G97" s="318" t="s">
        <v>9</v>
      </c>
      <c r="H97" s="319">
        <f ca="1">SUM(H14:H95)</f>
        <v>39004200</v>
      </c>
      <c r="I97" s="319">
        <f ca="1">SUM(I14:I95)</f>
        <v>7553166.2400000002</v>
      </c>
      <c r="J97" s="319">
        <f ca="1">SUM(J14:J95)</f>
        <v>3294828.3333333335</v>
      </c>
      <c r="K97" s="319">
        <f ca="1">SUM(K14:K95)</f>
        <v>49852194.57333333</v>
      </c>
    </row>
    <row r="98" spans="2:13">
      <c r="B98" s="320"/>
      <c r="C98" s="640" t="s">
        <v>1427</v>
      </c>
      <c r="D98" s="640"/>
      <c r="E98" s="640"/>
      <c r="F98" s="640"/>
      <c r="G98" s="321" t="s">
        <v>9</v>
      </c>
      <c r="H98" s="322">
        <f ca="1">H97*0.11</f>
        <v>4290462</v>
      </c>
      <c r="I98" s="322">
        <f ca="1">I97*0.11</f>
        <v>830848.28639999998</v>
      </c>
      <c r="J98" s="322">
        <f ca="1">J97*0.11</f>
        <v>362431.1166666667</v>
      </c>
      <c r="K98" s="322">
        <f ca="1">K97*0.11</f>
        <v>5483741.4030666668</v>
      </c>
    </row>
    <row r="99" spans="2:13" ht="14.5" thickBot="1">
      <c r="B99" s="320"/>
      <c r="C99" s="638" t="s">
        <v>456</v>
      </c>
      <c r="D99" s="638"/>
      <c r="E99" s="638"/>
      <c r="F99" s="638"/>
      <c r="G99" s="323" t="s">
        <v>9</v>
      </c>
      <c r="H99" s="324">
        <f ca="1">SUM(H97:H98)</f>
        <v>43294662</v>
      </c>
      <c r="I99" s="324">
        <f ca="1">SUM(I97:I98)</f>
        <v>8384014.5263999999</v>
      </c>
      <c r="J99" s="323">
        <f ca="1">SUM(J97:J98)</f>
        <v>3657259.45</v>
      </c>
      <c r="K99" s="323">
        <f ca="1">SUM(K97:K98)</f>
        <v>55335935.976399995</v>
      </c>
      <c r="M99" s="390"/>
    </row>
    <row r="100" spans="2:13">
      <c r="B100" s="641" t="str">
        <f ca="1">"Terbilang : "&amp;PROPER(IF(K99=0,"nol",IF(K99&lt;0,"minus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IF(--MID(TEXT(ABS(K99),"000000000000000"),1,3)=0,"",MID(TEXT(ABS(K99),"000000000000000"),1,1)&amp;" ratus "&amp;MID(TEXT(ABS(K99),"000000000000000"),2,1)&amp;" puluh "&amp;MID(TEXT(ABS(K99),"000000000000000"),3,1)&amp;" trilyun ")&amp; IF(--MID(TEXT(ABS(K99),"000000000000000"),4,3)=0,"",MID(TEXT(ABS(K99),"000000000000000"),4,1)&amp;" ratus "&amp;MID(TEXT(ABS(K99),"000000000000000"),5,1)&amp;" puluh "&amp;MID(TEXT(ABS(K99),"000000000000000"),6,1)&amp;" milyar ")&amp; IF(--MID(TEXT(ABS(K99),"000000000000000"),7,3)=0,"",MID(TEXT(ABS(K99),"000000000000000"),7,1)&amp;" ratus "&amp;MID(TEXT(ABS(K99),"000000000000000"),8,1)&amp;" puluh "&amp;MID(TEXT(ABS(K99),"000000000000000"),9,1)&amp;" juta ")&amp; IF(--MID(TEXT(ABS(K99),"000000000000000"),10,3)=0,"",IF(--MID(TEXT(ABS(K99),"000000000000000"),10,3)=1,"*",MID(TEXT(ABS(K99),"000000000000000"),10,1)&amp;" ratus "&amp;MID(TEXT(ABS(K99),"000000000000000"),11,1)&amp;" puluh ")&amp;MID(TEXT(ABS(K99),"000000000000000"),12,1)&amp;" ribu ")&amp; IF(--MID(TEXT(ABS(K99),"000000000000000"),13,3)=0,"",MID(TEXT(ABS(K99),"000000000000000"),13,1)&amp;" ratus "&amp;MID(TEXT(ABS(K99),"000000000000000"),14,1)&amp;" puluh "&amp;MID(TEXT(ABS(K99),"000000000000000"),15,1)),1,"satu"),2,"dua"),3,"tiga"),4,"empat"),5,"lima"),6,"enam"),7,"tujuh"),8,"delapan"),9,"sembilan"),"0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Lima Juta Tiga Ratus Tiga Puluh Lima Ribu Sembilan Ratus Tiga Puluh Enam Rupiah</v>
      </c>
      <c r="C100" s="642"/>
      <c r="D100" s="642"/>
      <c r="E100" s="642"/>
      <c r="F100" s="642"/>
      <c r="G100" s="642"/>
      <c r="H100" s="642"/>
      <c r="I100" s="642"/>
      <c r="J100" s="642"/>
      <c r="K100" s="643"/>
    </row>
    <row r="101" spans="2:13">
      <c r="B101" s="644"/>
      <c r="C101" s="645"/>
      <c r="D101" s="645"/>
      <c r="E101" s="645"/>
      <c r="F101" s="645"/>
      <c r="G101" s="645"/>
      <c r="H101" s="645"/>
      <c r="I101" s="645"/>
      <c r="J101" s="645"/>
      <c r="K101" s="646"/>
    </row>
    <row r="102" spans="2:13" ht="14.5" thickBot="1">
      <c r="B102" s="326" t="str">
        <f>"Harga yang dipakai adalah "&amp;'HARGA SATUAN'!I5&amp;""</f>
        <v>Harga yang dipakai adalah RAB HSS 2023</v>
      </c>
      <c r="C102" s="327"/>
      <c r="D102" s="328"/>
      <c r="E102" s="328"/>
      <c r="F102" s="328"/>
      <c r="G102" s="329"/>
      <c r="H102" s="329"/>
      <c r="I102" s="329"/>
      <c r="J102" s="329"/>
      <c r="K102" s="330"/>
    </row>
    <row r="103" spans="2:13">
      <c r="C103" s="331"/>
      <c r="E103" s="333"/>
      <c r="F103" s="333"/>
      <c r="G103" s="333"/>
    </row>
    <row r="104" spans="2:13">
      <c r="C104" s="260"/>
      <c r="E104" s="333"/>
      <c r="F104" s="333"/>
      <c r="G104" s="333"/>
      <c r="H104" s="647"/>
      <c r="I104" s="647"/>
      <c r="J104" s="648"/>
      <c r="K104" s="648"/>
    </row>
    <row r="105" spans="2:13">
      <c r="C105" s="260"/>
      <c r="E105" s="333"/>
      <c r="F105" s="333"/>
      <c r="G105" s="333"/>
      <c r="H105" s="334"/>
      <c r="I105" s="637" t="s">
        <v>1662</v>
      </c>
      <c r="J105" s="637"/>
      <c r="K105" s="637"/>
    </row>
    <row r="106" spans="2:13">
      <c r="C106" s="260"/>
      <c r="E106" s="333"/>
      <c r="F106" s="333"/>
      <c r="G106" s="333"/>
      <c r="H106" s="334"/>
      <c r="I106" s="637" t="s">
        <v>1514</v>
      </c>
      <c r="J106" s="637"/>
      <c r="K106" s="637"/>
    </row>
    <row r="107" spans="2:13">
      <c r="C107" s="260"/>
      <c r="E107" s="333"/>
      <c r="F107" s="333"/>
      <c r="G107" s="333"/>
      <c r="H107" s="335"/>
      <c r="I107" s="336"/>
      <c r="J107" s="336"/>
      <c r="K107" s="336"/>
    </row>
    <row r="108" spans="2:13">
      <c r="C108" s="260"/>
      <c r="E108" s="333"/>
      <c r="F108" s="333"/>
      <c r="G108" s="333"/>
      <c r="H108" s="335"/>
      <c r="I108" s="335"/>
      <c r="J108" s="335"/>
      <c r="K108" s="335"/>
    </row>
    <row r="109" spans="2:13">
      <c r="C109" s="260"/>
      <c r="E109" s="333"/>
      <c r="F109" s="333"/>
      <c r="G109" s="333"/>
      <c r="H109" s="335"/>
      <c r="I109" s="335"/>
      <c r="J109" s="335"/>
      <c r="K109" s="335"/>
    </row>
    <row r="110" spans="2:13">
      <c r="C110" s="260"/>
      <c r="E110" s="333"/>
      <c r="F110" s="333"/>
      <c r="G110" s="333"/>
      <c r="H110" s="335"/>
      <c r="I110" s="335"/>
      <c r="J110" s="335"/>
      <c r="K110" s="335"/>
    </row>
    <row r="111" spans="2:13">
      <c r="C111" s="260"/>
      <c r="E111" s="333"/>
      <c r="F111" s="333"/>
      <c r="G111" s="333"/>
      <c r="H111" s="337"/>
      <c r="I111" s="637" t="s">
        <v>1515</v>
      </c>
      <c r="J111" s="637"/>
      <c r="K111" s="637"/>
    </row>
    <row r="112" spans="2:13">
      <c r="C112" s="331"/>
      <c r="E112" s="333"/>
      <c r="F112" s="333"/>
      <c r="G112" s="333"/>
      <c r="H112" s="335"/>
      <c r="I112" s="335"/>
      <c r="J112" s="335"/>
      <c r="K112" s="335"/>
    </row>
    <row r="113" spans="3:11">
      <c r="C113" s="331"/>
      <c r="E113" s="333"/>
      <c r="F113" s="333"/>
      <c r="G113" s="333"/>
      <c r="H113" s="335"/>
      <c r="I113" s="335"/>
      <c r="J113" s="335"/>
      <c r="K113" s="335"/>
    </row>
    <row r="114" spans="3:11">
      <c r="C114" s="331"/>
      <c r="E114" s="333"/>
      <c r="F114" s="333"/>
      <c r="G114" s="333"/>
      <c r="H114" s="335"/>
      <c r="I114" s="335"/>
      <c r="J114" s="335"/>
      <c r="K114" s="335"/>
    </row>
  </sheetData>
  <sheetProtection sort="0" autoFilter="0"/>
  <protectedRanges>
    <protectedRange sqref="F92" name="Range1_1_3_1_2_1"/>
  </protectedRanges>
  <mergeCells count="22">
    <mergeCell ref="I106:K106"/>
    <mergeCell ref="I111:K111"/>
    <mergeCell ref="C99:F99"/>
    <mergeCell ref="G6:K6"/>
    <mergeCell ref="I105:K105"/>
    <mergeCell ref="C98:F98"/>
    <mergeCell ref="B100:K101"/>
    <mergeCell ref="H104:K104"/>
    <mergeCell ref="H11:K11"/>
    <mergeCell ref="H12:H13"/>
    <mergeCell ref="J12:J13"/>
    <mergeCell ref="K12:K13"/>
    <mergeCell ref="O3:P4"/>
    <mergeCell ref="B4:K4"/>
    <mergeCell ref="C97:F97"/>
    <mergeCell ref="B11:B13"/>
    <mergeCell ref="C11:C13"/>
    <mergeCell ref="D11:D13"/>
    <mergeCell ref="E11:E13"/>
    <mergeCell ref="F11:F13"/>
    <mergeCell ref="G11:G13"/>
    <mergeCell ref="I12:I13"/>
  </mergeCells>
  <phoneticPr fontId="120" type="noConversion"/>
  <conditionalFormatting sqref="E1:E3 E5:E14 H12:I12 O13 F14:K14 S14:V92 E15:K92 G93:H93 E93:G94 H93:K96 E95:H95 E96:F96">
    <cfRule type="cellIs" dxfId="14" priority="1781" stopIfTrue="1" operator="equal">
      <formula>0</formula>
    </cfRule>
  </conditionalFormatting>
  <conditionalFormatting sqref="G1:G13">
    <cfRule type="cellIs" dxfId="13" priority="2" stopIfTrue="1" operator="equal">
      <formula>0</formula>
    </cfRule>
  </conditionalFormatting>
  <conditionalFormatting sqref="G95:G65561 E100:E65561">
    <cfRule type="cellIs" dxfId="12" priority="91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8 H14:K96 F20:F9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96" max="10" man="1"/>
  </row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3E7F-5EFC-41B7-9410-06F6BD1A2464}">
  <sheetPr>
    <tabColor rgb="FFFF6699"/>
  </sheetPr>
  <dimension ref="B1:BC67"/>
  <sheetViews>
    <sheetView showGridLines="0" topLeftCell="A23" zoomScale="115" zoomScaleNormal="115" zoomScaleSheetLayoutView="115" workbookViewId="0">
      <selection activeCell="J39" sqref="J39"/>
    </sheetView>
  </sheetViews>
  <sheetFormatPr defaultColWidth="9.1796875" defaultRowHeight="12"/>
  <cols>
    <col min="1" max="1" width="1.453125" style="432" customWidth="1"/>
    <col min="2" max="118" width="5.7265625" style="432" customWidth="1"/>
    <col min="119" max="16384" width="9.1796875" style="432"/>
  </cols>
  <sheetData>
    <row r="1" spans="2:30" ht="12.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64" t="s">
        <v>1620</v>
      </c>
      <c r="X2" s="665"/>
      <c r="Y2" s="665"/>
      <c r="Z2" s="665"/>
      <c r="AA2" s="665"/>
      <c r="AB2" s="665"/>
      <c r="AC2" s="665"/>
      <c r="AD2" s="666"/>
    </row>
    <row r="3" spans="2:30" ht="12" customHeight="1">
      <c r="B3" s="433"/>
      <c r="D3" s="670" t="s">
        <v>1633</v>
      </c>
      <c r="E3" s="670"/>
      <c r="F3" s="670"/>
      <c r="W3" s="667"/>
      <c r="X3" s="668"/>
      <c r="Y3" s="668"/>
      <c r="Z3" s="668"/>
      <c r="AA3" s="668"/>
      <c r="AB3" s="668"/>
      <c r="AC3" s="668"/>
      <c r="AD3" s="669"/>
    </row>
    <row r="4" spans="2:30">
      <c r="B4" s="433"/>
      <c r="D4" s="514" t="s">
        <v>1661</v>
      </c>
      <c r="W4" s="434" t="s">
        <v>1588</v>
      </c>
      <c r="AD4" s="435"/>
    </row>
    <row r="5" spans="2:30">
      <c r="B5" s="433"/>
      <c r="W5" s="453" t="s">
        <v>1589</v>
      </c>
      <c r="X5" s="653" t="s">
        <v>1590</v>
      </c>
      <c r="Y5" s="653"/>
      <c r="Z5" s="653"/>
      <c r="AA5" s="653" t="s">
        <v>1591</v>
      </c>
      <c r="AB5" s="653"/>
      <c r="AC5" s="653" t="s">
        <v>1592</v>
      </c>
      <c r="AD5" s="654"/>
    </row>
    <row r="6" spans="2:30">
      <c r="B6" s="433"/>
      <c r="W6" s="453">
        <v>1</v>
      </c>
      <c r="X6" s="653" t="s">
        <v>1593</v>
      </c>
      <c r="Y6" s="653"/>
      <c r="Z6" s="653"/>
      <c r="AA6" s="653"/>
      <c r="AB6" s="653"/>
      <c r="AC6" s="653"/>
      <c r="AD6" s="654"/>
    </row>
    <row r="7" spans="2:30">
      <c r="B7" s="433"/>
      <c r="W7" s="453">
        <v>2</v>
      </c>
      <c r="X7" s="653" t="s">
        <v>1594</v>
      </c>
      <c r="Y7" s="653"/>
      <c r="Z7" s="653"/>
      <c r="AA7" s="653"/>
      <c r="AB7" s="653"/>
      <c r="AC7" s="653"/>
      <c r="AD7" s="654"/>
    </row>
    <row r="8" spans="2:30">
      <c r="B8" s="433"/>
      <c r="W8" s="453">
        <v>3</v>
      </c>
      <c r="X8" s="653" t="s">
        <v>1595</v>
      </c>
      <c r="Y8" s="653"/>
      <c r="Z8" s="653"/>
      <c r="AA8" s="653"/>
      <c r="AB8" s="653"/>
      <c r="AC8" s="653"/>
      <c r="AD8" s="654"/>
    </row>
    <row r="9" spans="2:30">
      <c r="B9" s="433"/>
      <c r="W9" s="453">
        <v>4</v>
      </c>
      <c r="X9" s="653" t="s">
        <v>1596</v>
      </c>
      <c r="Y9" s="653"/>
      <c r="Z9" s="653"/>
      <c r="AA9" s="653"/>
      <c r="AB9" s="653"/>
      <c r="AC9" s="653"/>
      <c r="AD9" s="654"/>
    </row>
    <row r="10" spans="2:30">
      <c r="B10" s="433"/>
      <c r="W10" s="453">
        <v>5</v>
      </c>
      <c r="X10" s="653" t="s">
        <v>1597</v>
      </c>
      <c r="Y10" s="653"/>
      <c r="Z10" s="653"/>
      <c r="AA10" s="653"/>
      <c r="AB10" s="653"/>
      <c r="AC10" s="653"/>
      <c r="AD10" s="654"/>
    </row>
    <row r="11" spans="2:30">
      <c r="B11" s="433"/>
      <c r="W11" s="453">
        <v>6</v>
      </c>
      <c r="X11" s="653" t="s">
        <v>1598</v>
      </c>
      <c r="Y11" s="653"/>
      <c r="Z11" s="653"/>
      <c r="AA11" s="653"/>
      <c r="AB11" s="653"/>
      <c r="AC11" s="653"/>
      <c r="AD11" s="654"/>
    </row>
    <row r="12" spans="2:30">
      <c r="B12" s="433"/>
      <c r="W12" s="453">
        <v>7</v>
      </c>
      <c r="X12" s="653" t="s">
        <v>1599</v>
      </c>
      <c r="Y12" s="653"/>
      <c r="Z12" s="653"/>
      <c r="AA12" s="653"/>
      <c r="AB12" s="653"/>
      <c r="AC12" s="653"/>
      <c r="AD12" s="654"/>
    </row>
    <row r="13" spans="2:30" ht="12.75" customHeight="1">
      <c r="B13" s="433"/>
      <c r="W13" s="453">
        <v>8</v>
      </c>
      <c r="X13" s="653" t="s">
        <v>1600</v>
      </c>
      <c r="Y13" s="653"/>
      <c r="Z13" s="653"/>
      <c r="AA13" s="653"/>
      <c r="AB13" s="653"/>
      <c r="AC13" s="653"/>
      <c r="AD13" s="654"/>
    </row>
    <row r="14" spans="2:30">
      <c r="B14" s="433"/>
      <c r="W14" s="453">
        <v>9</v>
      </c>
      <c r="X14" s="653" t="s">
        <v>1601</v>
      </c>
      <c r="Y14" s="653"/>
      <c r="Z14" s="653"/>
      <c r="AA14" s="653"/>
      <c r="AB14" s="653"/>
      <c r="AC14" s="653"/>
      <c r="AD14" s="654"/>
    </row>
    <row r="15" spans="2:30">
      <c r="B15" s="433"/>
      <c r="W15" s="453">
        <v>10</v>
      </c>
      <c r="X15" s="653" t="s">
        <v>1602</v>
      </c>
      <c r="Y15" s="653"/>
      <c r="Z15" s="653"/>
      <c r="AA15" s="653"/>
      <c r="AB15" s="653"/>
      <c r="AC15" s="653"/>
      <c r="AD15" s="654"/>
    </row>
    <row r="16" spans="2:30">
      <c r="B16" s="433"/>
      <c r="W16" s="453">
        <v>11</v>
      </c>
      <c r="X16" s="653" t="s">
        <v>1603</v>
      </c>
      <c r="Y16" s="653"/>
      <c r="Z16" s="653"/>
      <c r="AA16" s="653"/>
      <c r="AB16" s="653"/>
      <c r="AC16" s="653"/>
      <c r="AD16" s="654"/>
    </row>
    <row r="17" spans="2:30">
      <c r="B17" s="433"/>
      <c r="W17" s="453">
        <v>12</v>
      </c>
      <c r="X17" s="653" t="s">
        <v>1604</v>
      </c>
      <c r="Y17" s="653"/>
      <c r="Z17" s="653"/>
      <c r="AA17" s="653"/>
      <c r="AB17" s="653"/>
      <c r="AC17" s="653"/>
      <c r="AD17" s="654"/>
    </row>
    <row r="18" spans="2:30">
      <c r="B18" s="436"/>
      <c r="C18" s="437"/>
      <c r="D18" s="437"/>
      <c r="W18" s="453">
        <v>13</v>
      </c>
      <c r="X18" s="653"/>
      <c r="Y18" s="653"/>
      <c r="Z18" s="653"/>
      <c r="AA18" s="653"/>
      <c r="AB18" s="653"/>
      <c r="AC18" s="653"/>
      <c r="AD18" s="654"/>
    </row>
    <row r="19" spans="2:30">
      <c r="B19" s="433"/>
      <c r="W19" s="454"/>
      <c r="X19" s="671"/>
      <c r="Y19" s="671"/>
      <c r="Z19" s="671"/>
      <c r="AA19" s="671"/>
      <c r="AB19" s="671"/>
      <c r="AC19" s="671"/>
      <c r="AD19" s="672"/>
    </row>
    <row r="20" spans="2:30">
      <c r="B20" s="433"/>
      <c r="W20" s="673" t="s">
        <v>1605</v>
      </c>
      <c r="X20" s="674"/>
      <c r="Y20" s="674"/>
      <c r="Z20" s="674"/>
      <c r="AA20" s="674"/>
      <c r="AB20" s="674"/>
      <c r="AC20" s="674"/>
      <c r="AD20" s="675"/>
    </row>
    <row r="21" spans="2:30">
      <c r="B21" s="433"/>
      <c r="W21" s="676" t="s">
        <v>1606</v>
      </c>
      <c r="X21" s="677"/>
      <c r="Y21" s="677"/>
      <c r="Z21" s="678"/>
      <c r="AA21" s="679" t="s">
        <v>1607</v>
      </c>
      <c r="AB21" s="680"/>
      <c r="AC21" s="680"/>
      <c r="AD21" s="681"/>
    </row>
    <row r="22" spans="2:30">
      <c r="B22" s="433"/>
      <c r="W22" s="517" t="s">
        <v>1657</v>
      </c>
      <c r="X22" s="507"/>
      <c r="Y22" s="486">
        <v>1</v>
      </c>
      <c r="Z22" s="513" t="s">
        <v>1648</v>
      </c>
      <c r="AA22" s="662"/>
      <c r="AB22" s="663"/>
      <c r="AC22" s="438"/>
      <c r="AD22" s="439"/>
    </row>
    <row r="23" spans="2:30">
      <c r="B23" s="433"/>
      <c r="W23" s="517" t="s">
        <v>1635</v>
      </c>
      <c r="X23" s="507"/>
      <c r="Y23" s="486">
        <v>2</v>
      </c>
      <c r="Z23" s="513" t="s">
        <v>1031</v>
      </c>
      <c r="AA23" s="662"/>
      <c r="AB23" s="663"/>
      <c r="AC23" s="438"/>
      <c r="AD23" s="439"/>
    </row>
    <row r="24" spans="2:30">
      <c r="B24" s="433"/>
      <c r="W24" s="517" t="s">
        <v>1670</v>
      </c>
      <c r="X24" s="507"/>
      <c r="Y24" s="486">
        <v>1</v>
      </c>
      <c r="Z24" s="513" t="s">
        <v>1031</v>
      </c>
      <c r="AA24" s="662"/>
      <c r="AB24" s="663"/>
      <c r="AC24" s="438"/>
      <c r="AD24" s="439"/>
    </row>
    <row r="25" spans="2:30">
      <c r="B25" s="433"/>
      <c r="W25" s="517" t="s">
        <v>1658</v>
      </c>
      <c r="X25" s="507"/>
      <c r="Y25" s="486">
        <v>1</v>
      </c>
      <c r="Z25" s="513" t="s">
        <v>1031</v>
      </c>
      <c r="AA25" s="662"/>
      <c r="AB25" s="663"/>
      <c r="AC25" s="438"/>
      <c r="AD25" s="439"/>
    </row>
    <row r="26" spans="2:30">
      <c r="B26" s="433"/>
      <c r="M26" s="440"/>
      <c r="W26" s="517" t="s">
        <v>1659</v>
      </c>
      <c r="X26" s="507"/>
      <c r="Y26" s="486">
        <v>1</v>
      </c>
      <c r="Z26" s="513" t="s">
        <v>1031</v>
      </c>
      <c r="AA26" s="662"/>
      <c r="AB26" s="663"/>
      <c r="AC26" s="438"/>
      <c r="AD26" s="439"/>
    </row>
    <row r="27" spans="2:30">
      <c r="B27" s="433"/>
      <c r="W27" s="517" t="s">
        <v>1660</v>
      </c>
      <c r="X27" s="507"/>
      <c r="Y27" s="486">
        <v>1</v>
      </c>
      <c r="Z27" s="513" t="s">
        <v>1031</v>
      </c>
      <c r="AA27" s="662"/>
      <c r="AB27" s="663"/>
      <c r="AC27" s="438"/>
      <c r="AD27" s="439"/>
    </row>
    <row r="28" spans="2:30">
      <c r="B28" s="433"/>
      <c r="W28" s="517" t="s">
        <v>1629</v>
      </c>
      <c r="X28" s="507"/>
      <c r="Y28" s="486">
        <v>1</v>
      </c>
      <c r="Z28" s="513" t="s">
        <v>1031</v>
      </c>
      <c r="AA28" s="662"/>
      <c r="AB28" s="663"/>
      <c r="AC28" s="438"/>
      <c r="AD28" s="439"/>
    </row>
    <row r="29" spans="2:30">
      <c r="B29" s="433"/>
      <c r="W29" s="517" t="s">
        <v>1628</v>
      </c>
      <c r="X29" s="507"/>
      <c r="Y29" s="486">
        <v>3</v>
      </c>
      <c r="Z29" s="513" t="s">
        <v>1031</v>
      </c>
      <c r="AA29" s="662"/>
      <c r="AB29" s="663"/>
      <c r="AC29" s="438"/>
      <c r="AD29" s="439"/>
    </row>
    <row r="30" spans="2:30">
      <c r="B30" s="433"/>
      <c r="U30" s="441"/>
      <c r="W30" s="517" t="s">
        <v>1671</v>
      </c>
      <c r="X30" s="507"/>
      <c r="Y30" s="486">
        <v>120</v>
      </c>
      <c r="Z30" s="513" t="s">
        <v>1649</v>
      </c>
      <c r="AA30" s="662"/>
      <c r="AB30" s="663"/>
      <c r="AC30" s="442"/>
      <c r="AD30" s="439"/>
    </row>
    <row r="31" spans="2:30">
      <c r="B31" s="433"/>
      <c r="T31" s="441"/>
      <c r="W31" s="517" t="s">
        <v>1668</v>
      </c>
      <c r="X31" s="507"/>
      <c r="Y31" s="486">
        <v>1</v>
      </c>
      <c r="Z31" s="513" t="s">
        <v>1031</v>
      </c>
      <c r="AA31" s="662"/>
      <c r="AB31" s="663"/>
      <c r="AC31" s="442"/>
      <c r="AD31" s="439"/>
    </row>
    <row r="32" spans="2:30">
      <c r="B32" s="433"/>
      <c r="T32" s="441"/>
      <c r="W32" s="517"/>
      <c r="X32" s="507"/>
      <c r="Y32" s="486"/>
      <c r="Z32" s="513"/>
      <c r="AA32" s="662"/>
      <c r="AB32" s="663"/>
      <c r="AC32" s="438"/>
      <c r="AD32" s="439"/>
    </row>
    <row r="33" spans="2:47" ht="14.25" customHeight="1">
      <c r="B33" s="433"/>
      <c r="W33" s="517"/>
      <c r="X33" s="507"/>
      <c r="Y33" s="486"/>
      <c r="Z33" s="513"/>
      <c r="AA33" s="662"/>
      <c r="AB33" s="663"/>
      <c r="AC33" s="438"/>
      <c r="AD33" s="439"/>
    </row>
    <row r="34" spans="2:47" ht="14.25" customHeight="1">
      <c r="B34" s="433"/>
      <c r="W34" s="517"/>
      <c r="X34" s="507"/>
      <c r="Y34" s="486"/>
      <c r="Z34" s="513"/>
      <c r="AA34" s="662"/>
      <c r="AB34" s="663"/>
      <c r="AC34" s="438"/>
      <c r="AD34" s="439"/>
    </row>
    <row r="35" spans="2:47" ht="14.25" customHeight="1">
      <c r="B35" s="433"/>
      <c r="W35" s="517"/>
      <c r="X35" s="507"/>
      <c r="Y35" s="486"/>
      <c r="Z35" s="513"/>
      <c r="AA35" s="662"/>
      <c r="AB35" s="663"/>
      <c r="AC35" s="438"/>
      <c r="AD35" s="439"/>
    </row>
    <row r="36" spans="2:47">
      <c r="B36" s="433"/>
      <c r="W36" s="651"/>
      <c r="X36" s="652"/>
      <c r="Y36" s="486"/>
      <c r="Z36" s="513"/>
      <c r="AA36" s="662"/>
      <c r="AB36" s="663"/>
      <c r="AC36" s="438"/>
      <c r="AD36" s="439"/>
    </row>
    <row r="37" spans="2:47">
      <c r="B37" s="433"/>
      <c r="W37" s="651"/>
      <c r="X37" s="652"/>
      <c r="Y37" s="486"/>
      <c r="Z37" s="513"/>
      <c r="AA37" s="662"/>
      <c r="AB37" s="663"/>
      <c r="AC37" s="438"/>
      <c r="AD37" s="439"/>
    </row>
    <row r="38" spans="2:47">
      <c r="B38" s="433"/>
      <c r="W38" s="651"/>
      <c r="X38" s="652"/>
      <c r="Y38" s="486"/>
      <c r="Z38" s="513"/>
      <c r="AA38" s="662"/>
      <c r="AB38" s="663"/>
      <c r="AC38" s="438"/>
      <c r="AD38" s="439"/>
    </row>
    <row r="39" spans="2:47" ht="12.75" customHeight="1">
      <c r="B39" s="433"/>
      <c r="W39" s="517"/>
      <c r="X39" s="507"/>
      <c r="Y39" s="486"/>
      <c r="Z39" s="513"/>
      <c r="AA39" s="662"/>
      <c r="AB39" s="663"/>
      <c r="AC39" s="438"/>
      <c r="AD39" s="439"/>
    </row>
    <row r="40" spans="2:47" ht="12" customHeight="1">
      <c r="B40" s="433"/>
      <c r="U40" s="437"/>
      <c r="W40" s="661"/>
      <c r="X40" s="661"/>
      <c r="Y40" s="516"/>
      <c r="Z40" s="515"/>
      <c r="AA40" s="662"/>
      <c r="AB40" s="663"/>
      <c r="AC40" s="438"/>
      <c r="AD40" s="439"/>
      <c r="AL40" s="437"/>
    </row>
    <row r="41" spans="2:47" ht="12" customHeight="1">
      <c r="B41" s="433"/>
      <c r="W41" s="673" t="s">
        <v>1608</v>
      </c>
      <c r="X41" s="674"/>
      <c r="Y41" s="674"/>
      <c r="Z41" s="674"/>
      <c r="AA41" s="674"/>
      <c r="AB41" s="674"/>
      <c r="AC41" s="674"/>
      <c r="AD41" s="675"/>
    </row>
    <row r="42" spans="2:47" ht="12" customHeight="1">
      <c r="B42" s="433"/>
      <c r="W42" s="655" t="s">
        <v>1661</v>
      </c>
      <c r="X42" s="656"/>
      <c r="Y42" s="656"/>
      <c r="Z42" s="656"/>
      <c r="AA42" s="656"/>
      <c r="AB42" s="656"/>
      <c r="AC42" s="656"/>
      <c r="AD42" s="657"/>
    </row>
    <row r="43" spans="2:47" ht="12" customHeight="1">
      <c r="B43" s="433"/>
      <c r="V43" s="443"/>
      <c r="W43" s="658"/>
      <c r="X43" s="659"/>
      <c r="Y43" s="659"/>
      <c r="Z43" s="659"/>
      <c r="AA43" s="659"/>
      <c r="AB43" s="659"/>
      <c r="AC43" s="659"/>
      <c r="AD43" s="660"/>
    </row>
    <row r="44" spans="2:47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82" t="s">
        <v>1609</v>
      </c>
      <c r="X44" s="683"/>
      <c r="Y44" s="653"/>
      <c r="Z44" s="653"/>
      <c r="AA44" s="653"/>
      <c r="AB44" s="653"/>
      <c r="AC44" s="653"/>
      <c r="AD44" s="654"/>
    </row>
    <row r="45" spans="2:47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82" t="s">
        <v>1610</v>
      </c>
      <c r="X45" s="683"/>
      <c r="Y45" s="653">
        <v>1</v>
      </c>
      <c r="Z45" s="653"/>
      <c r="AA45" s="653"/>
      <c r="AB45" s="653" t="s">
        <v>1611</v>
      </c>
      <c r="AC45" s="653"/>
      <c r="AD45" s="446" t="s">
        <v>1612</v>
      </c>
    </row>
    <row r="46" spans="2:47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82" t="s">
        <v>1613</v>
      </c>
      <c r="X46" s="683"/>
      <c r="Y46" s="684"/>
      <c r="Z46" s="684"/>
      <c r="AA46" s="684"/>
      <c r="AB46" s="653" t="s">
        <v>1614</v>
      </c>
      <c r="AC46" s="653"/>
      <c r="AD46" s="447"/>
    </row>
    <row r="47" spans="2:47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85" t="s">
        <v>1615</v>
      </c>
      <c r="X47" s="685"/>
      <c r="Y47" s="685"/>
      <c r="Z47" s="685"/>
      <c r="AA47" s="685"/>
      <c r="AB47" s="685"/>
      <c r="AC47" s="685"/>
      <c r="AD47" s="686"/>
    </row>
    <row r="48" spans="2:47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91" t="s">
        <v>1663</v>
      </c>
      <c r="X48" s="691"/>
      <c r="Y48" s="691"/>
      <c r="Z48" s="691"/>
      <c r="AA48" s="691"/>
      <c r="AB48" s="691"/>
      <c r="AC48" s="691"/>
      <c r="AD48" s="692"/>
      <c r="AU48" s="440"/>
    </row>
    <row r="49" spans="2:55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91"/>
      <c r="X49" s="691"/>
      <c r="Y49" s="691"/>
      <c r="Z49" s="691"/>
      <c r="AA49" s="691"/>
      <c r="AB49" s="691"/>
      <c r="AC49" s="691"/>
      <c r="AD49" s="692"/>
    </row>
    <row r="50" spans="2:55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93"/>
      <c r="X50" s="693"/>
      <c r="Y50" s="693"/>
      <c r="Z50" s="693"/>
      <c r="AA50" s="693"/>
      <c r="AB50" s="693"/>
      <c r="AC50" s="693"/>
      <c r="AD50" s="694"/>
    </row>
    <row r="51" spans="2:55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82" t="s">
        <v>1616</v>
      </c>
      <c r="X51" s="683"/>
      <c r="Y51" s="653" t="s">
        <v>1638</v>
      </c>
      <c r="Z51" s="653"/>
      <c r="AA51" s="653"/>
      <c r="AB51" s="653"/>
      <c r="AC51" s="653"/>
      <c r="AD51" s="654"/>
    </row>
    <row r="52" spans="2:55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82" t="s">
        <v>1617</v>
      </c>
      <c r="X52" s="683"/>
      <c r="Y52" s="653" t="s">
        <v>1630</v>
      </c>
      <c r="Z52" s="653"/>
      <c r="AA52" s="653"/>
      <c r="AB52" s="653"/>
      <c r="AC52" s="653"/>
      <c r="AD52" s="654"/>
      <c r="BC52" s="441"/>
    </row>
    <row r="53" spans="2:55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82" t="s">
        <v>1618</v>
      </c>
      <c r="X53" s="683"/>
      <c r="Y53" s="653" t="s">
        <v>1631</v>
      </c>
      <c r="Z53" s="653"/>
      <c r="AA53" s="653"/>
      <c r="AB53" s="653"/>
      <c r="AC53" s="653"/>
      <c r="AD53" s="654"/>
      <c r="BB53" s="441"/>
    </row>
    <row r="54" spans="2:55" ht="12.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87" t="s">
        <v>1619</v>
      </c>
      <c r="X54" s="688"/>
      <c r="Y54" s="689" t="s">
        <v>1632</v>
      </c>
      <c r="Z54" s="689"/>
      <c r="AA54" s="689"/>
      <c r="AB54" s="689"/>
      <c r="AC54" s="689"/>
      <c r="AD54" s="690"/>
      <c r="BB54" s="441"/>
    </row>
    <row r="62" spans="2:55">
      <c r="BC62" s="437"/>
    </row>
    <row r="66" spans="38:55">
      <c r="AL66" s="445"/>
      <c r="AM66" s="445"/>
      <c r="AN66" s="445"/>
      <c r="AO66" s="445"/>
      <c r="AP66" s="445"/>
      <c r="AQ66" s="445"/>
      <c r="AR66" s="445"/>
      <c r="AS66" s="445"/>
      <c r="AT66" s="445"/>
      <c r="AU66" s="445"/>
      <c r="AV66" s="445"/>
      <c r="AW66" s="445"/>
      <c r="AX66" s="445"/>
      <c r="AY66" s="445"/>
      <c r="AZ66" s="445"/>
      <c r="BA66" s="445"/>
      <c r="BB66" s="445"/>
      <c r="BC66" s="445"/>
    </row>
    <row r="67" spans="38:55">
      <c r="AL67" s="445"/>
      <c r="AM67" s="445"/>
      <c r="AN67" s="445"/>
      <c r="AO67" s="445"/>
      <c r="AP67" s="445"/>
      <c r="AQ67" s="445"/>
      <c r="AR67" s="445"/>
      <c r="AS67" s="445"/>
      <c r="AT67" s="445"/>
      <c r="AU67" s="445"/>
      <c r="AV67" s="445"/>
      <c r="AW67" s="445"/>
      <c r="AX67" s="445"/>
      <c r="AY67" s="445"/>
      <c r="AZ67" s="445"/>
      <c r="BA67" s="445"/>
      <c r="BB67" s="445"/>
      <c r="BC67" s="445"/>
    </row>
  </sheetData>
  <mergeCells count="97">
    <mergeCell ref="W54:X54"/>
    <mergeCell ref="Y54:AA54"/>
    <mergeCell ref="AB54:AD54"/>
    <mergeCell ref="W48:AD50"/>
    <mergeCell ref="W51:X51"/>
    <mergeCell ref="Y51:AA51"/>
    <mergeCell ref="AB51:AD51"/>
    <mergeCell ref="W53:X53"/>
    <mergeCell ref="Y53:AA53"/>
    <mergeCell ref="AB53:AD53"/>
    <mergeCell ref="AA36:AB36"/>
    <mergeCell ref="W37:X37"/>
    <mergeCell ref="AA37:AB37"/>
    <mergeCell ref="W41:AD41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AA27:AB27"/>
    <mergeCell ref="AA32:AB32"/>
    <mergeCell ref="AA33:AB33"/>
    <mergeCell ref="AA34:AB34"/>
    <mergeCell ref="AA35:AB35"/>
    <mergeCell ref="AA28:AB28"/>
    <mergeCell ref="AA29:AB29"/>
    <mergeCell ref="AA30:AB30"/>
    <mergeCell ref="AA31:AB31"/>
    <mergeCell ref="AA22:AB22"/>
    <mergeCell ref="AA23:AB23"/>
    <mergeCell ref="AA24:AB24"/>
    <mergeCell ref="AA25:AB25"/>
    <mergeCell ref="AA26:AB26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AC12:AD12"/>
    <mergeCell ref="X13:Z13"/>
    <mergeCell ref="AA13:AB13"/>
    <mergeCell ref="AC13:AD13"/>
    <mergeCell ref="X14:Z14"/>
    <mergeCell ref="AA14:AB14"/>
    <mergeCell ref="AC14:AD14"/>
    <mergeCell ref="X6:Z6"/>
    <mergeCell ref="AA6:AB6"/>
    <mergeCell ref="AC6:AD6"/>
    <mergeCell ref="X9:Z9"/>
    <mergeCell ref="AA9:AB9"/>
    <mergeCell ref="AC9:AD9"/>
    <mergeCell ref="W2:AD3"/>
    <mergeCell ref="D3:F3"/>
    <mergeCell ref="X5:Z5"/>
    <mergeCell ref="AA5:AB5"/>
    <mergeCell ref="AC5:AD5"/>
    <mergeCell ref="W42:AD43"/>
    <mergeCell ref="W40:X40"/>
    <mergeCell ref="AA40:AB40"/>
    <mergeCell ref="AA38:AB38"/>
    <mergeCell ref="AA39:AB39"/>
    <mergeCell ref="W36:X36"/>
    <mergeCell ref="W38:X38"/>
    <mergeCell ref="X7:Z7"/>
    <mergeCell ref="AA7:AB7"/>
    <mergeCell ref="AC7:AD7"/>
    <mergeCell ref="X8:Z8"/>
    <mergeCell ref="AA8:AB8"/>
    <mergeCell ref="AC8:AD8"/>
    <mergeCell ref="X10:Z10"/>
    <mergeCell ref="AA10:AB10"/>
    <mergeCell ref="AC10:AD10"/>
    <mergeCell ref="X11:Z11"/>
    <mergeCell ref="AA11:AB11"/>
    <mergeCell ref="AC11:AD11"/>
    <mergeCell ref="X12:Z12"/>
    <mergeCell ref="AA12:AB12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131A-2090-49D5-90B3-C718DE682AF6}">
  <sheetPr>
    <tabColor rgb="FF00B0F0"/>
  </sheetPr>
  <dimension ref="A1:V177"/>
  <sheetViews>
    <sheetView showGridLines="0" topLeftCell="A4" zoomScale="85" zoomScaleNormal="85" zoomScaleSheetLayoutView="85" workbookViewId="0">
      <pane ySplit="10" topLeftCell="A14" activePane="bottomLeft" state="frozen"/>
      <selection activeCell="D4" sqref="D4:AC5"/>
      <selection pane="bottomLeft" activeCell="D4" sqref="D4:AC5"/>
    </sheetView>
  </sheetViews>
  <sheetFormatPr defaultColWidth="9.1796875" defaultRowHeight="14"/>
  <cols>
    <col min="1" max="1" width="8.26953125" style="259" customWidth="1"/>
    <col min="2" max="2" width="5.1796875" style="260" customWidth="1"/>
    <col min="3" max="3" width="44.7265625" style="332" customWidth="1"/>
    <col min="4" max="4" width="13.7265625" style="332" customWidth="1"/>
    <col min="5" max="5" width="12.54296875" style="263" customWidth="1"/>
    <col min="6" max="6" width="7.7265625" style="263" customWidth="1"/>
    <col min="7" max="7" width="12.7265625" style="263" customWidth="1"/>
    <col min="8" max="8" width="18.1796875" style="264" customWidth="1"/>
    <col min="9" max="9" width="16.7265625" style="264" customWidth="1"/>
    <col min="10" max="11" width="16.7265625" style="265" customWidth="1"/>
    <col min="12" max="12" width="3.7265625" style="265" customWidth="1"/>
    <col min="13" max="13" width="14" style="265" customWidth="1"/>
    <col min="14" max="14" width="15" style="265" customWidth="1"/>
    <col min="15" max="15" width="9.1796875" style="266" customWidth="1"/>
    <col min="16" max="16" width="12.7265625" style="267" customWidth="1"/>
    <col min="17" max="17" width="12.7265625" style="266" customWidth="1"/>
    <col min="18" max="18" width="2.453125" style="266" customWidth="1"/>
    <col min="19" max="22" width="10.81640625" style="266" customWidth="1"/>
    <col min="23" max="24" width="9.1796875" style="266" customWidth="1"/>
    <col min="25" max="16384" width="9.179687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22" t="s">
        <v>1009</v>
      </c>
      <c r="P3" s="622"/>
      <c r="Q3" s="269"/>
      <c r="T3" s="267"/>
      <c r="U3" s="268" t="s">
        <v>1014</v>
      </c>
      <c r="V3" s="267"/>
    </row>
    <row r="4" spans="1:22" ht="15.75" customHeight="1">
      <c r="B4" s="623" t="s">
        <v>1641</v>
      </c>
      <c r="C4" s="623"/>
      <c r="D4" s="623"/>
      <c r="E4" s="623"/>
      <c r="F4" s="623"/>
      <c r="G4" s="623"/>
      <c r="H4" s="623"/>
      <c r="I4" s="623"/>
      <c r="J4" s="623"/>
      <c r="K4" s="623"/>
      <c r="O4" s="622"/>
      <c r="P4" s="622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>
      <c r="C6" s="270"/>
      <c r="D6" s="262"/>
      <c r="E6" s="271" t="s">
        <v>1010</v>
      </c>
      <c r="F6" s="272" t="s">
        <v>9</v>
      </c>
      <c r="G6" s="639" t="s">
        <v>1636</v>
      </c>
      <c r="H6" s="639"/>
      <c r="I6" s="639"/>
      <c r="J6" s="639"/>
      <c r="K6" s="639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1637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4.5" thickBot="1">
      <c r="C10" s="262"/>
      <c r="D10" s="262"/>
      <c r="T10" s="267"/>
      <c r="U10" s="267"/>
      <c r="V10" s="267"/>
    </row>
    <row r="11" spans="1:22" ht="21" customHeight="1">
      <c r="B11" s="625" t="s">
        <v>0</v>
      </c>
      <c r="C11" s="627" t="s">
        <v>1</v>
      </c>
      <c r="D11" s="630" t="s">
        <v>34</v>
      </c>
      <c r="E11" s="630" t="s">
        <v>35</v>
      </c>
      <c r="F11" s="630" t="s">
        <v>2</v>
      </c>
      <c r="G11" s="632" t="s">
        <v>33</v>
      </c>
      <c r="H11" s="630" t="s">
        <v>3</v>
      </c>
      <c r="I11" s="630"/>
      <c r="J11" s="630"/>
      <c r="K11" s="649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26"/>
      <c r="C12" s="628"/>
      <c r="D12" s="631"/>
      <c r="E12" s="631"/>
      <c r="F12" s="631"/>
      <c r="G12" s="633"/>
      <c r="H12" s="635" t="s">
        <v>38</v>
      </c>
      <c r="I12" s="635" t="s">
        <v>5</v>
      </c>
      <c r="J12" s="631" t="s">
        <v>39</v>
      </c>
      <c r="K12" s="650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26"/>
      <c r="C13" s="629"/>
      <c r="D13" s="631"/>
      <c r="E13" s="631"/>
      <c r="F13" s="631"/>
      <c r="G13" s="634"/>
      <c r="H13" s="636"/>
      <c r="I13" s="636"/>
      <c r="J13" s="631"/>
      <c r="K13" s="650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89"/>
      <c r="C15" s="490"/>
      <c r="D15" s="281"/>
      <c r="E15" s="282"/>
      <c r="F15" s="291"/>
      <c r="G15" s="283">
        <f ca="1">IF(ISERROR(OFFSET('HARGA SATUAN'!$I$6,MATCH('RAB Estetika'!C15,'HARGA SATUAN'!$C$7:$C$1509,0),0)),0,OFFSET('HARGA SATUAN'!$I$6,MATCH('RAB Estetika'!C15,'HARGA SATUAN'!$C$7:$C$1509,0),0))</f>
        <v>0</v>
      </c>
      <c r="H15" s="284">
        <f t="shared" ref="H15:H54" si="0">IF(OR(D15="MDU",D15="MDU-KD"),(IF($O$3="RAB NON MDU","PLN KD",G15*F15)),0)</f>
        <v>0</v>
      </c>
      <c r="I15" s="284">
        <f t="shared" ref="I15:I54" si="1">IF(D15="HDW",G15*F15,0)</f>
        <v>0</v>
      </c>
      <c r="J15" s="284">
        <f t="shared" ref="J15:J54" si="2">IF(D15="JASA",G15*F15,0)</f>
        <v>0</v>
      </c>
      <c r="K15" s="285">
        <f t="shared" ref="K15:K54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 ht="14.5">
      <c r="A16" s="259" t="e">
        <f>IF(AND(C16=0,#REF!=0,#REF!=0),"BLANKS",1)</f>
        <v>#REF!</v>
      </c>
      <c r="B16" s="491"/>
      <c r="C16" s="492"/>
      <c r="D16" s="281"/>
      <c r="E16" s="282"/>
      <c r="F16" s="498"/>
      <c r="G16" s="283">
        <f ca="1">IF(ISERROR(OFFSET('HARGA SATUAN'!$I$6,MATCH('RAB Estetika'!C16,'HARGA SATUAN'!$C$7:$C$1509,0),0)),0,OFFSET('HARGA SATUAN'!$I$6,MATCH('RAB Estetika'!C16,'HARGA SATUAN'!$C$7:$C$1509,0),0))</f>
        <v>0</v>
      </c>
      <c r="H16" s="284">
        <f t="shared" ref="H16:H17" si="4">IF(OR(D16="MDU",D16="MDU-KD"),(IF($O$3="RAB NON MDU","PLN KD",G16*F16)),0)</f>
        <v>0</v>
      </c>
      <c r="I16" s="284">
        <f t="shared" ref="I16:I17" si="5">IF(D16="HDW",G16*F16,0)</f>
        <v>0</v>
      </c>
      <c r="J16" s="284">
        <f t="shared" ref="J16:J17" si="6">IF(D16="JASA",G16*F16,0)</f>
        <v>0</v>
      </c>
      <c r="K16" s="285">
        <f t="shared" ref="K16:K17" si="7">SUM(H16:J16)</f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 ht="14.5">
      <c r="A17" s="259" t="e">
        <f>IF(AND(C17=0,C18=0,#REF!=0),"BLANKS",1)</f>
        <v>#REF!</v>
      </c>
      <c r="B17" s="491"/>
      <c r="C17" s="492"/>
      <c r="D17" s="281"/>
      <c r="E17" s="282"/>
      <c r="F17" s="498"/>
      <c r="G17" s="283">
        <f ca="1">IF(ISERROR(OFFSET('HARGA SATUAN'!$I$6,MATCH('RAB Estetika'!C17,'HARGA SATUAN'!$C$7:$C$1509,0),0)),0,OFFSET('HARGA SATUAN'!$I$6,MATCH('RAB Estetika'!C17,'HARGA SATUAN'!$C$7:$C$1509,0),0))</f>
        <v>0</v>
      </c>
      <c r="H17" s="284">
        <f t="shared" si="4"/>
        <v>0</v>
      </c>
      <c r="I17" s="284">
        <f t="shared" si="5"/>
        <v>0</v>
      </c>
      <c r="J17" s="284">
        <f t="shared" si="6"/>
        <v>0</v>
      </c>
      <c r="K17" s="285">
        <f t="shared" si="7"/>
        <v>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IF(AND(C18=0,#REF!=0,#REF!=0),"BLANKS",1)</f>
        <v>#REF!</v>
      </c>
      <c r="B18" s="491"/>
      <c r="C18" s="492"/>
      <c r="D18" s="281"/>
      <c r="E18" s="282"/>
      <c r="F18" s="291"/>
      <c r="G18" s="283">
        <f ca="1">IF(ISERROR(OFFSET('HARGA SATUAN'!$I$6,MATCH('RAB Estetika'!C18,'HARGA SATUAN'!$C$7:$C$1509,0),0)),0,OFFSET('HARGA SATUAN'!$I$6,MATCH('RAB Estetika'!C18,'HARGA SATUAN'!$C$7:$C$1509,0),0))</f>
        <v>0</v>
      </c>
      <c r="H18" s="284">
        <f t="shared" si="0"/>
        <v>0</v>
      </c>
      <c r="I18" s="284">
        <f t="shared" si="1"/>
        <v>0</v>
      </c>
      <c r="J18" s="284">
        <f t="shared" si="2"/>
        <v>0</v>
      </c>
      <c r="K18" s="285">
        <f t="shared" si="3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292"/>
      <c r="C19" s="293"/>
      <c r="D19" s="281"/>
      <c r="E19" s="282"/>
      <c r="F19" s="291"/>
      <c r="G19" s="283">
        <f ca="1">IF(ISERROR(OFFSET('HARGA SATUAN'!$I$6,MATCH('RAB Estetika'!C19,'HARGA SATUAN'!$C$7:$C$1509,0),0)),0,OFFSET('HARGA SATUAN'!$I$6,MATCH('RAB Estetika'!C19,'HARGA SATUAN'!$C$7:$C$1509,0),0))</f>
        <v>0</v>
      </c>
      <c r="H19" s="284">
        <f t="shared" si="0"/>
        <v>0</v>
      </c>
      <c r="I19" s="284">
        <f t="shared" si="1"/>
        <v>0</v>
      </c>
      <c r="J19" s="284">
        <f t="shared" si="2"/>
        <v>0</v>
      </c>
      <c r="K19" s="285">
        <f t="shared" si="3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 ht="14.5">
      <c r="A20" s="259" t="e">
        <f>IF(AND(C20=0,#REF!=0,#REF!=0),"BLANKS",1)</f>
        <v>#REF!</v>
      </c>
      <c r="B20" s="493"/>
      <c r="C20" s="494"/>
      <c r="D20" s="281"/>
      <c r="E20" s="282"/>
      <c r="F20" s="498"/>
      <c r="G20" s="283">
        <f ca="1">IF(ISERROR(OFFSET('HARGA SATUAN'!$I$6,MATCH('RAB Estetika'!C20,'HARGA SATUAN'!$C$7:$C$1509,0),0)),0,OFFSET('HARGA SATUAN'!$I$6,MATCH('RAB Estetika'!C20,'HARGA SATUAN'!$C$7:$C$1509,0),0))</f>
        <v>0</v>
      </c>
      <c r="H20" s="284">
        <f t="shared" si="0"/>
        <v>0</v>
      </c>
      <c r="I20" s="284">
        <f t="shared" si="1"/>
        <v>0</v>
      </c>
      <c r="J20" s="284">
        <f t="shared" si="2"/>
        <v>0</v>
      </c>
      <c r="K20" s="285">
        <f t="shared" si="3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 ht="14.5">
      <c r="A21" s="259"/>
      <c r="B21" s="493"/>
      <c r="C21" s="494"/>
      <c r="D21" s="281"/>
      <c r="E21" s="282"/>
      <c r="F21" s="498"/>
      <c r="G21" s="283">
        <f ca="1">IF(ISERROR(OFFSET('HARGA SATUAN'!$I$6,MATCH('RAB Estetika'!C21,'HARGA SATUAN'!$C$7:$C$1509,0),0)),0,OFFSET('HARGA SATUAN'!$I$6,MATCH('RAB Estetika'!C21,'HARGA SATUAN'!$C$7:$C$1509,0),0))</f>
        <v>0</v>
      </c>
      <c r="H21" s="284">
        <f t="shared" si="0"/>
        <v>0</v>
      </c>
      <c r="I21" s="284">
        <f t="shared" si="1"/>
        <v>0</v>
      </c>
      <c r="J21" s="284">
        <f t="shared" si="2"/>
        <v>0</v>
      </c>
      <c r="K21" s="285">
        <f t="shared" si="3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14.5">
      <c r="A22" s="259" t="e">
        <f>IF(AND(C22=0,#REF!=0,#REF!=0),"BLANKS",1)</f>
        <v>#REF!</v>
      </c>
      <c r="B22" s="493"/>
      <c r="C22" s="494"/>
      <c r="D22" s="281"/>
      <c r="E22" s="282"/>
      <c r="F22" s="498"/>
      <c r="G22" s="283">
        <f ca="1">IF(ISERROR(OFFSET('HARGA SATUAN'!$I$6,MATCH('RAB Estetika'!C22,'HARGA SATUAN'!$C$7:$C$1509,0),0)),0,OFFSET('HARGA SATUAN'!$I$6,MATCH('RAB Estetika'!C22,'HARGA SATUAN'!$C$7:$C$1509,0),0))</f>
        <v>0</v>
      </c>
      <c r="H22" s="284">
        <f t="shared" si="0"/>
        <v>0</v>
      </c>
      <c r="I22" s="284">
        <f t="shared" si="1"/>
        <v>0</v>
      </c>
      <c r="J22" s="284">
        <f t="shared" si="2"/>
        <v>0</v>
      </c>
      <c r="K22" s="285">
        <f t="shared" si="3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14.5">
      <c r="A23" s="259" t="e">
        <f>IF(AND(C23=0,C24=0,#REF!=0),"BLANKS",1)</f>
        <v>#REF!</v>
      </c>
      <c r="B23" s="493"/>
      <c r="C23" s="494"/>
      <c r="D23" s="281"/>
      <c r="E23" s="282"/>
      <c r="F23" s="498"/>
      <c r="G23" s="283">
        <f ca="1">IF(ISERROR(OFFSET('HARGA SATUAN'!$I$6,MATCH('RAB Estetika'!C23,'HARGA SATUAN'!$C$7:$C$1509,0),0)),0,OFFSET('HARGA SATUAN'!$I$6,MATCH('RAB Estetika'!C23,'HARGA SATUAN'!$C$7:$C$1509,0),0))</f>
        <v>0</v>
      </c>
      <c r="H23" s="284">
        <f t="shared" si="0"/>
        <v>0</v>
      </c>
      <c r="I23" s="284">
        <f t="shared" si="1"/>
        <v>0</v>
      </c>
      <c r="J23" s="284">
        <f t="shared" si="2"/>
        <v>0</v>
      </c>
      <c r="K23" s="285">
        <f t="shared" si="3"/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14.5">
      <c r="A24" s="259" t="e">
        <f>IF(AND(C24=0,#REF!=0,#REF!=0),"BLANKS",1)</f>
        <v>#REF!</v>
      </c>
      <c r="B24" s="493"/>
      <c r="C24" s="494"/>
      <c r="D24" s="281"/>
      <c r="E24" s="282"/>
      <c r="F24" s="498"/>
      <c r="G24" s="283">
        <f ca="1">IF(ISERROR(OFFSET('HARGA SATUAN'!$I$6,MATCH('RAB Estetika'!C24,'HARGA SATUAN'!$C$7:$C$1509,0),0)),0,OFFSET('HARGA SATUAN'!$I$6,MATCH('RAB Estetika'!C24,'HARGA SATUAN'!$C$7:$C$1509,0),0))</f>
        <v>0</v>
      </c>
      <c r="H24" s="284">
        <f t="shared" si="0"/>
        <v>0</v>
      </c>
      <c r="I24" s="284">
        <f t="shared" si="1"/>
        <v>0</v>
      </c>
      <c r="J24" s="284">
        <f t="shared" si="2"/>
        <v>0</v>
      </c>
      <c r="K24" s="285">
        <f t="shared" si="3"/>
        <v>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14.5">
      <c r="A25" s="259"/>
      <c r="B25" s="493"/>
      <c r="C25" s="494"/>
      <c r="D25" s="281"/>
      <c r="E25" s="282"/>
      <c r="F25" s="498"/>
      <c r="G25" s="283">
        <f ca="1">IF(ISERROR(OFFSET('HARGA SATUAN'!$I$6,MATCH('RAB Estetika'!C25,'HARGA SATUAN'!$C$7:$C$1509,0),0)),0,OFFSET('HARGA SATUAN'!$I$6,MATCH('RAB Estetika'!C25,'HARGA SATUAN'!$C$7:$C$1509,0),0))</f>
        <v>0</v>
      </c>
      <c r="H25" s="284">
        <f t="shared" si="0"/>
        <v>0</v>
      </c>
      <c r="I25" s="284">
        <f t="shared" si="1"/>
        <v>0</v>
      </c>
      <c r="J25" s="284">
        <f t="shared" si="2"/>
        <v>0</v>
      </c>
      <c r="K25" s="285">
        <f t="shared" si="3"/>
        <v>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14.5">
      <c r="A26" s="259" t="e">
        <f>IF(AND(C26=0,C27=0,#REF!=0),"BLANKS",1)</f>
        <v>#REF!</v>
      </c>
      <c r="B26" s="493"/>
      <c r="C26" s="494"/>
      <c r="D26" s="281"/>
      <c r="E26" s="282"/>
      <c r="F26" s="498"/>
      <c r="G26" s="283">
        <f ca="1">IF(ISERROR(OFFSET('HARGA SATUAN'!$I$6,MATCH('RAB Estetika'!C26,'HARGA SATUAN'!$C$7:$C$1509,0),0)),0,OFFSET('HARGA SATUAN'!$I$6,MATCH('RAB Estetika'!C26,'HARGA SATUAN'!$C$7:$C$1509,0),0))</f>
        <v>0</v>
      </c>
      <c r="H26" s="284">
        <f t="shared" si="0"/>
        <v>0</v>
      </c>
      <c r="I26" s="284">
        <f t="shared" si="1"/>
        <v>0</v>
      </c>
      <c r="J26" s="284">
        <f t="shared" si="2"/>
        <v>0</v>
      </c>
      <c r="K26" s="285">
        <f t="shared" si="3"/>
        <v>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 ht="14.5">
      <c r="A27" s="259" t="e">
        <f>IF(AND(C27=0,#REF!=0,#REF!=0),"BLANKS",1)</f>
        <v>#REF!</v>
      </c>
      <c r="B27" s="493"/>
      <c r="C27" s="494"/>
      <c r="D27" s="281"/>
      <c r="E27" s="282"/>
      <c r="F27" s="498"/>
      <c r="G27" s="283">
        <f ca="1">IF(ISERROR(OFFSET('HARGA SATUAN'!$I$6,MATCH('RAB Estetika'!C27,'HARGA SATUAN'!$C$7:$C$1509,0),0)),0,OFFSET('HARGA SATUAN'!$I$6,MATCH('RAB Estetika'!C27,'HARGA SATUAN'!$C$7:$C$1509,0),0))</f>
        <v>0</v>
      </c>
      <c r="H27" s="284">
        <f t="shared" si="0"/>
        <v>0</v>
      </c>
      <c r="I27" s="284">
        <f t="shared" si="1"/>
        <v>0</v>
      </c>
      <c r="J27" s="284">
        <f t="shared" si="2"/>
        <v>0</v>
      </c>
      <c r="K27" s="285">
        <f t="shared" si="3"/>
        <v>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 ht="14.5">
      <c r="A28" s="259" t="e">
        <f>IF(AND(C28=0,#REF!=0,#REF!=0),"BLANKS",1)</f>
        <v>#REF!</v>
      </c>
      <c r="B28" s="493"/>
      <c r="C28" s="494"/>
      <c r="D28" s="281"/>
      <c r="E28" s="282"/>
      <c r="F28" s="498"/>
      <c r="G28" s="283">
        <f ca="1">IF(ISERROR(OFFSET('HARGA SATUAN'!$I$6,MATCH('RAB Estetika'!C28,'HARGA SATUAN'!$C$7:$C$1509,0),0)),0,OFFSET('HARGA SATUAN'!$I$6,MATCH('RAB Estetika'!C28,'HARGA SATUAN'!$C$7:$C$1509,0),0))</f>
        <v>0</v>
      </c>
      <c r="H28" s="284">
        <f t="shared" si="0"/>
        <v>0</v>
      </c>
      <c r="I28" s="284">
        <f t="shared" si="1"/>
        <v>0</v>
      </c>
      <c r="J28" s="284">
        <f t="shared" si="2"/>
        <v>0</v>
      </c>
      <c r="K28" s="285">
        <f t="shared" si="3"/>
        <v>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 ht="14.5">
      <c r="A29" s="259"/>
      <c r="B29" s="493"/>
      <c r="C29" s="494"/>
      <c r="D29" s="281"/>
      <c r="E29" s="282"/>
      <c r="F29" s="498"/>
      <c r="G29" s="283">
        <f ca="1">IF(ISERROR(OFFSET('HARGA SATUAN'!$I$6,MATCH('RAB Estetika'!C29,'HARGA SATUAN'!$C$7:$C$1509,0),0)),0,OFFSET('HARGA SATUAN'!$I$6,MATCH('RAB Estetika'!C29,'HARGA SATUAN'!$C$7:$C$1509,0),0))</f>
        <v>0</v>
      </c>
      <c r="H29" s="284">
        <f t="shared" si="0"/>
        <v>0</v>
      </c>
      <c r="I29" s="284">
        <f t="shared" si="1"/>
        <v>0</v>
      </c>
      <c r="J29" s="284">
        <f t="shared" si="2"/>
        <v>0</v>
      </c>
      <c r="K29" s="285">
        <f t="shared" si="3"/>
        <v>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14.5">
      <c r="A30" s="259" t="e">
        <f>IF(AND(C30=0,#REF!=0,#REF!=0),"BLANKS",1)</f>
        <v>#REF!</v>
      </c>
      <c r="B30" s="493"/>
      <c r="C30" s="494"/>
      <c r="D30" s="281"/>
      <c r="E30" s="282"/>
      <c r="F30" s="498"/>
      <c r="G30" s="283">
        <f ca="1">IF(ISERROR(OFFSET('HARGA SATUAN'!$I$6,MATCH('RAB Estetika'!C30,'HARGA SATUAN'!$C$7:$C$1509,0),0)),0,OFFSET('HARGA SATUAN'!$I$6,MATCH('RAB Estetika'!C30,'HARGA SATUAN'!$C$7:$C$1509,0),0))</f>
        <v>0</v>
      </c>
      <c r="H30" s="284">
        <f t="shared" si="0"/>
        <v>0</v>
      </c>
      <c r="I30" s="284">
        <f t="shared" si="1"/>
        <v>0</v>
      </c>
      <c r="J30" s="284">
        <f t="shared" si="2"/>
        <v>0</v>
      </c>
      <c r="K30" s="285">
        <f t="shared" si="3"/>
        <v>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4.5">
      <c r="A31" s="259" t="e">
        <f>IF(AND(C31=0,C32=0,#REF!=0),"BLANKS",1)</f>
        <v>#REF!</v>
      </c>
      <c r="B31" s="493"/>
      <c r="C31" s="494"/>
      <c r="D31" s="281"/>
      <c r="E31" s="282"/>
      <c r="F31" s="498"/>
      <c r="G31" s="283">
        <f ca="1">IF(ISERROR(OFFSET('HARGA SATUAN'!$I$6,MATCH('RAB Estetika'!C31,'HARGA SATUAN'!$C$7:$C$1509,0),0)),0,OFFSET('HARGA SATUAN'!$I$6,MATCH('RAB Estetika'!C31,'HARGA SATUAN'!$C$7:$C$1509,0),0))</f>
        <v>0</v>
      </c>
      <c r="H31" s="284">
        <f t="shared" si="0"/>
        <v>0</v>
      </c>
      <c r="I31" s="284">
        <f t="shared" si="1"/>
        <v>0</v>
      </c>
      <c r="J31" s="284">
        <f t="shared" si="2"/>
        <v>0</v>
      </c>
      <c r="K31" s="285">
        <f t="shared" si="3"/>
        <v>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 ht="14.5">
      <c r="A32" s="259" t="e">
        <f>IF(AND(C32=0,#REF!=0,#REF!=0),"BLANKS",1)</f>
        <v>#REF!</v>
      </c>
      <c r="B32" s="493"/>
      <c r="C32" s="494"/>
      <c r="D32" s="281"/>
      <c r="E32" s="282"/>
      <c r="F32" s="498"/>
      <c r="G32" s="283">
        <f ca="1">IF(ISERROR(OFFSET('HARGA SATUAN'!$I$6,MATCH('RAB Estetika'!C32,'HARGA SATUAN'!$C$7:$C$1509,0),0)),0,OFFSET('HARGA SATUAN'!$I$6,MATCH('RAB Estetika'!C32,'HARGA SATUAN'!$C$7:$C$1509,0),0))</f>
        <v>0</v>
      </c>
      <c r="H32" s="284">
        <f t="shared" si="0"/>
        <v>0</v>
      </c>
      <c r="I32" s="284">
        <f t="shared" si="1"/>
        <v>0</v>
      </c>
      <c r="J32" s="284">
        <f t="shared" si="2"/>
        <v>0</v>
      </c>
      <c r="K32" s="285">
        <f t="shared" si="3"/>
        <v>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 ht="14.5">
      <c r="A33" s="259"/>
      <c r="B33" s="493"/>
      <c r="C33" s="494"/>
      <c r="D33" s="281"/>
      <c r="E33" s="282"/>
      <c r="F33" s="498"/>
      <c r="G33" s="283">
        <f ca="1">IF(ISERROR(OFFSET('HARGA SATUAN'!$I$6,MATCH('RAB Estetika'!C33,'HARGA SATUAN'!$C$7:$C$1509,0),0)),0,OFFSET('HARGA SATUAN'!$I$6,MATCH('RAB Estetika'!C33,'HARGA SATUAN'!$C$7:$C$1509,0),0))</f>
        <v>0</v>
      </c>
      <c r="H33" s="284">
        <f t="shared" si="0"/>
        <v>0</v>
      </c>
      <c r="I33" s="284">
        <f t="shared" si="1"/>
        <v>0</v>
      </c>
      <c r="J33" s="284">
        <f t="shared" si="2"/>
        <v>0</v>
      </c>
      <c r="K33" s="285">
        <f t="shared" si="3"/>
        <v>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 ht="14.5">
      <c r="A34" s="259" t="e">
        <f>IF(AND(C34=0,#REF!=0,#REF!=0),"BLANKS",1)</f>
        <v>#REF!</v>
      </c>
      <c r="B34" s="493"/>
      <c r="C34" s="494"/>
      <c r="D34" s="281"/>
      <c r="E34" s="282"/>
      <c r="F34" s="498"/>
      <c r="G34" s="283">
        <f ca="1">IF(ISERROR(OFFSET('HARGA SATUAN'!$I$6,MATCH('RAB Estetika'!C34,'HARGA SATUAN'!$C$7:$C$1509,0),0)),0,OFFSET('HARGA SATUAN'!$I$6,MATCH('RAB Estetika'!C34,'HARGA SATUAN'!$C$7:$C$1509,0),0))</f>
        <v>0</v>
      </c>
      <c r="H34" s="284">
        <f t="shared" si="0"/>
        <v>0</v>
      </c>
      <c r="I34" s="284">
        <f t="shared" si="1"/>
        <v>0</v>
      </c>
      <c r="J34" s="284">
        <f t="shared" si="2"/>
        <v>0</v>
      </c>
      <c r="K34" s="285">
        <f t="shared" si="3"/>
        <v>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 ht="14.5">
      <c r="A35" s="259"/>
      <c r="B35" s="493"/>
      <c r="C35" s="494"/>
      <c r="D35" s="281"/>
      <c r="E35" s="282"/>
      <c r="F35" s="498"/>
      <c r="G35" s="283">
        <f ca="1">IF(ISERROR(OFFSET('HARGA SATUAN'!$I$6,MATCH('RAB Estetika'!C35,'HARGA SATUAN'!$C$7:$C$1509,0),0)),0,OFFSET('HARGA SATUAN'!$I$6,MATCH('RAB Estetika'!C35,'HARGA SATUAN'!$C$7:$C$1509,0),0))</f>
        <v>0</v>
      </c>
      <c r="H35" s="284">
        <f t="shared" si="0"/>
        <v>0</v>
      </c>
      <c r="I35" s="284">
        <f t="shared" si="1"/>
        <v>0</v>
      </c>
      <c r="J35" s="284">
        <f t="shared" si="2"/>
        <v>0</v>
      </c>
      <c r="K35" s="285">
        <f t="shared" si="3"/>
        <v>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 ht="14.5">
      <c r="A36" s="259" t="e">
        <f>IF(AND(C36=0,#REF!=0,#REF!=0),"BLANKS",1)</f>
        <v>#REF!</v>
      </c>
      <c r="B36" s="493"/>
      <c r="C36" s="494"/>
      <c r="D36" s="281"/>
      <c r="E36" s="282"/>
      <c r="F36" s="498"/>
      <c r="G36" s="283">
        <f ca="1">IF(ISERROR(OFFSET('HARGA SATUAN'!$I$6,MATCH('RAB Estetika'!C36,'HARGA SATUAN'!$C$7:$C$1509,0),0)),0,OFFSET('HARGA SATUAN'!$I$6,MATCH('RAB Estetika'!C36,'HARGA SATUAN'!$C$7:$C$1509,0),0))</f>
        <v>0</v>
      </c>
      <c r="H36" s="284">
        <f t="shared" si="0"/>
        <v>0</v>
      </c>
      <c r="I36" s="284">
        <f t="shared" si="1"/>
        <v>0</v>
      </c>
      <c r="J36" s="284">
        <f t="shared" si="2"/>
        <v>0</v>
      </c>
      <c r="K36" s="285">
        <f t="shared" si="3"/>
        <v>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 ht="14.5">
      <c r="A37" s="259" t="e">
        <f>IF(AND(C37=0,C38=0,#REF!=0),"BLANKS",1)</f>
        <v>#REF!</v>
      </c>
      <c r="B37" s="493"/>
      <c r="C37" s="494"/>
      <c r="D37" s="281"/>
      <c r="E37" s="282"/>
      <c r="F37" s="498"/>
      <c r="G37" s="283">
        <f ca="1">IF(ISERROR(OFFSET('HARGA SATUAN'!$I$6,MATCH('RAB Estetika'!C37,'HARGA SATUAN'!$C$7:$C$1509,0),0)),0,OFFSET('HARGA SATUAN'!$I$6,MATCH('RAB Estetika'!C37,'HARGA SATUAN'!$C$7:$C$1509,0),0))</f>
        <v>0</v>
      </c>
      <c r="H37" s="284">
        <f t="shared" si="0"/>
        <v>0</v>
      </c>
      <c r="I37" s="284">
        <f t="shared" si="1"/>
        <v>0</v>
      </c>
      <c r="J37" s="284">
        <f t="shared" si="2"/>
        <v>0</v>
      </c>
      <c r="K37" s="285">
        <f t="shared" si="3"/>
        <v>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 ht="14.5">
      <c r="A38" s="259" t="e">
        <f>IF(AND(C38=0,#REF!=0,#REF!=0),"BLANKS",1)</f>
        <v>#REF!</v>
      </c>
      <c r="B38" s="493"/>
      <c r="C38" s="494"/>
      <c r="D38" s="281"/>
      <c r="E38" s="282"/>
      <c r="F38" s="498"/>
      <c r="G38" s="283">
        <f ca="1">IF(ISERROR(OFFSET('HARGA SATUAN'!$I$6,MATCH('RAB Estetika'!C38,'HARGA SATUAN'!$C$7:$C$1509,0),0)),0,OFFSET('HARGA SATUAN'!$I$6,MATCH('RAB Estetika'!C38,'HARGA SATUAN'!$C$7:$C$1509,0),0))</f>
        <v>0</v>
      </c>
      <c r="H38" s="284">
        <f t="shared" si="0"/>
        <v>0</v>
      </c>
      <c r="I38" s="284">
        <f t="shared" si="1"/>
        <v>0</v>
      </c>
      <c r="J38" s="284">
        <f t="shared" si="2"/>
        <v>0</v>
      </c>
      <c r="K38" s="285">
        <f t="shared" si="3"/>
        <v>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 ht="14.5">
      <c r="A39" s="259" t="e">
        <f>IF(AND(C39=0,#REF!=0,#REF!=0),"BLANKS",1)</f>
        <v>#REF!</v>
      </c>
      <c r="B39" s="455"/>
      <c r="C39" s="109"/>
      <c r="D39" s="281"/>
      <c r="E39" s="282"/>
      <c r="F39" s="456"/>
      <c r="G39" s="283">
        <f ca="1">IF(ISERROR(OFFSET('HARGA SATUAN'!$I$6,MATCH('RAB Estetika'!C39,'HARGA SATUAN'!$C$7:$C$1509,0),0)),0,OFFSET('HARGA SATUAN'!$I$6,MATCH('RAB Estetika'!C39,'HARGA SATUAN'!$C$7:$C$1509,0),0))</f>
        <v>0</v>
      </c>
      <c r="H39" s="284">
        <f t="shared" si="0"/>
        <v>0</v>
      </c>
      <c r="I39" s="284">
        <f t="shared" si="1"/>
        <v>0</v>
      </c>
      <c r="J39" s="284">
        <f t="shared" si="2"/>
        <v>0</v>
      </c>
      <c r="K39" s="285">
        <f t="shared" si="3"/>
        <v>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14.5">
      <c r="A40" s="259" t="e">
        <f>IF(AND(C40=0,#REF!=0,#REF!=0),"BLANKS",1)</f>
        <v>#REF!</v>
      </c>
      <c r="B40" s="509"/>
      <c r="C40" s="510"/>
      <c r="D40" s="281"/>
      <c r="E40" s="282"/>
      <c r="F40" s="389"/>
      <c r="G40" s="283">
        <f ca="1">IF(ISERROR(OFFSET('HARGA SATUAN'!$I$6,MATCH('RAB Estetika'!C40,'HARGA SATUAN'!$C$7:$C$1509,0),0)),0,OFFSET('HARGA SATUAN'!$I$6,MATCH('RAB Estetika'!C40,'HARGA SATUAN'!$C$7:$C$1509,0),0))</f>
        <v>0</v>
      </c>
      <c r="H40" s="284">
        <f t="shared" ref="H40:H46" si="8">IF(OR(D40="MDU",D40="MDU-KD"),(IF($O$3="RAB NON MDU","PLN KD",G40*F40)),0)</f>
        <v>0</v>
      </c>
      <c r="I40" s="284">
        <f t="shared" ref="I40:I46" si="9">IF(D40="HDW",G40*F40,0)</f>
        <v>0</v>
      </c>
      <c r="J40" s="284">
        <f t="shared" ref="J40:J46" si="10">IF(D40="JASA",G40*F40,0)</f>
        <v>0</v>
      </c>
      <c r="K40" s="285">
        <f t="shared" ref="K40:K46" si="11">SUM(H40:J40)</f>
        <v>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 ht="14.5">
      <c r="A41" s="259" t="e">
        <f>IF(AND(C41=0,C42=0,#REF!=0),"BLANKS",1)</f>
        <v>#REF!</v>
      </c>
      <c r="B41" s="509"/>
      <c r="C41" s="510"/>
      <c r="D41" s="281"/>
      <c r="E41" s="282"/>
      <c r="F41" s="389"/>
      <c r="G41" s="283">
        <f ca="1">IF(ISERROR(OFFSET('HARGA SATUAN'!$I$6,MATCH('RAB Estetika'!C41,'HARGA SATUAN'!$C$7:$C$1509,0),0)),0,OFFSET('HARGA SATUAN'!$I$6,MATCH('RAB Estetika'!C41,'HARGA SATUAN'!$C$7:$C$1509,0),0))</f>
        <v>0</v>
      </c>
      <c r="H41" s="284">
        <f t="shared" si="8"/>
        <v>0</v>
      </c>
      <c r="I41" s="284">
        <f t="shared" si="9"/>
        <v>0</v>
      </c>
      <c r="J41" s="284">
        <f t="shared" si="10"/>
        <v>0</v>
      </c>
      <c r="K41" s="285">
        <f t="shared" si="11"/>
        <v>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 ht="14.5">
      <c r="A42" s="259" t="e">
        <f>IF(AND(C42=0,#REF!=0,#REF!=0),"BLANKS",1)</f>
        <v>#REF!</v>
      </c>
      <c r="B42" s="509"/>
      <c r="C42" s="510"/>
      <c r="D42" s="281"/>
      <c r="E42" s="282"/>
      <c r="F42" s="389"/>
      <c r="G42" s="283">
        <f ca="1">IF(ISERROR(OFFSET('HARGA SATUAN'!$I$6,MATCH('RAB Estetika'!C42,'HARGA SATUAN'!$C$7:$C$1509,0),0)),0,OFFSET('HARGA SATUAN'!$I$6,MATCH('RAB Estetika'!C42,'HARGA SATUAN'!$C$7:$C$1509,0),0))</f>
        <v>0</v>
      </c>
      <c r="H42" s="284">
        <f t="shared" si="8"/>
        <v>0</v>
      </c>
      <c r="I42" s="284">
        <f t="shared" si="9"/>
        <v>0</v>
      </c>
      <c r="J42" s="284">
        <f t="shared" si="10"/>
        <v>0</v>
      </c>
      <c r="K42" s="285">
        <f t="shared" si="11"/>
        <v>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 ht="14.5">
      <c r="A43" s="259"/>
      <c r="B43" s="509"/>
      <c r="C43" s="510"/>
      <c r="D43" s="281"/>
      <c r="E43" s="282"/>
      <c r="F43" s="389"/>
      <c r="G43" s="283">
        <f ca="1">IF(ISERROR(OFFSET('HARGA SATUAN'!$I$6,MATCH('RAB Estetika'!C43,'HARGA SATUAN'!$C$7:$C$1509,0),0)),0,OFFSET('HARGA SATUAN'!$I$6,MATCH('RAB Estetika'!C43,'HARGA SATUAN'!$C$7:$C$1509,0),0))</f>
        <v>0</v>
      </c>
      <c r="H43" s="284">
        <f t="shared" si="8"/>
        <v>0</v>
      </c>
      <c r="I43" s="284">
        <f t="shared" si="9"/>
        <v>0</v>
      </c>
      <c r="J43" s="284">
        <f t="shared" si="10"/>
        <v>0</v>
      </c>
      <c r="K43" s="285">
        <f t="shared" si="11"/>
        <v>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 ht="14.5">
      <c r="A44" s="259" t="e">
        <f>IF(AND(C44=0,C45=0,#REF!=0),"BLANKS",1)</f>
        <v>#REF!</v>
      </c>
      <c r="B44" s="509"/>
      <c r="C44" s="510"/>
      <c r="D44" s="281"/>
      <c r="E44" s="282"/>
      <c r="F44" s="389"/>
      <c r="G44" s="283">
        <f ca="1">IF(ISERROR(OFFSET('HARGA SATUAN'!$I$6,MATCH('RAB Estetika'!C44,'HARGA SATUAN'!$C$7:$C$1509,0),0)),0,OFFSET('HARGA SATUAN'!$I$6,MATCH('RAB Estetika'!C44,'HARGA SATUAN'!$C$7:$C$1509,0),0))</f>
        <v>0</v>
      </c>
      <c r="H44" s="284">
        <f t="shared" si="8"/>
        <v>0</v>
      </c>
      <c r="I44" s="284">
        <f t="shared" si="9"/>
        <v>0</v>
      </c>
      <c r="J44" s="284">
        <f t="shared" si="10"/>
        <v>0</v>
      </c>
      <c r="K44" s="285">
        <f t="shared" si="11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 ht="14.5">
      <c r="A45" s="259" t="e">
        <f>IF(AND(C45=0,#REF!=0,#REF!=0),"BLANKS",1)</f>
        <v>#REF!</v>
      </c>
      <c r="B45" s="509"/>
      <c r="C45" s="510"/>
      <c r="D45" s="281"/>
      <c r="E45" s="282"/>
      <c r="F45" s="389"/>
      <c r="G45" s="283">
        <f ca="1">IF(ISERROR(OFFSET('HARGA SATUAN'!$I$6,MATCH('RAB Estetika'!C45,'HARGA SATUAN'!$C$7:$C$1509,0),0)),0,OFFSET('HARGA SATUAN'!$I$6,MATCH('RAB Estetika'!C45,'HARGA SATUAN'!$C$7:$C$1509,0),0))</f>
        <v>0</v>
      </c>
      <c r="H45" s="284">
        <f t="shared" si="8"/>
        <v>0</v>
      </c>
      <c r="I45" s="284">
        <f t="shared" si="9"/>
        <v>0</v>
      </c>
      <c r="J45" s="284">
        <f t="shared" si="10"/>
        <v>0</v>
      </c>
      <c r="K45" s="285">
        <f t="shared" si="11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14.5">
      <c r="A46" s="259"/>
      <c r="B46" s="294"/>
      <c r="C46" s="495"/>
      <c r="D46" s="281"/>
      <c r="E46" s="282"/>
      <c r="F46" s="389"/>
      <c r="G46" s="283">
        <f ca="1">IF(ISERROR(OFFSET('HARGA SATUAN'!$I$6,MATCH('RAB Estetika'!C46,'HARGA SATUAN'!$C$7:$C$1509,0),0)),0,OFFSET('HARGA SATUAN'!$I$6,MATCH('RAB Estetika'!C46,'HARGA SATUAN'!$C$7:$C$1509,0),0))</f>
        <v>0</v>
      </c>
      <c r="H46" s="284">
        <f t="shared" si="8"/>
        <v>0</v>
      </c>
      <c r="I46" s="284">
        <f t="shared" si="9"/>
        <v>0</v>
      </c>
      <c r="J46" s="284">
        <f t="shared" si="10"/>
        <v>0</v>
      </c>
      <c r="K46" s="285">
        <f t="shared" si="11"/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 ht="14.5">
      <c r="A47" s="259" t="e">
        <f>IF(AND(C47=0,#REF!=0,#REF!=0),"BLANKS",1)</f>
        <v>#REF!</v>
      </c>
      <c r="B47" s="294"/>
      <c r="C47" s="495"/>
      <c r="D47" s="281"/>
      <c r="E47" s="282"/>
      <c r="F47" s="389"/>
      <c r="G47" s="283">
        <f ca="1">IF(ISERROR(OFFSET('HARGA SATUAN'!$I$6,MATCH('RAB Estetika'!C47,'HARGA SATUAN'!$C$7:$C$1509,0),0)),0,OFFSET('HARGA SATUAN'!$I$6,MATCH('RAB Estetika'!C47,'HARGA SATUAN'!$C$7:$C$1509,0),0))</f>
        <v>0</v>
      </c>
      <c r="H47" s="284">
        <f t="shared" si="0"/>
        <v>0</v>
      </c>
      <c r="I47" s="284">
        <f t="shared" si="1"/>
        <v>0</v>
      </c>
      <c r="J47" s="284">
        <f t="shared" si="2"/>
        <v>0</v>
      </c>
      <c r="K47" s="285">
        <f t="shared" si="3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 ht="14.5">
      <c r="A48" s="259" t="e">
        <f>IF(AND(C48=0,C49=0,#REF!=0),"BLANKS",1)</f>
        <v>#REF!</v>
      </c>
      <c r="B48" s="294"/>
      <c r="C48" s="495"/>
      <c r="D48" s="281"/>
      <c r="E48" s="282"/>
      <c r="F48" s="389"/>
      <c r="G48" s="283">
        <f ca="1">IF(ISERROR(OFFSET('HARGA SATUAN'!$I$6,MATCH('RAB Estetika'!C48,'HARGA SATUAN'!$C$7:$C$1509,0),0)),0,OFFSET('HARGA SATUAN'!$I$6,MATCH('RAB Estetika'!C48,'HARGA SATUAN'!$C$7:$C$1509,0),0))</f>
        <v>0</v>
      </c>
      <c r="H48" s="284">
        <f t="shared" si="0"/>
        <v>0</v>
      </c>
      <c r="I48" s="284">
        <f t="shared" si="1"/>
        <v>0</v>
      </c>
      <c r="J48" s="284">
        <f t="shared" si="2"/>
        <v>0</v>
      </c>
      <c r="K48" s="285">
        <f t="shared" si="3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 ht="14.5">
      <c r="A49" s="259" t="e">
        <f>IF(AND(C49=0,#REF!=0,#REF!=0),"BLANKS",1)</f>
        <v>#REF!</v>
      </c>
      <c r="B49" s="294"/>
      <c r="C49" s="495"/>
      <c r="D49" s="281"/>
      <c r="E49" s="282"/>
      <c r="F49" s="389"/>
      <c r="G49" s="283">
        <f ca="1">IF(ISERROR(OFFSET('HARGA SATUAN'!$I$6,MATCH('RAB Estetika'!C49,'HARGA SATUAN'!$C$7:$C$1509,0),0)),0,OFFSET('HARGA SATUAN'!$I$6,MATCH('RAB Estetika'!C49,'HARGA SATUAN'!$C$7:$C$1509,0),0))</f>
        <v>0</v>
      </c>
      <c r="H49" s="284">
        <f t="shared" si="0"/>
        <v>0</v>
      </c>
      <c r="I49" s="284">
        <f t="shared" si="1"/>
        <v>0</v>
      </c>
      <c r="J49" s="284">
        <f t="shared" si="2"/>
        <v>0</v>
      </c>
      <c r="K49" s="285">
        <f t="shared" si="3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 ht="14.5">
      <c r="A50" s="259"/>
      <c r="B50" s="294"/>
      <c r="C50" s="495"/>
      <c r="D50" s="281"/>
      <c r="E50" s="282"/>
      <c r="F50" s="389"/>
      <c r="G50" s="283">
        <f ca="1">IF(ISERROR(OFFSET('HARGA SATUAN'!$I$6,MATCH('RAB Estetika'!C50,'HARGA SATUAN'!$C$7:$C$1509,0),0)),0,OFFSET('HARGA SATUAN'!$I$6,MATCH('RAB Estetika'!C50,'HARGA SATUAN'!$C$7:$C$1509,0),0))</f>
        <v>0</v>
      </c>
      <c r="H50" s="284">
        <f t="shared" si="0"/>
        <v>0</v>
      </c>
      <c r="I50" s="284">
        <f t="shared" si="1"/>
        <v>0</v>
      </c>
      <c r="J50" s="284">
        <f t="shared" si="2"/>
        <v>0</v>
      </c>
      <c r="K50" s="285">
        <f t="shared" si="3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 ht="14.5">
      <c r="A51" s="259" t="e">
        <f>IF(AND(C51=0,C52=0,#REF!=0),"BLANKS",1)</f>
        <v>#REF!</v>
      </c>
      <c r="B51" s="294"/>
      <c r="C51" s="495"/>
      <c r="D51" s="281"/>
      <c r="E51" s="282"/>
      <c r="F51" s="389"/>
      <c r="G51" s="283">
        <f ca="1">IF(ISERROR(OFFSET('HARGA SATUAN'!$I$6,MATCH('RAB Estetika'!C51,'HARGA SATUAN'!$C$7:$C$1509,0),0)),0,OFFSET('HARGA SATUAN'!$I$6,MATCH('RAB Estetika'!C51,'HARGA SATUAN'!$C$7:$C$1509,0),0))</f>
        <v>0</v>
      </c>
      <c r="H51" s="284">
        <f t="shared" si="0"/>
        <v>0</v>
      </c>
      <c r="I51" s="284">
        <f t="shared" si="1"/>
        <v>0</v>
      </c>
      <c r="J51" s="284">
        <f t="shared" si="2"/>
        <v>0</v>
      </c>
      <c r="K51" s="285">
        <f t="shared" si="3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 ht="14.5">
      <c r="A52" s="259" t="e">
        <f>IF(AND(C52=0,#REF!=0,#REF!=0),"BLANKS",1)</f>
        <v>#REF!</v>
      </c>
      <c r="B52" s="496"/>
      <c r="C52" s="497"/>
      <c r="D52" s="281"/>
      <c r="E52" s="282"/>
      <c r="F52" s="389"/>
      <c r="G52" s="283">
        <f ca="1">IF(ISERROR(OFFSET('HARGA SATUAN'!$I$6,MATCH('RAB Estetika'!C52,'HARGA SATUAN'!$C$7:$C$1509,0),0)),0,OFFSET('HARGA SATUAN'!$I$6,MATCH('RAB Estetika'!C52,'HARGA SATUAN'!$C$7:$C$1509,0),0))</f>
        <v>0</v>
      </c>
      <c r="H52" s="284">
        <f t="shared" si="0"/>
        <v>0</v>
      </c>
      <c r="I52" s="284">
        <f t="shared" si="1"/>
        <v>0</v>
      </c>
      <c r="J52" s="284">
        <f t="shared" si="2"/>
        <v>0</v>
      </c>
      <c r="K52" s="285">
        <f t="shared" si="3"/>
        <v>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 ht="14.5">
      <c r="A53" s="259" t="e">
        <f>IF(AND(C53=0,#REF!=0,#REF!=0),"BLANKS",1)</f>
        <v>#REF!</v>
      </c>
      <c r="B53" s="294"/>
      <c r="C53" s="495"/>
      <c r="D53" s="281"/>
      <c r="E53" s="282"/>
      <c r="F53" s="389"/>
      <c r="G53" s="283">
        <f ca="1">IF(ISERROR(OFFSET('HARGA SATUAN'!$I$6,MATCH('RAB Estetika'!C53,'HARGA SATUAN'!$C$7:$C$1509,0),0)),0,OFFSET('HARGA SATUAN'!$I$6,MATCH('RAB Estetika'!C53,'HARGA SATUAN'!$C$7:$C$1509,0),0))</f>
        <v>0</v>
      </c>
      <c r="H53" s="284">
        <f t="shared" si="0"/>
        <v>0</v>
      </c>
      <c r="I53" s="284">
        <f t="shared" si="1"/>
        <v>0</v>
      </c>
      <c r="J53" s="284">
        <f t="shared" si="2"/>
        <v>0</v>
      </c>
      <c r="K53" s="285">
        <f t="shared" si="3"/>
        <v>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 ht="14.5">
      <c r="A54" s="259"/>
      <c r="B54" s="294"/>
      <c r="C54" s="495"/>
      <c r="D54" s="281"/>
      <c r="E54" s="282"/>
      <c r="F54" s="389"/>
      <c r="G54" s="283">
        <f ca="1">IF(ISERROR(OFFSET('HARGA SATUAN'!$I$6,MATCH('RAB Estetika'!C54,'HARGA SATUAN'!$C$7:$C$1509,0),0)),0,OFFSET('HARGA SATUAN'!$I$6,MATCH('RAB Estetika'!C54,'HARGA SATUAN'!$C$7:$C$1509,0),0))</f>
        <v>0</v>
      </c>
      <c r="H54" s="284">
        <f t="shared" si="0"/>
        <v>0</v>
      </c>
      <c r="I54" s="284">
        <f t="shared" si="1"/>
        <v>0</v>
      </c>
      <c r="J54" s="284">
        <f t="shared" si="2"/>
        <v>0</v>
      </c>
      <c r="K54" s="285">
        <f t="shared" si="3"/>
        <v>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 ht="14.5">
      <c r="A55" s="259" t="e">
        <f>IF(AND(C55=0,#REF!=0,#REF!=0),"BLANKS",1)</f>
        <v>#REF!</v>
      </c>
      <c r="B55" s="294"/>
      <c r="C55" s="495"/>
      <c r="D55" s="281"/>
      <c r="E55" s="282"/>
      <c r="F55" s="389"/>
      <c r="G55" s="283">
        <f ca="1">IF(ISERROR(OFFSET('HARGA SATUAN'!$I$6,MATCH('RAB Estetika'!C55,'HARGA SATUAN'!$C$7:$C$1509,0),0)),0,OFFSET('HARGA SATUAN'!$I$6,MATCH('RAB Estetika'!C55,'HARGA SATUAN'!$C$7:$C$1509,0),0))</f>
        <v>0</v>
      </c>
      <c r="H55" s="284">
        <f t="shared" ref="H55:H81" si="12">IF(OR(D55="MDU",D55="MDU-KD"),(IF($O$3="RAB NON MDU","PLN KD",G55*F55)),0)</f>
        <v>0</v>
      </c>
      <c r="I55" s="284">
        <f t="shared" ref="I55:I81" si="13">IF(D55="HDW",G55*F55,0)</f>
        <v>0</v>
      </c>
      <c r="J55" s="284">
        <f t="shared" ref="J55:J81" si="14">IF(D55="JASA",G55*F55,0)</f>
        <v>0</v>
      </c>
      <c r="K55" s="285">
        <f t="shared" ref="K55:K81" si="15">SUM(H55:J55)</f>
        <v>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 ht="14.5">
      <c r="A56" s="259" t="e">
        <f>IF(AND(C56=0,#REF!=0,#REF!=0),"BLANKS",1)</f>
        <v>#REF!</v>
      </c>
      <c r="B56" s="294"/>
      <c r="C56" s="495"/>
      <c r="D56" s="281"/>
      <c r="E56" s="282"/>
      <c r="F56" s="389"/>
      <c r="G56" s="283">
        <f ca="1">IF(ISERROR(OFFSET('HARGA SATUAN'!$I$6,MATCH('RAB Estetika'!C56,'HARGA SATUAN'!$C$7:$C$1509,0),0)),0,OFFSET('HARGA SATUAN'!$I$6,MATCH('RAB Estetika'!C56,'HARGA SATUAN'!$C$7:$C$1509,0),0))</f>
        <v>0</v>
      </c>
      <c r="H56" s="284">
        <f t="shared" si="12"/>
        <v>0</v>
      </c>
      <c r="I56" s="284">
        <f t="shared" si="13"/>
        <v>0</v>
      </c>
      <c r="J56" s="284">
        <f t="shared" si="14"/>
        <v>0</v>
      </c>
      <c r="K56" s="285">
        <f t="shared" si="15"/>
        <v>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 ht="14.5">
      <c r="A57" s="259" t="e">
        <f>IF(AND(C57=0,#REF!=0,#REF!=0),"BLANKS",1)</f>
        <v>#REF!</v>
      </c>
      <c r="B57" s="294"/>
      <c r="C57" s="495"/>
      <c r="D57" s="281"/>
      <c r="E57" s="282"/>
      <c r="F57" s="389"/>
      <c r="G57" s="283">
        <f ca="1">IF(ISERROR(OFFSET('HARGA SATUAN'!$I$6,MATCH('RAB Estetika'!C57,'HARGA SATUAN'!$C$7:$C$1509,0),0)),0,OFFSET('HARGA SATUAN'!$I$6,MATCH('RAB Estetika'!C57,'HARGA SATUAN'!$C$7:$C$1509,0),0))</f>
        <v>0</v>
      </c>
      <c r="H57" s="284">
        <f t="shared" si="12"/>
        <v>0</v>
      </c>
      <c r="I57" s="284">
        <f t="shared" si="13"/>
        <v>0</v>
      </c>
      <c r="J57" s="284">
        <f t="shared" si="14"/>
        <v>0</v>
      </c>
      <c r="K57" s="285">
        <f t="shared" si="15"/>
        <v>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 ht="14.5">
      <c r="A58" s="259" t="e">
        <f>IF(AND(C58=0,C59=0,#REF!=0),"BLANKS",1)</f>
        <v>#REF!</v>
      </c>
      <c r="B58" s="294"/>
      <c r="C58" s="495"/>
      <c r="D58" s="281"/>
      <c r="E58" s="282"/>
      <c r="F58" s="498"/>
      <c r="G58" s="283">
        <f ca="1">IF(ISERROR(OFFSET('HARGA SATUAN'!$I$6,MATCH('RAB Estetika'!C58,'HARGA SATUAN'!$C$7:$C$1509,0),0)),0,OFFSET('HARGA SATUAN'!$I$6,MATCH('RAB Estetika'!C58,'HARGA SATUAN'!$C$7:$C$1509,0),0))</f>
        <v>0</v>
      </c>
      <c r="H58" s="284">
        <f t="shared" si="12"/>
        <v>0</v>
      </c>
      <c r="I58" s="284">
        <f t="shared" si="13"/>
        <v>0</v>
      </c>
      <c r="J58" s="284">
        <f t="shared" si="14"/>
        <v>0</v>
      </c>
      <c r="K58" s="285">
        <f t="shared" si="15"/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 ht="14.5">
      <c r="A59" s="259" t="e">
        <f>IF(AND(C59=0,#REF!=0,#REF!=0),"BLANKS",1)</f>
        <v>#REF!</v>
      </c>
      <c r="B59" s="294"/>
      <c r="C59" s="495"/>
      <c r="D59" s="281"/>
      <c r="E59" s="282"/>
      <c r="F59" s="389"/>
      <c r="G59" s="283">
        <f ca="1">IF(ISERROR(OFFSET('HARGA SATUAN'!$I$6,MATCH('RAB Estetika'!C59,'HARGA SATUAN'!$C$7:$C$1509,0),0)),0,OFFSET('HARGA SATUAN'!$I$6,MATCH('RAB Estetika'!C59,'HARGA SATUAN'!$C$7:$C$1509,0),0))</f>
        <v>0</v>
      </c>
      <c r="H59" s="284">
        <f t="shared" si="12"/>
        <v>0</v>
      </c>
      <c r="I59" s="284">
        <f t="shared" si="13"/>
        <v>0</v>
      </c>
      <c r="J59" s="284">
        <f t="shared" si="14"/>
        <v>0</v>
      </c>
      <c r="K59" s="285">
        <f t="shared" si="15"/>
        <v>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 ht="14.5">
      <c r="A60" s="259"/>
      <c r="B60" s="294"/>
      <c r="C60" s="495"/>
      <c r="D60" s="281"/>
      <c r="E60" s="282"/>
      <c r="F60" s="389"/>
      <c r="G60" s="283">
        <f ca="1">IF(ISERROR(OFFSET('HARGA SATUAN'!$I$6,MATCH('RAB Estetika'!C60,'HARGA SATUAN'!$C$7:$C$1509,0),0)),0,OFFSET('HARGA SATUAN'!$I$6,MATCH('RAB Estetika'!C60,'HARGA SATUAN'!$C$7:$C$1509,0),0))</f>
        <v>0</v>
      </c>
      <c r="H60" s="284">
        <f t="shared" si="12"/>
        <v>0</v>
      </c>
      <c r="I60" s="284">
        <f t="shared" si="13"/>
        <v>0</v>
      </c>
      <c r="J60" s="284">
        <f t="shared" si="14"/>
        <v>0</v>
      </c>
      <c r="K60" s="285">
        <f t="shared" si="15"/>
        <v>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 ht="14.5">
      <c r="A61" s="259" t="e">
        <f>IF(AND(C61=0,#REF!=0,#REF!=0),"BLANKS",1)</f>
        <v>#REF!</v>
      </c>
      <c r="B61" s="294"/>
      <c r="C61" s="495"/>
      <c r="D61" s="281"/>
      <c r="E61" s="282"/>
      <c r="F61" s="389"/>
      <c r="G61" s="283">
        <f ca="1">IF(ISERROR(OFFSET('HARGA SATUAN'!$I$6,MATCH('RAB Estetika'!C61,'HARGA SATUAN'!$C$7:$C$1509,0),0)),0,OFFSET('HARGA SATUAN'!$I$6,MATCH('RAB Estetika'!C61,'HARGA SATUAN'!$C$7:$C$1509,0),0))</f>
        <v>0</v>
      </c>
      <c r="H61" s="284">
        <f t="shared" ref="H61:H66" si="16">IF(OR(D61="MDU",D61="MDU-KD"),(IF($O$3="RAB NON MDU","PLN KD",G61*F61)),0)</f>
        <v>0</v>
      </c>
      <c r="I61" s="284">
        <f t="shared" ref="I61:I66" si="17">IF(D61="HDW",G61*F61,0)</f>
        <v>0</v>
      </c>
      <c r="J61" s="284">
        <f t="shared" ref="J61:J66" si="18">IF(D61="JASA",G61*F61,0)</f>
        <v>0</v>
      </c>
      <c r="K61" s="285">
        <f t="shared" ref="K61:K66" si="19">SUM(H61:J61)</f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 ht="14.5">
      <c r="A62" s="259" t="e">
        <f>IF(AND(C62=0,C63=0,#REF!=0),"BLANKS",1)</f>
        <v>#REF!</v>
      </c>
      <c r="B62" s="496"/>
      <c r="C62" s="497"/>
      <c r="D62" s="281"/>
      <c r="E62" s="282"/>
      <c r="F62" s="389"/>
      <c r="G62" s="283">
        <f ca="1">IF(ISERROR(OFFSET('HARGA SATUAN'!$I$6,MATCH('RAB Estetika'!C62,'HARGA SATUAN'!$C$7:$C$1509,0),0)),0,OFFSET('HARGA SATUAN'!$I$6,MATCH('RAB Estetika'!C62,'HARGA SATUAN'!$C$7:$C$1509,0),0))</f>
        <v>0</v>
      </c>
      <c r="H62" s="284">
        <f t="shared" si="16"/>
        <v>0</v>
      </c>
      <c r="I62" s="284">
        <f t="shared" si="17"/>
        <v>0</v>
      </c>
      <c r="J62" s="284">
        <f t="shared" si="18"/>
        <v>0</v>
      </c>
      <c r="K62" s="285">
        <f t="shared" si="19"/>
        <v>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 ht="14.5">
      <c r="A63" s="259" t="e">
        <f>IF(AND(C63=0,#REF!=0,#REF!=0),"BLANKS",1)</f>
        <v>#REF!</v>
      </c>
      <c r="B63" s="294"/>
      <c r="C63" s="495"/>
      <c r="D63" s="281"/>
      <c r="E63" s="282"/>
      <c r="F63" s="389"/>
      <c r="G63" s="283">
        <f ca="1">IF(ISERROR(OFFSET('HARGA SATUAN'!$I$6,MATCH('RAB Estetika'!C63,'HARGA SATUAN'!$C$7:$C$1509,0),0)),0,OFFSET('HARGA SATUAN'!$I$6,MATCH('RAB Estetika'!C63,'HARGA SATUAN'!$C$7:$C$1509,0),0))</f>
        <v>0</v>
      </c>
      <c r="H63" s="284">
        <f t="shared" si="16"/>
        <v>0</v>
      </c>
      <c r="I63" s="284">
        <f t="shared" si="17"/>
        <v>0</v>
      </c>
      <c r="J63" s="284">
        <f t="shared" si="18"/>
        <v>0</v>
      </c>
      <c r="K63" s="285">
        <f t="shared" si="19"/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 ht="14.5">
      <c r="A64" s="259"/>
      <c r="B64" s="294"/>
      <c r="C64" s="495"/>
      <c r="D64" s="281"/>
      <c r="E64" s="282"/>
      <c r="F64" s="389"/>
      <c r="G64" s="283">
        <f ca="1">IF(ISERROR(OFFSET('HARGA SATUAN'!$I$6,MATCH('RAB Estetika'!C64,'HARGA SATUAN'!$C$7:$C$1509,0),0)),0,OFFSET('HARGA SATUAN'!$I$6,MATCH('RAB Estetika'!C64,'HARGA SATUAN'!$C$7:$C$1509,0),0))</f>
        <v>0</v>
      </c>
      <c r="H64" s="284">
        <f t="shared" si="16"/>
        <v>0</v>
      </c>
      <c r="I64" s="284">
        <f t="shared" si="17"/>
        <v>0</v>
      </c>
      <c r="J64" s="284">
        <f t="shared" si="18"/>
        <v>0</v>
      </c>
      <c r="K64" s="285">
        <f t="shared" si="19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 ht="14.5">
      <c r="A65" s="259" t="e">
        <f>IF(AND(C65=0,C66=0,#REF!=0),"BLANKS",1)</f>
        <v>#REF!</v>
      </c>
      <c r="B65" s="294"/>
      <c r="C65" s="495"/>
      <c r="D65" s="281"/>
      <c r="E65" s="282"/>
      <c r="F65" s="389"/>
      <c r="G65" s="283">
        <f ca="1">IF(ISERROR(OFFSET('HARGA SATUAN'!$I$6,MATCH('RAB Estetika'!C65,'HARGA SATUAN'!$C$7:$C$1509,0),0)),0,OFFSET('HARGA SATUAN'!$I$6,MATCH('RAB Estetika'!C65,'HARGA SATUAN'!$C$7:$C$1509,0),0))</f>
        <v>0</v>
      </c>
      <c r="H65" s="284">
        <f t="shared" si="16"/>
        <v>0</v>
      </c>
      <c r="I65" s="284">
        <f t="shared" si="17"/>
        <v>0</v>
      </c>
      <c r="J65" s="284">
        <f t="shared" si="18"/>
        <v>0</v>
      </c>
      <c r="K65" s="285">
        <f t="shared" si="19"/>
        <v>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 ht="14.5">
      <c r="A66" s="259" t="e">
        <f>IF(AND(C66=0,#REF!=0,#REF!=0),"BLANKS",1)</f>
        <v>#REF!</v>
      </c>
      <c r="B66" s="496"/>
      <c r="C66" s="497"/>
      <c r="D66" s="281"/>
      <c r="E66" s="282"/>
      <c r="F66" s="389"/>
      <c r="G66" s="283">
        <f ca="1">IF(ISERROR(OFFSET('HARGA SATUAN'!$I$6,MATCH('RAB Estetika'!C66,'HARGA SATUAN'!$C$7:$C$1509,0),0)),0,OFFSET('HARGA SATUAN'!$I$6,MATCH('RAB Estetika'!C66,'HARGA SATUAN'!$C$7:$C$1509,0),0))</f>
        <v>0</v>
      </c>
      <c r="H66" s="284">
        <f t="shared" si="16"/>
        <v>0</v>
      </c>
      <c r="I66" s="284">
        <f t="shared" si="17"/>
        <v>0</v>
      </c>
      <c r="J66" s="284">
        <f t="shared" si="18"/>
        <v>0</v>
      </c>
      <c r="K66" s="285">
        <f t="shared" si="19"/>
        <v>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 ht="14.5">
      <c r="A67" s="259" t="e">
        <f>IF(AND(C67=0,#REF!=0,#REF!=0),"BLANKS",1)</f>
        <v>#REF!</v>
      </c>
      <c r="B67" s="294"/>
      <c r="C67" s="495"/>
      <c r="D67" s="281"/>
      <c r="E67" s="282"/>
      <c r="F67" s="389"/>
      <c r="G67" s="283">
        <f ca="1">IF(ISERROR(OFFSET('HARGA SATUAN'!$I$6,MATCH('RAB Estetika'!C67,'HARGA SATUAN'!$C$7:$C$1509,0),0)),0,OFFSET('HARGA SATUAN'!$I$6,MATCH('RAB Estetika'!C67,'HARGA SATUAN'!$C$7:$C$1509,0),0))</f>
        <v>0</v>
      </c>
      <c r="H67" s="284">
        <f t="shared" si="12"/>
        <v>0</v>
      </c>
      <c r="I67" s="284">
        <f t="shared" si="13"/>
        <v>0</v>
      </c>
      <c r="J67" s="284">
        <f t="shared" si="14"/>
        <v>0</v>
      </c>
      <c r="K67" s="285">
        <f t="shared" si="15"/>
        <v>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 ht="14.5">
      <c r="A68" s="259" t="e">
        <f>IF(AND(C68=0,C69=0,#REF!=0),"BLANKS",1)</f>
        <v>#REF!</v>
      </c>
      <c r="B68" s="294"/>
      <c r="C68" s="495"/>
      <c r="D68" s="281"/>
      <c r="E68" s="282"/>
      <c r="F68" s="389"/>
      <c r="G68" s="283">
        <f ca="1">IF(ISERROR(OFFSET('HARGA SATUAN'!$I$6,MATCH('RAB Estetika'!C68,'HARGA SATUAN'!$C$7:$C$1509,0),0)),0,OFFSET('HARGA SATUAN'!$I$6,MATCH('RAB Estetika'!C68,'HARGA SATUAN'!$C$7:$C$1509,0),0))</f>
        <v>0</v>
      </c>
      <c r="H68" s="284">
        <f t="shared" si="12"/>
        <v>0</v>
      </c>
      <c r="I68" s="284">
        <f t="shared" si="13"/>
        <v>0</v>
      </c>
      <c r="J68" s="284">
        <f t="shared" si="14"/>
        <v>0</v>
      </c>
      <c r="K68" s="285">
        <f t="shared" si="15"/>
        <v>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 ht="14.5">
      <c r="A69" s="259" t="e">
        <f>IF(AND(C69=0,#REF!=0,#REF!=0),"BLANKS",1)</f>
        <v>#REF!</v>
      </c>
      <c r="B69" s="294"/>
      <c r="C69" s="495"/>
      <c r="D69" s="281"/>
      <c r="E69" s="282"/>
      <c r="F69" s="389"/>
      <c r="G69" s="283">
        <f ca="1">IF(ISERROR(OFFSET('HARGA SATUAN'!$I$6,MATCH('RAB Estetika'!C69,'HARGA SATUAN'!$C$7:$C$1509,0),0)),0,OFFSET('HARGA SATUAN'!$I$6,MATCH('RAB Estetika'!C69,'HARGA SATUAN'!$C$7:$C$1509,0),0))</f>
        <v>0</v>
      </c>
      <c r="H69" s="284">
        <f t="shared" si="12"/>
        <v>0</v>
      </c>
      <c r="I69" s="284">
        <f t="shared" si="13"/>
        <v>0</v>
      </c>
      <c r="J69" s="284">
        <f t="shared" si="14"/>
        <v>0</v>
      </c>
      <c r="K69" s="285">
        <f t="shared" si="15"/>
        <v>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 ht="14.5">
      <c r="A70" s="259"/>
      <c r="B70" s="294"/>
      <c r="C70" s="495"/>
      <c r="D70" s="281"/>
      <c r="E70" s="282"/>
      <c r="F70" s="389"/>
      <c r="G70" s="283">
        <f ca="1">IF(ISERROR(OFFSET('HARGA SATUAN'!$I$6,MATCH('RAB Estetika'!C70,'HARGA SATUAN'!$C$7:$C$1509,0),0)),0,OFFSET('HARGA SATUAN'!$I$6,MATCH('RAB Estetika'!C70,'HARGA SATUAN'!$C$7:$C$1509,0),0))</f>
        <v>0</v>
      </c>
      <c r="H70" s="284">
        <f t="shared" si="12"/>
        <v>0</v>
      </c>
      <c r="I70" s="284">
        <f t="shared" si="13"/>
        <v>0</v>
      </c>
      <c r="J70" s="284">
        <f t="shared" si="14"/>
        <v>0</v>
      </c>
      <c r="K70" s="285">
        <f t="shared" si="15"/>
        <v>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 ht="14.5">
      <c r="A71" s="259" t="e">
        <f>IF(AND(C71=0,C72=0,#REF!=0),"BLANKS",1)</f>
        <v>#REF!</v>
      </c>
      <c r="B71" s="294"/>
      <c r="C71" s="495"/>
      <c r="D71" s="281"/>
      <c r="E71" s="282"/>
      <c r="F71" s="389"/>
      <c r="G71" s="283">
        <f ca="1">IF(ISERROR(OFFSET('HARGA SATUAN'!$I$6,MATCH('RAB Estetika'!C71,'HARGA SATUAN'!$C$7:$C$1509,0),0)),0,OFFSET('HARGA SATUAN'!$I$6,MATCH('RAB Estetika'!C71,'HARGA SATUAN'!$C$7:$C$1509,0),0))</f>
        <v>0</v>
      </c>
      <c r="H71" s="284">
        <f t="shared" si="12"/>
        <v>0</v>
      </c>
      <c r="I71" s="284">
        <f t="shared" si="13"/>
        <v>0</v>
      </c>
      <c r="J71" s="284">
        <f t="shared" si="14"/>
        <v>0</v>
      </c>
      <c r="K71" s="285">
        <f t="shared" si="15"/>
        <v>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 ht="14.5">
      <c r="A72" s="259" t="e">
        <f>IF(AND(C72=0,#REF!=0,#REF!=0),"BLANKS",1)</f>
        <v>#REF!</v>
      </c>
      <c r="B72" s="496"/>
      <c r="C72" s="497"/>
      <c r="D72" s="281"/>
      <c r="E72" s="282"/>
      <c r="F72" s="389"/>
      <c r="G72" s="283">
        <f ca="1">IF(ISERROR(OFFSET('HARGA SATUAN'!$I$6,MATCH('RAB Estetika'!C72,'HARGA SATUAN'!$C$7:$C$1509,0),0)),0,OFFSET('HARGA SATUAN'!$I$6,MATCH('RAB Estetika'!C72,'HARGA SATUAN'!$C$7:$C$1509,0),0))</f>
        <v>0</v>
      </c>
      <c r="H72" s="284">
        <f t="shared" si="12"/>
        <v>0</v>
      </c>
      <c r="I72" s="284">
        <f t="shared" si="13"/>
        <v>0</v>
      </c>
      <c r="J72" s="284">
        <f t="shared" si="14"/>
        <v>0</v>
      </c>
      <c r="K72" s="285">
        <f t="shared" si="15"/>
        <v>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 ht="14.5">
      <c r="A73" s="259" t="e">
        <f>IF(AND(C73=0,#REF!=0,#REF!=0),"BLANKS",1)</f>
        <v>#REF!</v>
      </c>
      <c r="B73" s="294"/>
      <c r="C73" s="495"/>
      <c r="D73" s="281"/>
      <c r="E73" s="282"/>
      <c r="F73" s="504"/>
      <c r="G73" s="283">
        <f ca="1">IF(ISERROR(OFFSET('HARGA SATUAN'!$I$6,MATCH('RAB Estetika'!C73,'HARGA SATUAN'!$C$7:$C$1509,0),0)),0,OFFSET('HARGA SATUAN'!$I$6,MATCH('RAB Estetika'!C73,'HARGA SATUAN'!$C$7:$C$1509,0),0))</f>
        <v>0</v>
      </c>
      <c r="H73" s="284">
        <f t="shared" si="12"/>
        <v>0</v>
      </c>
      <c r="I73" s="284">
        <f t="shared" si="13"/>
        <v>0</v>
      </c>
      <c r="J73" s="284">
        <f t="shared" si="14"/>
        <v>0</v>
      </c>
      <c r="K73" s="285">
        <f t="shared" si="15"/>
        <v>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 ht="14.5">
      <c r="A74" s="259" t="e">
        <f>IF(AND(C74=0,C75=0,#REF!=0),"BLANKS",1)</f>
        <v>#REF!</v>
      </c>
      <c r="B74" s="294"/>
      <c r="C74" s="495"/>
      <c r="D74" s="281"/>
      <c r="E74" s="282"/>
      <c r="F74" s="504"/>
      <c r="G74" s="283">
        <f ca="1">IF(ISERROR(OFFSET('HARGA SATUAN'!$I$6,MATCH('RAB Estetika'!C74,'HARGA SATUAN'!$C$7:$C$1509,0),0)),0,OFFSET('HARGA SATUAN'!$I$6,MATCH('RAB Estetika'!C74,'HARGA SATUAN'!$C$7:$C$1509,0),0))</f>
        <v>0</v>
      </c>
      <c r="H74" s="284">
        <f t="shared" si="12"/>
        <v>0</v>
      </c>
      <c r="I74" s="284">
        <f t="shared" si="13"/>
        <v>0</v>
      </c>
      <c r="J74" s="284">
        <f t="shared" si="14"/>
        <v>0</v>
      </c>
      <c r="K74" s="285">
        <f t="shared" si="15"/>
        <v>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 ht="14.5">
      <c r="A75" s="259" t="e">
        <f>IF(AND(C75=0,#REF!=0,#REF!=0),"BLANKS",1)</f>
        <v>#REF!</v>
      </c>
      <c r="B75" s="294"/>
      <c r="C75" s="495"/>
      <c r="D75" s="281"/>
      <c r="E75" s="282"/>
      <c r="F75" s="504"/>
      <c r="G75" s="283">
        <f ca="1">IF(ISERROR(OFFSET('HARGA SATUAN'!$I$6,MATCH('RAB Estetika'!C75,'HARGA SATUAN'!$C$7:$C$1509,0),0)),0,OFFSET('HARGA SATUAN'!$I$6,MATCH('RAB Estetika'!C75,'HARGA SATUAN'!$C$7:$C$1509,0),0))</f>
        <v>0</v>
      </c>
      <c r="H75" s="284">
        <f t="shared" si="12"/>
        <v>0</v>
      </c>
      <c r="I75" s="284">
        <f t="shared" si="13"/>
        <v>0</v>
      </c>
      <c r="J75" s="284">
        <f t="shared" si="14"/>
        <v>0</v>
      </c>
      <c r="K75" s="285">
        <f t="shared" si="15"/>
        <v>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 ht="14.5">
      <c r="A76" s="259"/>
      <c r="B76" s="294"/>
      <c r="C76" s="495"/>
      <c r="D76" s="281"/>
      <c r="E76" s="282"/>
      <c r="F76" s="504"/>
      <c r="G76" s="283">
        <f ca="1">IF(ISERROR(OFFSET('HARGA SATUAN'!$I$6,MATCH('RAB Estetika'!C76,'HARGA SATUAN'!$C$7:$C$1509,0),0)),0,OFFSET('HARGA SATUAN'!$I$6,MATCH('RAB Estetika'!C76,'HARGA SATUAN'!$C$7:$C$1509,0),0))</f>
        <v>0</v>
      </c>
      <c r="H76" s="284">
        <f t="shared" si="12"/>
        <v>0</v>
      </c>
      <c r="I76" s="284">
        <f t="shared" si="13"/>
        <v>0</v>
      </c>
      <c r="J76" s="284">
        <f t="shared" si="14"/>
        <v>0</v>
      </c>
      <c r="K76" s="285">
        <f t="shared" si="15"/>
        <v>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 ht="14.5">
      <c r="A77" s="259" t="e">
        <f>IF(AND(C77=0,C78=0,#REF!=0),"BLANKS",1)</f>
        <v>#REF!</v>
      </c>
      <c r="B77" s="294"/>
      <c r="C77" s="495"/>
      <c r="D77" s="281"/>
      <c r="E77" s="282"/>
      <c r="F77" s="504"/>
      <c r="G77" s="283">
        <f ca="1">IF(ISERROR(OFFSET('HARGA SATUAN'!$I$6,MATCH('RAB Estetika'!C77,'HARGA SATUAN'!$C$7:$C$1509,0),0)),0,OFFSET('HARGA SATUAN'!$I$6,MATCH('RAB Estetika'!C77,'HARGA SATUAN'!$C$7:$C$1509,0),0))</f>
        <v>0</v>
      </c>
      <c r="H77" s="284">
        <f t="shared" si="12"/>
        <v>0</v>
      </c>
      <c r="I77" s="284">
        <f t="shared" si="13"/>
        <v>0</v>
      </c>
      <c r="J77" s="284">
        <f t="shared" si="14"/>
        <v>0</v>
      </c>
      <c r="K77" s="285">
        <f t="shared" si="15"/>
        <v>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 ht="14.5">
      <c r="A78" s="259" t="e">
        <f>IF(AND(C78=0,#REF!=0,#REF!=0),"BLANKS",1)</f>
        <v>#REF!</v>
      </c>
      <c r="B78" s="496"/>
      <c r="C78" s="497"/>
      <c r="D78" s="281"/>
      <c r="E78" s="282"/>
      <c r="F78" s="389"/>
      <c r="G78" s="283">
        <f ca="1">IF(ISERROR(OFFSET('HARGA SATUAN'!$I$6,MATCH('RAB Estetika'!C78,'HARGA SATUAN'!$C$7:$C$1509,0),0)),0,OFFSET('HARGA SATUAN'!$I$6,MATCH('RAB Estetika'!C78,'HARGA SATUAN'!$C$7:$C$1509,0),0))</f>
        <v>0</v>
      </c>
      <c r="H78" s="284">
        <f t="shared" si="12"/>
        <v>0</v>
      </c>
      <c r="I78" s="284">
        <f t="shared" si="13"/>
        <v>0</v>
      </c>
      <c r="J78" s="284">
        <f t="shared" si="14"/>
        <v>0</v>
      </c>
      <c r="K78" s="285">
        <f t="shared" si="15"/>
        <v>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 t="e">
        <f>IF(AND(C79=0,#REF!=0,#REF!=0),"BLANKS",1)</f>
        <v>#REF!</v>
      </c>
      <c r="B79" s="292"/>
      <c r="C79" s="293"/>
      <c r="D79" s="281"/>
      <c r="E79" s="282"/>
      <c r="F79" s="291"/>
      <c r="G79" s="283">
        <f ca="1">IF(ISERROR(OFFSET('HARGA SATUAN'!$I$6,MATCH('RAB Estetika'!C79,'HARGA SATUAN'!$C$7:$C$1509,0),0)),0,OFFSET('HARGA SATUAN'!$I$6,MATCH('RAB Estetika'!C79,'HARGA SATUAN'!$C$7:$C$1509,0),0))</f>
        <v>0</v>
      </c>
      <c r="H79" s="284">
        <f t="shared" si="12"/>
        <v>0</v>
      </c>
      <c r="I79" s="284">
        <f t="shared" si="13"/>
        <v>0</v>
      </c>
      <c r="J79" s="284">
        <f t="shared" si="14"/>
        <v>0</v>
      </c>
      <c r="K79" s="285">
        <f t="shared" si="15"/>
        <v>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 ht="14.5">
      <c r="A80" s="259" t="e">
        <f>IF(AND(C80=0,#REF!=0,#REF!=0),"BLANKS",1)</f>
        <v>#REF!</v>
      </c>
      <c r="B80" s="427"/>
      <c r="C80" s="109"/>
      <c r="D80" s="281"/>
      <c r="E80" s="282"/>
      <c r="F80" s="428"/>
      <c r="G80" s="283">
        <f ca="1">IF(ISERROR(OFFSET('HARGA SATUAN'!$I$6,MATCH('RAB Estetika'!C80,'HARGA SATUAN'!$C$7:$C$1509,0),0)),0,OFFSET('HARGA SATUAN'!$I$6,MATCH('RAB Estetika'!C80,'HARGA SATUAN'!$C$7:$C$1509,0),0))</f>
        <v>0</v>
      </c>
      <c r="H80" s="284">
        <f t="shared" si="12"/>
        <v>0</v>
      </c>
      <c r="I80" s="284">
        <f t="shared" si="13"/>
        <v>0</v>
      </c>
      <c r="J80" s="284">
        <f t="shared" si="14"/>
        <v>0</v>
      </c>
      <c r="K80" s="285">
        <f t="shared" si="15"/>
        <v>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30.75" customHeight="1">
      <c r="A81" s="259"/>
      <c r="B81" s="427"/>
      <c r="C81" s="109"/>
      <c r="D81" s="281"/>
      <c r="E81" s="282"/>
      <c r="F81" s="429"/>
      <c r="G81" s="283">
        <f ca="1">IF(ISERROR(OFFSET('HARGA SATUAN'!$I$6,MATCH('RAB Estetika'!C81,'HARGA SATUAN'!$C$7:$C$1509,0),0)),0,OFFSET('HARGA SATUAN'!$I$6,MATCH('RAB Estetika'!C81,'HARGA SATUAN'!$C$7:$C$1509,0),0))</f>
        <v>0</v>
      </c>
      <c r="H81" s="284">
        <f t="shared" si="12"/>
        <v>0</v>
      </c>
      <c r="I81" s="284">
        <f t="shared" si="13"/>
        <v>0</v>
      </c>
      <c r="J81" s="284">
        <f t="shared" si="14"/>
        <v>0</v>
      </c>
      <c r="K81" s="285">
        <f t="shared" si="15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88" customFormat="1">
      <c r="A82" s="259"/>
      <c r="B82" s="294"/>
      <c r="C82" s="297"/>
      <c r="D82" s="281"/>
      <c r="E82" s="282"/>
      <c r="F82" s="295"/>
      <c r="G82" s="283"/>
      <c r="H82" s="284"/>
      <c r="I82" s="284"/>
      <c r="J82" s="284"/>
      <c r="K82" s="285"/>
      <c r="L82" s="325"/>
      <c r="M82" s="325"/>
      <c r="N82" s="289"/>
      <c r="O82" s="267"/>
      <c r="P82" s="267"/>
      <c r="Q82" s="267"/>
    </row>
    <row r="83" spans="1:22" s="290" customFormat="1">
      <c r="A83" s="259" t="e">
        <f>IF(AND(C83=0,#REF!=0,#REF!=0),"BLANKS",1)</f>
        <v>#REF!</v>
      </c>
      <c r="B83" s="292"/>
      <c r="C83" s="293"/>
      <c r="D83" s="281"/>
      <c r="E83" s="282"/>
      <c r="F83" s="291"/>
      <c r="G83" s="283">
        <f ca="1">IF(ISERROR(OFFSET('HARGA SATUAN'!$I$6,MATCH('RAB Estetika'!C83,'HARGA SATUAN'!$C$7:$C$1509,0),0)),0,OFFSET('HARGA SATUAN'!$I$6,MATCH('RAB Estetika'!C83,'HARGA SATUAN'!$C$7:$C$1509,0),0))</f>
        <v>0</v>
      </c>
      <c r="H83" s="284">
        <f t="shared" ref="H83:H85" si="20">IF(OR(D83="MDU",D83="MDU-KD"),(IF($O$3="RAB NON MDU","PLN KD",G83*F83)),0)</f>
        <v>0</v>
      </c>
      <c r="I83" s="284">
        <f t="shared" ref="I83:I85" si="21">IF(D83="HDW",G83*F83,0)</f>
        <v>0</v>
      </c>
      <c r="J83" s="284">
        <f t="shared" ref="J83:J85" si="22">IF(D83="JASA",G83*F83,0)</f>
        <v>0</v>
      </c>
      <c r="K83" s="285">
        <f t="shared" ref="K83:K85" si="23">SUM(H83:J83)</f>
        <v>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 ht="14.5">
      <c r="A84" s="259" t="e">
        <f>IF(AND(C84=0,#REF!=0,#REF!=0),"BLANKS",1)</f>
        <v>#REF!</v>
      </c>
      <c r="B84" s="427"/>
      <c r="C84" s="109"/>
      <c r="D84" s="281"/>
      <c r="E84" s="282"/>
      <c r="F84" s="498"/>
      <c r="G84" s="283">
        <f ca="1">IF(ISERROR(OFFSET('HARGA SATUAN'!$I$6,MATCH('RAB Estetika'!C84,'HARGA SATUAN'!$C$7:$C$1509,0),0)),0,OFFSET('HARGA SATUAN'!$I$6,MATCH('RAB Estetika'!C84,'HARGA SATUAN'!$C$7:$C$1509,0),0))</f>
        <v>0</v>
      </c>
      <c r="H84" s="284">
        <f t="shared" si="20"/>
        <v>0</v>
      </c>
      <c r="I84" s="284">
        <f t="shared" si="21"/>
        <v>0</v>
      </c>
      <c r="J84" s="284">
        <f t="shared" si="22"/>
        <v>0</v>
      </c>
      <c r="K84" s="285">
        <f t="shared" si="23"/>
        <v>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23.25" customHeight="1">
      <c r="A85" s="259"/>
      <c r="B85" s="427"/>
      <c r="C85" s="109"/>
      <c r="D85" s="281"/>
      <c r="E85" s="282"/>
      <c r="F85" s="498"/>
      <c r="G85" s="283">
        <f ca="1">IF(ISERROR(OFFSET('HARGA SATUAN'!$I$6,MATCH('RAB Estetika'!C85,'HARGA SATUAN'!$C$7:$C$1509,0),0)),0,OFFSET('HARGA SATUAN'!$I$6,MATCH('RAB Estetika'!C85,'HARGA SATUAN'!$C$7:$C$1509,0),0))</f>
        <v>0</v>
      </c>
      <c r="H85" s="284">
        <f t="shared" si="20"/>
        <v>0</v>
      </c>
      <c r="I85" s="284">
        <f t="shared" si="21"/>
        <v>0</v>
      </c>
      <c r="J85" s="284">
        <f t="shared" si="22"/>
        <v>0</v>
      </c>
      <c r="K85" s="285">
        <f t="shared" si="23"/>
        <v>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21.75" customHeight="1">
      <c r="A86" s="259"/>
      <c r="B86" s="427"/>
      <c r="C86" s="109"/>
      <c r="D86" s="281"/>
      <c r="E86" s="282"/>
      <c r="F86" s="498"/>
      <c r="G86" s="283">
        <f ca="1">IF(ISERROR(OFFSET('HARGA SATUAN'!$I$6,MATCH('RAB Estetika'!C86,'HARGA SATUAN'!$C$7:$C$1509,0),0)),0,OFFSET('HARGA SATUAN'!$I$6,MATCH('RAB Estetika'!C86,'HARGA SATUAN'!$C$7:$C$1509,0),0))</f>
        <v>0</v>
      </c>
      <c r="H86" s="284">
        <f t="shared" ref="H86" si="24">IF(OR(D86="MDU",D86="MDU-KD"),(IF($O$3="RAB NON MDU","PLN KD",G86*F86)),0)</f>
        <v>0</v>
      </c>
      <c r="I86" s="284">
        <f t="shared" ref="I86" si="25">IF(D86="HDW",G86*F86,0)</f>
        <v>0</v>
      </c>
      <c r="J86" s="284">
        <f t="shared" ref="J86" si="26">IF(D86="JASA",G86*F86,0)</f>
        <v>0</v>
      </c>
      <c r="K86" s="285">
        <f t="shared" ref="K86" si="27">SUM(H86:J86)</f>
        <v>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88" customFormat="1">
      <c r="A87" s="259"/>
      <c r="B87" s="294"/>
      <c r="C87" s="297"/>
      <c r="D87" s="281"/>
      <c r="E87" s="282"/>
      <c r="F87" s="295"/>
      <c r="G87" s="283"/>
      <c r="H87" s="284"/>
      <c r="I87" s="284"/>
      <c r="J87" s="284"/>
      <c r="K87" s="285"/>
      <c r="L87" s="325"/>
      <c r="M87" s="325"/>
      <c r="N87" s="289"/>
      <c r="O87" s="267"/>
      <c r="P87" s="267"/>
      <c r="Q87" s="267"/>
    </row>
    <row r="88" spans="1:22" s="290" customFormat="1" ht="14.25" customHeight="1">
      <c r="A88" s="259"/>
      <c r="B88" s="292"/>
      <c r="C88" s="293"/>
      <c r="D88" s="281"/>
      <c r="E88" s="282"/>
      <c r="F88" s="291"/>
      <c r="G88" s="283">
        <f ca="1">IF(ISERROR(OFFSET('HARGA SATUAN'!$I$6,MATCH('RAB Estetika'!C88,'HARGA SATUAN'!$C$7:$C$1509,0),0)),0,OFFSET('HARGA SATUAN'!$I$6,MATCH('RAB Estetika'!C88,'HARGA SATUAN'!$C$7:$C$1509,0),0))</f>
        <v>0</v>
      </c>
      <c r="H88" s="284">
        <f t="shared" ref="H88:H151" si="28">IF(OR(D88="MDU",D88="MDU-KD"),(IF($O$3="RAB NON MDU","PLN KD",G88*F88)),0)</f>
        <v>0</v>
      </c>
      <c r="I88" s="284">
        <f t="shared" ref="I88:I151" si="29">IF(D88="HDW",G88*F88,0)</f>
        <v>0</v>
      </c>
      <c r="J88" s="284">
        <f t="shared" ref="J88:J151" si="30">IF(D88="JASA",G88*F88,0)</f>
        <v>0</v>
      </c>
      <c r="K88" s="285">
        <f t="shared" ref="K88:K151" si="31">SUM(H88:J88)</f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 ht="14.5">
      <c r="A89" s="259" t="e">
        <f>IF(AND(C89=0,#REF!=0,#REF!=0),"BLANKS",1)</f>
        <v>#REF!</v>
      </c>
      <c r="B89" s="493"/>
      <c r="C89" s="494"/>
      <c r="D89" s="281"/>
      <c r="E89" s="282"/>
      <c r="F89" s="498"/>
      <c r="G89" s="283">
        <f ca="1">IF(ISERROR(OFFSET('HARGA SATUAN'!$I$6,MATCH('RAB Estetika'!C89,'HARGA SATUAN'!$C$7:$C$1509,0),0)),0,OFFSET('HARGA SATUAN'!$I$6,MATCH('RAB Estetika'!C89,'HARGA SATUAN'!$C$7:$C$1509,0),0))</f>
        <v>0</v>
      </c>
      <c r="H89" s="284">
        <f t="shared" si="28"/>
        <v>0</v>
      </c>
      <c r="I89" s="284">
        <f t="shared" si="29"/>
        <v>0</v>
      </c>
      <c r="J89" s="284">
        <f t="shared" si="30"/>
        <v>0</v>
      </c>
      <c r="K89" s="285">
        <f t="shared" si="31"/>
        <v>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 ht="14.5">
      <c r="A90" s="259" t="str">
        <f>IF(AND(C90=0,C91=0,C92=0),"BLANKS",1)</f>
        <v>BLANKS</v>
      </c>
      <c r="B90" s="493"/>
      <c r="C90" s="494"/>
      <c r="D90" s="281"/>
      <c r="E90" s="282"/>
      <c r="F90" s="498"/>
      <c r="G90" s="283">
        <f ca="1">IF(ISERROR(OFFSET('HARGA SATUAN'!$I$6,MATCH('RAB Estetika'!C90,'HARGA SATUAN'!$C$7:$C$1509,0),0)),0,OFFSET('HARGA SATUAN'!$I$6,MATCH('RAB Estetika'!C90,'HARGA SATUAN'!$C$7:$C$1509,0),0))</f>
        <v>0</v>
      </c>
      <c r="H90" s="284">
        <f t="shared" si="28"/>
        <v>0</v>
      </c>
      <c r="I90" s="284">
        <f t="shared" si="29"/>
        <v>0</v>
      </c>
      <c r="J90" s="284">
        <f t="shared" si="30"/>
        <v>0</v>
      </c>
      <c r="K90" s="285">
        <f t="shared" si="31"/>
        <v>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 ht="14.5">
      <c r="A91" s="259" t="e">
        <f>IF(AND(C91=0,C92=0,#REF!=0),"BLANKS",1)</f>
        <v>#REF!</v>
      </c>
      <c r="B91" s="493"/>
      <c r="C91" s="494"/>
      <c r="D91" s="281"/>
      <c r="E91" s="282"/>
      <c r="F91" s="498"/>
      <c r="G91" s="283">
        <f ca="1">IF(ISERROR(OFFSET('HARGA SATUAN'!$I$6,MATCH('RAB Estetika'!C91,'HARGA SATUAN'!$C$7:$C$1509,0),0)),0,OFFSET('HARGA SATUAN'!$I$6,MATCH('RAB Estetika'!C91,'HARGA SATUAN'!$C$7:$C$1509,0),0))</f>
        <v>0</v>
      </c>
      <c r="H91" s="284">
        <f t="shared" si="28"/>
        <v>0</v>
      </c>
      <c r="I91" s="284">
        <f t="shared" si="29"/>
        <v>0</v>
      </c>
      <c r="J91" s="284">
        <f t="shared" si="30"/>
        <v>0</v>
      </c>
      <c r="K91" s="285">
        <f t="shared" si="31"/>
        <v>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 ht="14.5">
      <c r="A92" s="259" t="e">
        <f>IF(AND(C92=0,#REF!=0,#REF!=0),"BLANKS",1)</f>
        <v>#REF!</v>
      </c>
      <c r="B92" s="493"/>
      <c r="C92" s="494"/>
      <c r="D92" s="281"/>
      <c r="E92" s="282"/>
      <c r="F92" s="498"/>
      <c r="G92" s="283">
        <f ca="1">IF(ISERROR(OFFSET('HARGA SATUAN'!$I$6,MATCH('RAB Estetika'!C92,'HARGA SATUAN'!$C$7:$C$1509,0),0)),0,OFFSET('HARGA SATUAN'!$I$6,MATCH('RAB Estetika'!C92,'HARGA SATUAN'!$C$7:$C$1509,0),0))</f>
        <v>0</v>
      </c>
      <c r="H92" s="284">
        <f t="shared" si="28"/>
        <v>0</v>
      </c>
      <c r="I92" s="284">
        <f t="shared" si="29"/>
        <v>0</v>
      </c>
      <c r="J92" s="284">
        <f t="shared" si="30"/>
        <v>0</v>
      </c>
      <c r="K92" s="285">
        <f t="shared" si="31"/>
        <v>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 ht="14.5">
      <c r="A93" s="259"/>
      <c r="B93" s="493"/>
      <c r="C93" s="494"/>
      <c r="D93" s="281"/>
      <c r="E93" s="282"/>
      <c r="F93" s="498"/>
      <c r="G93" s="283">
        <f ca="1">IF(ISERROR(OFFSET('HARGA SATUAN'!$I$6,MATCH('RAB Estetika'!C93,'HARGA SATUAN'!$C$7:$C$1509,0),0)),0,OFFSET('HARGA SATUAN'!$I$6,MATCH('RAB Estetika'!C93,'HARGA SATUAN'!$C$7:$C$1509,0),0))</f>
        <v>0</v>
      </c>
      <c r="H93" s="284">
        <f t="shared" si="28"/>
        <v>0</v>
      </c>
      <c r="I93" s="284">
        <f t="shared" si="29"/>
        <v>0</v>
      </c>
      <c r="J93" s="284">
        <f t="shared" si="30"/>
        <v>0</v>
      </c>
      <c r="K93" s="285">
        <f t="shared" si="31"/>
        <v>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 ht="14.5">
      <c r="A94" s="259" t="e">
        <f>IF(AND(C94=0,#REF!=0,#REF!=0),"BLANKS",1)</f>
        <v>#REF!</v>
      </c>
      <c r="B94" s="493"/>
      <c r="C94" s="494"/>
      <c r="D94" s="281"/>
      <c r="E94" s="282"/>
      <c r="F94" s="389"/>
      <c r="G94" s="283">
        <f ca="1">IF(ISERROR(OFFSET('HARGA SATUAN'!$I$6,MATCH('RAB Estetika'!C94,'HARGA SATUAN'!$C$7:$C$1509,0),0)),0,OFFSET('HARGA SATUAN'!$I$6,MATCH('RAB Estetika'!C94,'HARGA SATUAN'!$C$7:$C$1509,0),0))</f>
        <v>0</v>
      </c>
      <c r="H94" s="284">
        <f t="shared" si="28"/>
        <v>0</v>
      </c>
      <c r="I94" s="284">
        <f t="shared" si="29"/>
        <v>0</v>
      </c>
      <c r="J94" s="284">
        <f t="shared" si="30"/>
        <v>0</v>
      </c>
      <c r="K94" s="285">
        <f t="shared" si="31"/>
        <v>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 ht="14.5">
      <c r="A95" s="259" t="e">
        <f>IF(AND(C95=0,C96=0,#REF!=0),"BLANKS",1)</f>
        <v>#REF!</v>
      </c>
      <c r="B95" s="493"/>
      <c r="C95" s="494"/>
      <c r="D95" s="281"/>
      <c r="E95" s="282"/>
      <c r="F95" s="389"/>
      <c r="G95" s="283">
        <f ca="1">IF(ISERROR(OFFSET('HARGA SATUAN'!$I$6,MATCH('RAB Estetika'!C95,'HARGA SATUAN'!$C$7:$C$1509,0),0)),0,OFFSET('HARGA SATUAN'!$I$6,MATCH('RAB Estetika'!C95,'HARGA SATUAN'!$C$7:$C$1509,0),0))</f>
        <v>0</v>
      </c>
      <c r="H95" s="284">
        <f t="shared" si="28"/>
        <v>0</v>
      </c>
      <c r="I95" s="284">
        <f t="shared" si="29"/>
        <v>0</v>
      </c>
      <c r="J95" s="284">
        <f t="shared" si="30"/>
        <v>0</v>
      </c>
      <c r="K95" s="285">
        <f t="shared" si="31"/>
        <v>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 ht="14.5">
      <c r="A96" s="259" t="e">
        <f>IF(AND(C96=0,#REF!=0,#REF!=0),"BLANKS",1)</f>
        <v>#REF!</v>
      </c>
      <c r="B96" s="493"/>
      <c r="C96" s="494"/>
      <c r="D96" s="281"/>
      <c r="E96" s="282"/>
      <c r="F96" s="498"/>
      <c r="G96" s="283">
        <f ca="1">IF(ISERROR(OFFSET('HARGA SATUAN'!$I$6,MATCH('RAB Estetika'!C96,'HARGA SATUAN'!$C$7:$C$1509,0),0)),0,OFFSET('HARGA SATUAN'!$I$6,MATCH('RAB Estetika'!C96,'HARGA SATUAN'!$C$7:$C$1509,0),0))</f>
        <v>0</v>
      </c>
      <c r="H96" s="284">
        <f t="shared" si="28"/>
        <v>0</v>
      </c>
      <c r="I96" s="284">
        <f t="shared" si="29"/>
        <v>0</v>
      </c>
      <c r="J96" s="284">
        <f t="shared" si="30"/>
        <v>0</v>
      </c>
      <c r="K96" s="285">
        <f t="shared" si="31"/>
        <v>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 ht="14.5">
      <c r="A97" s="259" t="str">
        <f>IF(AND(C97=0,C98=0,C99=0),"BLANKS",1)</f>
        <v>BLANKS</v>
      </c>
      <c r="B97" s="493"/>
      <c r="C97" s="494"/>
      <c r="D97" s="281"/>
      <c r="E97" s="282"/>
      <c r="F97" s="498"/>
      <c r="G97" s="283">
        <f ca="1">IF(ISERROR(OFFSET('HARGA SATUAN'!$I$6,MATCH('RAB Estetika'!C97,'HARGA SATUAN'!$C$7:$C$1509,0),0)),0,OFFSET('HARGA SATUAN'!$I$6,MATCH('RAB Estetika'!C97,'HARGA SATUAN'!$C$7:$C$1509,0),0))</f>
        <v>0</v>
      </c>
      <c r="H97" s="284">
        <f t="shared" si="28"/>
        <v>0</v>
      </c>
      <c r="I97" s="284">
        <f t="shared" si="29"/>
        <v>0</v>
      </c>
      <c r="J97" s="284">
        <f t="shared" si="30"/>
        <v>0</v>
      </c>
      <c r="K97" s="285">
        <f t="shared" si="31"/>
        <v>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 ht="14.5">
      <c r="A98" s="259" t="e">
        <f>IF(AND(C98=0,C99=0,#REF!=0),"BLANKS",1)</f>
        <v>#REF!</v>
      </c>
      <c r="B98" s="493"/>
      <c r="C98" s="494"/>
      <c r="D98" s="281"/>
      <c r="E98" s="282"/>
      <c r="F98" s="498"/>
      <c r="G98" s="283">
        <f ca="1">IF(ISERROR(OFFSET('HARGA SATUAN'!$I$6,MATCH('RAB Estetika'!C98,'HARGA SATUAN'!$C$7:$C$1509,0),0)),0,OFFSET('HARGA SATUAN'!$I$6,MATCH('RAB Estetika'!C98,'HARGA SATUAN'!$C$7:$C$1509,0),0))</f>
        <v>0</v>
      </c>
      <c r="H98" s="284">
        <f t="shared" si="28"/>
        <v>0</v>
      </c>
      <c r="I98" s="284">
        <f t="shared" si="29"/>
        <v>0</v>
      </c>
      <c r="J98" s="284">
        <f t="shared" si="30"/>
        <v>0</v>
      </c>
      <c r="K98" s="285">
        <f t="shared" si="31"/>
        <v>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 ht="14.5">
      <c r="A99" s="259" t="e">
        <f>IF(AND(C99=0,#REF!=0,#REF!=0),"BLANKS",1)</f>
        <v>#REF!</v>
      </c>
      <c r="B99" s="493"/>
      <c r="C99" s="494"/>
      <c r="D99" s="281"/>
      <c r="E99" s="282"/>
      <c r="F99" s="498"/>
      <c r="G99" s="283">
        <f ca="1">IF(ISERROR(OFFSET('HARGA SATUAN'!$I$6,MATCH('RAB Estetika'!C99,'HARGA SATUAN'!$C$7:$C$1509,0),0)),0,OFFSET('HARGA SATUAN'!$I$6,MATCH('RAB Estetika'!C99,'HARGA SATUAN'!$C$7:$C$1509,0),0))</f>
        <v>0</v>
      </c>
      <c r="H99" s="284">
        <f t="shared" si="28"/>
        <v>0</v>
      </c>
      <c r="I99" s="284">
        <f t="shared" si="29"/>
        <v>0</v>
      </c>
      <c r="J99" s="284">
        <f t="shared" si="30"/>
        <v>0</v>
      </c>
      <c r="K99" s="285">
        <f t="shared" si="31"/>
        <v>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 ht="14.5">
      <c r="A100" s="259" t="str">
        <f>IF(AND(C100=0,C101=0,C102=0),"BLANKS",1)</f>
        <v>BLANKS</v>
      </c>
      <c r="B100" s="493"/>
      <c r="C100" s="494"/>
      <c r="D100" s="281"/>
      <c r="E100" s="282"/>
      <c r="F100" s="389"/>
      <c r="G100" s="283">
        <f ca="1">IF(ISERROR(OFFSET('HARGA SATUAN'!$I$6,MATCH('RAB Estetika'!C100,'HARGA SATUAN'!$C$7:$C$1509,0),0)),0,OFFSET('HARGA SATUAN'!$I$6,MATCH('RAB Estetika'!C100,'HARGA SATUAN'!$C$7:$C$1509,0),0))</f>
        <v>0</v>
      </c>
      <c r="H100" s="284">
        <f t="shared" si="28"/>
        <v>0</v>
      </c>
      <c r="I100" s="284">
        <f t="shared" si="29"/>
        <v>0</v>
      </c>
      <c r="J100" s="284">
        <f t="shared" si="30"/>
        <v>0</v>
      </c>
      <c r="K100" s="285">
        <f t="shared" si="31"/>
        <v>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 ht="14.5">
      <c r="A101" s="259" t="str">
        <f>IF(AND(C101=0,C102=0,C103=0),"BLANKS",1)</f>
        <v>BLANKS</v>
      </c>
      <c r="B101" s="493"/>
      <c r="C101" s="494"/>
      <c r="D101" s="281"/>
      <c r="E101" s="282"/>
      <c r="F101" s="389"/>
      <c r="G101" s="283">
        <f ca="1">IF(ISERROR(OFFSET('HARGA SATUAN'!$I$6,MATCH('RAB Estetika'!C101,'HARGA SATUAN'!$C$7:$C$1509,0),0)),0,OFFSET('HARGA SATUAN'!$I$6,MATCH('RAB Estetika'!C101,'HARGA SATUAN'!$C$7:$C$1509,0),0))</f>
        <v>0</v>
      </c>
      <c r="H101" s="284">
        <f t="shared" si="28"/>
        <v>0</v>
      </c>
      <c r="I101" s="284">
        <f t="shared" si="29"/>
        <v>0</v>
      </c>
      <c r="J101" s="284">
        <f t="shared" si="30"/>
        <v>0</v>
      </c>
      <c r="K101" s="285">
        <f t="shared" si="31"/>
        <v>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 ht="14.5">
      <c r="A102" s="259" t="e">
        <f>IF(AND(C102=0,C103=0,#REF!=0),"BLANKS",1)</f>
        <v>#REF!</v>
      </c>
      <c r="B102" s="493"/>
      <c r="C102" s="494"/>
      <c r="D102" s="281"/>
      <c r="E102" s="282"/>
      <c r="F102" s="389"/>
      <c r="G102" s="283">
        <f ca="1">IF(ISERROR(OFFSET('HARGA SATUAN'!$I$6,MATCH('RAB Estetika'!C102,'HARGA SATUAN'!$C$7:$C$1509,0),0)),0,OFFSET('HARGA SATUAN'!$I$6,MATCH('RAB Estetika'!C102,'HARGA SATUAN'!$C$7:$C$1509,0),0))</f>
        <v>0</v>
      </c>
      <c r="H102" s="284">
        <f t="shared" si="28"/>
        <v>0</v>
      </c>
      <c r="I102" s="284">
        <f t="shared" si="29"/>
        <v>0</v>
      </c>
      <c r="J102" s="284">
        <f t="shared" si="30"/>
        <v>0</v>
      </c>
      <c r="K102" s="285">
        <f t="shared" si="31"/>
        <v>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 ht="14.5">
      <c r="A103" s="259" t="e">
        <f>IF(AND(C103=0,#REF!=0,#REF!=0),"BLANKS",1)</f>
        <v>#REF!</v>
      </c>
      <c r="B103" s="493"/>
      <c r="C103" s="494"/>
      <c r="D103" s="281"/>
      <c r="E103" s="282"/>
      <c r="F103" s="389"/>
      <c r="G103" s="283">
        <f ca="1">IF(ISERROR(OFFSET('HARGA SATUAN'!$I$6,MATCH('RAB Estetika'!C103,'HARGA SATUAN'!$C$7:$C$1509,0),0)),0,OFFSET('HARGA SATUAN'!$I$6,MATCH('RAB Estetika'!C103,'HARGA SATUAN'!$C$7:$C$1509,0),0))</f>
        <v>0</v>
      </c>
      <c r="H103" s="284">
        <f t="shared" si="28"/>
        <v>0</v>
      </c>
      <c r="I103" s="284">
        <f t="shared" si="29"/>
        <v>0</v>
      </c>
      <c r="J103" s="284">
        <f t="shared" si="30"/>
        <v>0</v>
      </c>
      <c r="K103" s="285">
        <f t="shared" si="31"/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 ht="14.5">
      <c r="A104" s="259" t="e">
        <f>IF(AND(C104=0,#REF!=0,#REF!=0),"BLANKS",1)</f>
        <v>#REF!</v>
      </c>
      <c r="B104" s="493"/>
      <c r="C104" s="494"/>
      <c r="D104" s="281"/>
      <c r="E104" s="282"/>
      <c r="F104" s="389"/>
      <c r="G104" s="283">
        <f ca="1">IF(ISERROR(OFFSET('HARGA SATUAN'!$I$6,MATCH('RAB Estetika'!C104,'HARGA SATUAN'!$C$7:$C$1509,0),0)),0,OFFSET('HARGA SATUAN'!$I$6,MATCH('RAB Estetika'!C104,'HARGA SATUAN'!$C$7:$C$1509,0),0))</f>
        <v>0</v>
      </c>
      <c r="H104" s="284">
        <f t="shared" si="28"/>
        <v>0</v>
      </c>
      <c r="I104" s="284">
        <f t="shared" si="29"/>
        <v>0</v>
      </c>
      <c r="J104" s="284">
        <f t="shared" si="30"/>
        <v>0</v>
      </c>
      <c r="K104" s="285">
        <f t="shared" si="31"/>
        <v>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 ht="14.5">
      <c r="A105" s="259"/>
      <c r="B105" s="493"/>
      <c r="C105" s="494"/>
      <c r="D105" s="281"/>
      <c r="E105" s="282"/>
      <c r="F105" s="389"/>
      <c r="G105" s="283">
        <f ca="1">IF(ISERROR(OFFSET('HARGA SATUAN'!$I$6,MATCH('RAB Estetika'!C105,'HARGA SATUAN'!$C$7:$C$1509,0),0)),0,OFFSET('HARGA SATUAN'!$I$6,MATCH('RAB Estetika'!C105,'HARGA SATUAN'!$C$7:$C$1509,0),0))</f>
        <v>0</v>
      </c>
      <c r="H105" s="284">
        <f t="shared" si="28"/>
        <v>0</v>
      </c>
      <c r="I105" s="284">
        <f t="shared" si="29"/>
        <v>0</v>
      </c>
      <c r="J105" s="284">
        <f t="shared" si="30"/>
        <v>0</v>
      </c>
      <c r="K105" s="285">
        <f t="shared" si="31"/>
        <v>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 ht="14.5">
      <c r="A106" s="259" t="e">
        <f>IF(AND(C106=0,#REF!=0,#REF!=0),"BLANKS",1)</f>
        <v>#REF!</v>
      </c>
      <c r="B106" s="493"/>
      <c r="C106" s="494"/>
      <c r="D106" s="281"/>
      <c r="E106" s="282"/>
      <c r="F106" s="389"/>
      <c r="G106" s="283">
        <f ca="1">IF(ISERROR(OFFSET('HARGA SATUAN'!$I$6,MATCH('RAB Estetika'!C106,'HARGA SATUAN'!$C$7:$C$1509,0),0)),0,OFFSET('HARGA SATUAN'!$I$6,MATCH('RAB Estetika'!C106,'HARGA SATUAN'!$C$7:$C$1509,0),0))</f>
        <v>0</v>
      </c>
      <c r="H106" s="284">
        <f t="shared" si="28"/>
        <v>0</v>
      </c>
      <c r="I106" s="284">
        <f t="shared" si="29"/>
        <v>0</v>
      </c>
      <c r="J106" s="284">
        <f t="shared" si="30"/>
        <v>0</v>
      </c>
      <c r="K106" s="285">
        <f t="shared" si="31"/>
        <v>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 ht="14.5">
      <c r="A107" s="259" t="e">
        <f>IF(AND(C107=0,C108=0,#REF!=0),"BLANKS",1)</f>
        <v>#REF!</v>
      </c>
      <c r="B107" s="493"/>
      <c r="C107" s="494"/>
      <c r="D107" s="281"/>
      <c r="E107" s="282"/>
      <c r="F107" s="389"/>
      <c r="G107" s="283">
        <f ca="1">IF(ISERROR(OFFSET('HARGA SATUAN'!$I$6,MATCH('RAB Estetika'!C107,'HARGA SATUAN'!$C$7:$C$1509,0),0)),0,OFFSET('HARGA SATUAN'!$I$6,MATCH('RAB Estetika'!C107,'HARGA SATUAN'!$C$7:$C$1509,0),0))</f>
        <v>0</v>
      </c>
      <c r="H107" s="284">
        <f t="shared" si="28"/>
        <v>0</v>
      </c>
      <c r="I107" s="284">
        <f t="shared" si="29"/>
        <v>0</v>
      </c>
      <c r="J107" s="284">
        <f t="shared" si="30"/>
        <v>0</v>
      </c>
      <c r="K107" s="285">
        <f t="shared" si="31"/>
        <v>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 ht="14.5">
      <c r="A108" s="259" t="e">
        <f>IF(AND(C108=0,#REF!=0,#REF!=0),"BLANKS",1)</f>
        <v>#REF!</v>
      </c>
      <c r="B108" s="493"/>
      <c r="C108" s="494"/>
      <c r="D108" s="281"/>
      <c r="E108" s="282"/>
      <c r="F108" s="389"/>
      <c r="G108" s="283">
        <f ca="1">IF(ISERROR(OFFSET('HARGA SATUAN'!$I$6,MATCH('RAB Estetika'!C108,'HARGA SATUAN'!$C$7:$C$1509,0),0)),0,OFFSET('HARGA SATUAN'!$I$6,MATCH('RAB Estetika'!C108,'HARGA SATUAN'!$C$7:$C$1509,0),0))</f>
        <v>0</v>
      </c>
      <c r="H108" s="284">
        <f t="shared" si="28"/>
        <v>0</v>
      </c>
      <c r="I108" s="284">
        <f t="shared" si="29"/>
        <v>0</v>
      </c>
      <c r="J108" s="284">
        <f t="shared" si="30"/>
        <v>0</v>
      </c>
      <c r="K108" s="285">
        <f t="shared" si="31"/>
        <v>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 ht="14.5">
      <c r="A109" s="259"/>
      <c r="B109" s="493"/>
      <c r="C109" s="494"/>
      <c r="D109" s="281"/>
      <c r="E109" s="282"/>
      <c r="F109" s="389"/>
      <c r="G109" s="283">
        <f ca="1">IF(ISERROR(OFFSET('HARGA SATUAN'!$I$6,MATCH('RAB Estetika'!C109,'HARGA SATUAN'!$C$7:$C$1509,0),0)),0,OFFSET('HARGA SATUAN'!$I$6,MATCH('RAB Estetika'!C109,'HARGA SATUAN'!$C$7:$C$1509,0),0))</f>
        <v>0</v>
      </c>
      <c r="H109" s="284">
        <f t="shared" si="28"/>
        <v>0</v>
      </c>
      <c r="I109" s="284">
        <f t="shared" si="29"/>
        <v>0</v>
      </c>
      <c r="J109" s="284">
        <f t="shared" si="30"/>
        <v>0</v>
      </c>
      <c r="K109" s="285">
        <f t="shared" si="31"/>
        <v>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 ht="14.5">
      <c r="A110" s="259"/>
      <c r="B110" s="493"/>
      <c r="C110" s="494"/>
      <c r="D110" s="281"/>
      <c r="E110" s="282"/>
      <c r="F110" s="389"/>
      <c r="G110" s="283">
        <f ca="1">IF(ISERROR(OFFSET('HARGA SATUAN'!$I$6,MATCH('RAB Estetika'!C110,'HARGA SATUAN'!$C$7:$C$1509,0),0)),0,OFFSET('HARGA SATUAN'!$I$6,MATCH('RAB Estetika'!C110,'HARGA SATUAN'!$C$7:$C$1509,0),0))</f>
        <v>0</v>
      </c>
      <c r="H110" s="284">
        <f t="shared" si="28"/>
        <v>0</v>
      </c>
      <c r="I110" s="284">
        <f t="shared" si="29"/>
        <v>0</v>
      </c>
      <c r="J110" s="284">
        <f t="shared" si="30"/>
        <v>0</v>
      </c>
      <c r="K110" s="285">
        <f t="shared" si="31"/>
        <v>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 ht="14.5">
      <c r="A111" s="259" t="e">
        <f>IF(AND(C111=0,#REF!=0,#REF!=0),"BLANKS",1)</f>
        <v>#REF!</v>
      </c>
      <c r="B111" s="493"/>
      <c r="C111" s="494"/>
      <c r="D111" s="281"/>
      <c r="E111" s="282"/>
      <c r="F111" s="389"/>
      <c r="G111" s="283">
        <f ca="1">IF(ISERROR(OFFSET('HARGA SATUAN'!$I$6,MATCH('RAB Estetika'!C111,'HARGA SATUAN'!$C$7:$C$1509,0),0)),0,OFFSET('HARGA SATUAN'!$I$6,MATCH('RAB Estetika'!C111,'HARGA SATUAN'!$C$7:$C$1509,0),0))</f>
        <v>0</v>
      </c>
      <c r="H111" s="284">
        <f t="shared" si="28"/>
        <v>0</v>
      </c>
      <c r="I111" s="284">
        <f t="shared" si="29"/>
        <v>0</v>
      </c>
      <c r="J111" s="284">
        <f t="shared" si="30"/>
        <v>0</v>
      </c>
      <c r="K111" s="285">
        <f t="shared" si="31"/>
        <v>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 ht="14.5">
      <c r="A112" s="259" t="e">
        <f>IF(AND(C112=0,#REF!=0,#REF!=0),"BLANKS",1)</f>
        <v>#REF!</v>
      </c>
      <c r="B112" s="493"/>
      <c r="C112" s="494"/>
      <c r="D112" s="281"/>
      <c r="E112" s="282"/>
      <c r="F112" s="389"/>
      <c r="G112" s="283">
        <f ca="1">IF(ISERROR(OFFSET('HARGA SATUAN'!$I$6,MATCH('RAB Estetika'!C112,'HARGA SATUAN'!$C$7:$C$1509,0),0)),0,OFFSET('HARGA SATUAN'!$I$6,MATCH('RAB Estetika'!C112,'HARGA SATUAN'!$C$7:$C$1509,0),0))</f>
        <v>0</v>
      </c>
      <c r="H112" s="284">
        <f t="shared" si="28"/>
        <v>0</v>
      </c>
      <c r="I112" s="284">
        <f t="shared" si="29"/>
        <v>0</v>
      </c>
      <c r="J112" s="284">
        <f t="shared" si="30"/>
        <v>0</v>
      </c>
      <c r="K112" s="285">
        <f t="shared" si="31"/>
        <v>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 ht="14.5">
      <c r="A113" s="259" t="e">
        <f>IF(AND(C113=0,#REF!=0,#REF!=0),"BLANKS",1)</f>
        <v>#REF!</v>
      </c>
      <c r="B113" s="493"/>
      <c r="C113" s="494"/>
      <c r="D113" s="281"/>
      <c r="E113" s="282"/>
      <c r="F113" s="500"/>
      <c r="G113" s="283">
        <f ca="1">IF(ISERROR(OFFSET('HARGA SATUAN'!$I$6,MATCH('RAB Estetika'!C113,'HARGA SATUAN'!$C$7:$C$1509,0),0)),0,OFFSET('HARGA SATUAN'!$I$6,MATCH('RAB Estetika'!C113,'HARGA SATUAN'!$C$7:$C$1509,0),0))</f>
        <v>0</v>
      </c>
      <c r="H113" s="284">
        <f t="shared" si="28"/>
        <v>0</v>
      </c>
      <c r="I113" s="284">
        <f t="shared" si="29"/>
        <v>0</v>
      </c>
      <c r="J113" s="284">
        <f t="shared" si="30"/>
        <v>0</v>
      </c>
      <c r="K113" s="285">
        <f t="shared" si="31"/>
        <v>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 ht="14.5">
      <c r="A114" s="259"/>
      <c r="B114" s="493"/>
      <c r="C114" s="494"/>
      <c r="D114" s="281"/>
      <c r="E114" s="282"/>
      <c r="F114" s="499"/>
      <c r="G114" s="283">
        <f ca="1">IF(ISERROR(OFFSET('HARGA SATUAN'!$I$6,MATCH('RAB Estetika'!C114,'HARGA SATUAN'!$C$7:$C$1509,0),0)),0,OFFSET('HARGA SATUAN'!$I$6,MATCH('RAB Estetika'!C114,'HARGA SATUAN'!$C$7:$C$1509,0),0))</f>
        <v>0</v>
      </c>
      <c r="H114" s="284">
        <f t="shared" si="28"/>
        <v>0</v>
      </c>
      <c r="I114" s="284">
        <f t="shared" si="29"/>
        <v>0</v>
      </c>
      <c r="J114" s="284">
        <f t="shared" si="30"/>
        <v>0</v>
      </c>
      <c r="K114" s="285">
        <f t="shared" si="31"/>
        <v>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8.75" customHeight="1">
      <c r="A115" s="259" t="e">
        <f>IF(AND(C115=0,#REF!=0,#REF!=0),"BLANKS",1)</f>
        <v>#REF!</v>
      </c>
      <c r="B115" s="493"/>
      <c r="C115" s="494"/>
      <c r="D115" s="281"/>
      <c r="E115" s="282"/>
      <c r="F115" s="499"/>
      <c r="G115" s="283">
        <f ca="1">IF(ISERROR(OFFSET('HARGA SATUAN'!$I$6,MATCH('RAB Estetika'!C115,'HARGA SATUAN'!$C$7:$C$1509,0),0)),0,OFFSET('HARGA SATUAN'!$I$6,MATCH('RAB Estetika'!C115,'HARGA SATUAN'!$C$7:$C$1509,0),0))</f>
        <v>0</v>
      </c>
      <c r="H115" s="284">
        <f t="shared" si="28"/>
        <v>0</v>
      </c>
      <c r="I115" s="284">
        <f t="shared" si="29"/>
        <v>0</v>
      </c>
      <c r="J115" s="284">
        <f t="shared" si="30"/>
        <v>0</v>
      </c>
      <c r="K115" s="285">
        <f t="shared" si="31"/>
        <v>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 ht="14.5">
      <c r="A116" s="259" t="e">
        <f>IF(AND(C116=0,C117=0,#REF!=0),"BLANKS",1)</f>
        <v>#REF!</v>
      </c>
      <c r="B116" s="493"/>
      <c r="C116" s="494"/>
      <c r="D116" s="281"/>
      <c r="E116" s="282"/>
      <c r="F116" s="499"/>
      <c r="G116" s="283">
        <f ca="1">IF(ISERROR(OFFSET('HARGA SATUAN'!$I$6,MATCH('RAB Estetika'!C116,'HARGA SATUAN'!$C$7:$C$1509,0),0)),0,OFFSET('HARGA SATUAN'!$I$6,MATCH('RAB Estetika'!C116,'HARGA SATUAN'!$C$7:$C$1509,0),0))</f>
        <v>0</v>
      </c>
      <c r="H116" s="284">
        <f t="shared" si="28"/>
        <v>0</v>
      </c>
      <c r="I116" s="284">
        <f t="shared" si="29"/>
        <v>0</v>
      </c>
      <c r="J116" s="284">
        <f t="shared" si="30"/>
        <v>0</v>
      </c>
      <c r="K116" s="285">
        <f t="shared" si="31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 ht="14.5">
      <c r="A117" s="259" t="e">
        <f>IF(AND(C117=0,#REF!=0,#REF!=0),"BLANKS",1)</f>
        <v>#REF!</v>
      </c>
      <c r="B117" s="493"/>
      <c r="C117" s="494"/>
      <c r="D117" s="281"/>
      <c r="E117" s="282"/>
      <c r="F117" s="499"/>
      <c r="G117" s="283">
        <f ca="1">IF(ISERROR(OFFSET('HARGA SATUAN'!$I$6,MATCH('RAB Estetika'!C117,'HARGA SATUAN'!$C$7:$C$1509,0),0)),0,OFFSET('HARGA SATUAN'!$I$6,MATCH('RAB Estetika'!C117,'HARGA SATUAN'!$C$7:$C$1509,0),0))</f>
        <v>0</v>
      </c>
      <c r="H117" s="284">
        <f t="shared" si="28"/>
        <v>0</v>
      </c>
      <c r="I117" s="284">
        <f t="shared" si="29"/>
        <v>0</v>
      </c>
      <c r="J117" s="284">
        <f t="shared" si="30"/>
        <v>0</v>
      </c>
      <c r="K117" s="285">
        <f t="shared" si="31"/>
        <v>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 ht="14.5">
      <c r="A118" s="259"/>
      <c r="B118" s="493"/>
      <c r="C118" s="494"/>
      <c r="D118" s="281"/>
      <c r="E118" s="282"/>
      <c r="F118" s="499"/>
      <c r="G118" s="283">
        <f ca="1">IF(ISERROR(OFFSET('HARGA SATUAN'!$I$6,MATCH('RAB Estetika'!C118,'HARGA SATUAN'!$C$7:$C$1509,0),0)),0,OFFSET('HARGA SATUAN'!$I$6,MATCH('RAB Estetika'!C118,'HARGA SATUAN'!$C$7:$C$1509,0),0))</f>
        <v>0</v>
      </c>
      <c r="H118" s="284">
        <f t="shared" si="28"/>
        <v>0</v>
      </c>
      <c r="I118" s="284">
        <f t="shared" si="29"/>
        <v>0</v>
      </c>
      <c r="J118" s="284">
        <f t="shared" si="30"/>
        <v>0</v>
      </c>
      <c r="K118" s="285">
        <f t="shared" si="31"/>
        <v>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 ht="14.5">
      <c r="A119" s="259" t="e">
        <f>IF(AND(C119=0,C120=0,#REF!=0),"BLANKS",1)</f>
        <v>#REF!</v>
      </c>
      <c r="B119" s="493"/>
      <c r="C119" s="494"/>
      <c r="D119" s="281"/>
      <c r="E119" s="282"/>
      <c r="F119" s="499"/>
      <c r="G119" s="283">
        <f ca="1">IF(ISERROR(OFFSET('HARGA SATUAN'!$I$6,MATCH('RAB Estetika'!C119,'HARGA SATUAN'!$C$7:$C$1509,0),0)),0,OFFSET('HARGA SATUAN'!$I$6,MATCH('RAB Estetika'!C119,'HARGA SATUAN'!$C$7:$C$1509,0),0))</f>
        <v>0</v>
      </c>
      <c r="H119" s="284">
        <f t="shared" si="28"/>
        <v>0</v>
      </c>
      <c r="I119" s="284">
        <f t="shared" si="29"/>
        <v>0</v>
      </c>
      <c r="J119" s="284">
        <f t="shared" si="30"/>
        <v>0</v>
      </c>
      <c r="K119" s="285">
        <f t="shared" si="31"/>
        <v>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 ht="14.5">
      <c r="A120" s="259" t="e">
        <f>IF(AND(C120=0,#REF!=0,#REF!=0),"BLANKS",1)</f>
        <v>#REF!</v>
      </c>
      <c r="B120" s="493"/>
      <c r="C120" s="494"/>
      <c r="D120" s="281"/>
      <c r="E120" s="282"/>
      <c r="F120" s="389"/>
      <c r="G120" s="283">
        <f ca="1">IF(ISERROR(OFFSET('HARGA SATUAN'!$I$6,MATCH('RAB Estetika'!C120,'HARGA SATUAN'!$C$7:$C$1509,0),0)),0,OFFSET('HARGA SATUAN'!$I$6,MATCH('RAB Estetika'!C120,'HARGA SATUAN'!$C$7:$C$1509,0),0))</f>
        <v>0</v>
      </c>
      <c r="H120" s="284">
        <f t="shared" si="28"/>
        <v>0</v>
      </c>
      <c r="I120" s="284">
        <f t="shared" si="29"/>
        <v>0</v>
      </c>
      <c r="J120" s="284">
        <f t="shared" si="30"/>
        <v>0</v>
      </c>
      <c r="K120" s="285">
        <f t="shared" si="31"/>
        <v>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 ht="14.5">
      <c r="A121" s="259" t="e">
        <f>IF(AND(C121=0,#REF!=0,#REF!=0),"BLANKS",1)</f>
        <v>#REF!</v>
      </c>
      <c r="B121" s="493"/>
      <c r="C121" s="494"/>
      <c r="D121" s="281"/>
      <c r="E121" s="282"/>
      <c r="F121" s="389"/>
      <c r="G121" s="283">
        <f ca="1">IF(ISERROR(OFFSET('HARGA SATUAN'!$I$6,MATCH('RAB Estetika'!C121,'HARGA SATUAN'!$C$7:$C$1509,0),0)),0,OFFSET('HARGA SATUAN'!$I$6,MATCH('RAB Estetika'!C121,'HARGA SATUAN'!$C$7:$C$1509,0),0))</f>
        <v>0</v>
      </c>
      <c r="H121" s="284">
        <f t="shared" si="28"/>
        <v>0</v>
      </c>
      <c r="I121" s="284">
        <f t="shared" si="29"/>
        <v>0</v>
      </c>
      <c r="J121" s="284">
        <f t="shared" si="30"/>
        <v>0</v>
      </c>
      <c r="K121" s="285">
        <f t="shared" si="31"/>
        <v>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 ht="14.5">
      <c r="A122" s="259"/>
      <c r="B122" s="493"/>
      <c r="C122" s="494"/>
      <c r="D122" s="281"/>
      <c r="E122" s="282"/>
      <c r="F122" s="389"/>
      <c r="G122" s="283">
        <f ca="1">IF(ISERROR(OFFSET('HARGA SATUAN'!$I$6,MATCH('RAB Estetika'!C122,'HARGA SATUAN'!$C$7:$C$1509,0),0)),0,OFFSET('HARGA SATUAN'!$I$6,MATCH('RAB Estetika'!C122,'HARGA SATUAN'!$C$7:$C$1509,0),0))</f>
        <v>0</v>
      </c>
      <c r="H122" s="284">
        <f t="shared" si="28"/>
        <v>0</v>
      </c>
      <c r="I122" s="284">
        <f t="shared" si="29"/>
        <v>0</v>
      </c>
      <c r="J122" s="284">
        <f t="shared" si="30"/>
        <v>0</v>
      </c>
      <c r="K122" s="285">
        <f t="shared" si="31"/>
        <v>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 ht="14.5">
      <c r="A123" s="259" t="e">
        <f>IF(AND(C123=0,#REF!=0,#REF!=0),"BLANKS",1)</f>
        <v>#REF!</v>
      </c>
      <c r="B123" s="493"/>
      <c r="C123" s="494"/>
      <c r="D123" s="281"/>
      <c r="E123" s="282"/>
      <c r="F123" s="389"/>
      <c r="G123" s="283">
        <f ca="1">IF(ISERROR(OFFSET('HARGA SATUAN'!$I$6,MATCH('RAB Estetika'!C123,'HARGA SATUAN'!$C$7:$C$1509,0),0)),0,OFFSET('HARGA SATUAN'!$I$6,MATCH('RAB Estetika'!C123,'HARGA SATUAN'!$C$7:$C$1509,0),0))</f>
        <v>0</v>
      </c>
      <c r="H123" s="284">
        <f t="shared" si="28"/>
        <v>0</v>
      </c>
      <c r="I123" s="284">
        <f t="shared" si="29"/>
        <v>0</v>
      </c>
      <c r="J123" s="284">
        <f t="shared" si="30"/>
        <v>0</v>
      </c>
      <c r="K123" s="285">
        <f t="shared" si="31"/>
        <v>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 ht="14.5">
      <c r="A124" s="259" t="e">
        <f>IF(AND(C124=0,C125=0,#REF!=0),"BLANKS",1)</f>
        <v>#REF!</v>
      </c>
      <c r="B124" s="493"/>
      <c r="C124" s="494"/>
      <c r="D124" s="281"/>
      <c r="E124" s="282"/>
      <c r="F124" s="389"/>
      <c r="G124" s="283">
        <f ca="1">IF(ISERROR(OFFSET('HARGA SATUAN'!$I$6,MATCH('RAB Estetika'!C124,'HARGA SATUAN'!$C$7:$C$1509,0),0)),0,OFFSET('HARGA SATUAN'!$I$6,MATCH('RAB Estetika'!C124,'HARGA SATUAN'!$C$7:$C$1509,0),0))</f>
        <v>0</v>
      </c>
      <c r="H124" s="284">
        <f t="shared" si="28"/>
        <v>0</v>
      </c>
      <c r="I124" s="284">
        <f t="shared" si="29"/>
        <v>0</v>
      </c>
      <c r="J124" s="284">
        <f t="shared" si="30"/>
        <v>0</v>
      </c>
      <c r="K124" s="285">
        <f t="shared" si="31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 ht="14.5">
      <c r="A125" s="259" t="e">
        <f>IF(AND(C125=0,#REF!=0,#REF!=0),"BLANKS",1)</f>
        <v>#REF!</v>
      </c>
      <c r="B125" s="493"/>
      <c r="C125" s="494"/>
      <c r="D125" s="281"/>
      <c r="E125" s="282"/>
      <c r="F125" s="389"/>
      <c r="G125" s="283">
        <f ca="1">IF(ISERROR(OFFSET('HARGA SATUAN'!$I$6,MATCH('RAB Estetika'!C125,'HARGA SATUAN'!$C$7:$C$1509,0),0)),0,OFFSET('HARGA SATUAN'!$I$6,MATCH('RAB Estetika'!C125,'HARGA SATUAN'!$C$7:$C$1509,0),0))</f>
        <v>0</v>
      </c>
      <c r="H125" s="284">
        <f t="shared" si="28"/>
        <v>0</v>
      </c>
      <c r="I125" s="284">
        <f t="shared" si="29"/>
        <v>0</v>
      </c>
      <c r="J125" s="284">
        <f t="shared" si="30"/>
        <v>0</v>
      </c>
      <c r="K125" s="285">
        <f t="shared" si="31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 ht="14.5">
      <c r="A126" s="259"/>
      <c r="B126" s="493"/>
      <c r="C126" s="494"/>
      <c r="D126" s="281"/>
      <c r="E126" s="282"/>
      <c r="F126" s="389"/>
      <c r="G126" s="283">
        <f ca="1">IF(ISERROR(OFFSET('HARGA SATUAN'!$I$6,MATCH('RAB Estetika'!C126,'HARGA SATUAN'!$C$7:$C$1509,0),0)),0,OFFSET('HARGA SATUAN'!$I$6,MATCH('RAB Estetika'!C126,'HARGA SATUAN'!$C$7:$C$1509,0),0))</f>
        <v>0</v>
      </c>
      <c r="H126" s="284">
        <f t="shared" si="28"/>
        <v>0</v>
      </c>
      <c r="I126" s="284">
        <f t="shared" si="29"/>
        <v>0</v>
      </c>
      <c r="J126" s="284">
        <f t="shared" si="30"/>
        <v>0</v>
      </c>
      <c r="K126" s="285">
        <f t="shared" si="31"/>
        <v>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 ht="14.5">
      <c r="A127" s="259" t="e">
        <f>IF(AND(C127=0,#REF!=0,#REF!=0),"BLANKS",1)</f>
        <v>#REF!</v>
      </c>
      <c r="B127" s="493"/>
      <c r="C127" s="494"/>
      <c r="D127" s="281"/>
      <c r="E127" s="282"/>
      <c r="F127" s="389"/>
      <c r="G127" s="283">
        <f ca="1">IF(ISERROR(OFFSET('HARGA SATUAN'!$I$6,MATCH('RAB Estetika'!C127,'HARGA SATUAN'!$C$7:$C$1509,0),0)),0,OFFSET('HARGA SATUAN'!$I$6,MATCH('RAB Estetika'!C127,'HARGA SATUAN'!$C$7:$C$1509,0),0))</f>
        <v>0</v>
      </c>
      <c r="H127" s="284">
        <f t="shared" si="28"/>
        <v>0</v>
      </c>
      <c r="I127" s="284">
        <f t="shared" si="29"/>
        <v>0</v>
      </c>
      <c r="J127" s="284">
        <f t="shared" si="30"/>
        <v>0</v>
      </c>
      <c r="K127" s="285">
        <f t="shared" si="31"/>
        <v>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 ht="14.5">
      <c r="A128" s="259"/>
      <c r="B128" s="493"/>
      <c r="C128" s="494"/>
      <c r="D128" s="281"/>
      <c r="E128" s="282"/>
      <c r="F128" s="389"/>
      <c r="G128" s="283">
        <f ca="1">IF(ISERROR(OFFSET('HARGA SATUAN'!$I$6,MATCH('RAB Estetika'!C128,'HARGA SATUAN'!$C$7:$C$1509,0),0)),0,OFFSET('HARGA SATUAN'!$I$6,MATCH('RAB Estetika'!C128,'HARGA SATUAN'!$C$7:$C$1509,0),0))</f>
        <v>0</v>
      </c>
      <c r="H128" s="284">
        <f t="shared" si="28"/>
        <v>0</v>
      </c>
      <c r="I128" s="284">
        <f t="shared" si="29"/>
        <v>0</v>
      </c>
      <c r="J128" s="284">
        <f t="shared" si="30"/>
        <v>0</v>
      </c>
      <c r="K128" s="285">
        <f t="shared" si="31"/>
        <v>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 ht="14.5">
      <c r="A129" s="259" t="e">
        <f>IF(AND(C129=0,#REF!=0,#REF!=0),"BLANKS",1)</f>
        <v>#REF!</v>
      </c>
      <c r="B129" s="493"/>
      <c r="C129" s="494"/>
      <c r="D129" s="281"/>
      <c r="E129" s="282"/>
      <c r="F129" s="389"/>
      <c r="G129" s="283">
        <f ca="1">IF(ISERROR(OFFSET('HARGA SATUAN'!$I$6,MATCH('RAB Estetika'!C129,'HARGA SATUAN'!$C$7:$C$1509,0),0)),0,OFFSET('HARGA SATUAN'!$I$6,MATCH('RAB Estetika'!C129,'HARGA SATUAN'!$C$7:$C$1509,0),0))</f>
        <v>0</v>
      </c>
      <c r="H129" s="284">
        <f t="shared" si="28"/>
        <v>0</v>
      </c>
      <c r="I129" s="284">
        <f t="shared" si="29"/>
        <v>0</v>
      </c>
      <c r="J129" s="284">
        <f t="shared" si="30"/>
        <v>0</v>
      </c>
      <c r="K129" s="285">
        <f t="shared" si="31"/>
        <v>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 ht="14.5">
      <c r="A130" s="259" t="e">
        <f>IF(AND(C130=0,C131=0,#REF!=0),"BLANKS",1)</f>
        <v>#REF!</v>
      </c>
      <c r="B130" s="493"/>
      <c r="C130" s="494"/>
      <c r="D130" s="281"/>
      <c r="E130" s="282"/>
      <c r="F130" s="389"/>
      <c r="G130" s="283">
        <f ca="1">IF(ISERROR(OFFSET('HARGA SATUAN'!$I$6,MATCH('RAB Estetika'!C130,'HARGA SATUAN'!$C$7:$C$1509,0),0)),0,OFFSET('HARGA SATUAN'!$I$6,MATCH('RAB Estetika'!C130,'HARGA SATUAN'!$C$7:$C$1509,0),0))</f>
        <v>0</v>
      </c>
      <c r="H130" s="284">
        <f t="shared" si="28"/>
        <v>0</v>
      </c>
      <c r="I130" s="284">
        <f t="shared" si="29"/>
        <v>0</v>
      </c>
      <c r="J130" s="284">
        <f t="shared" si="30"/>
        <v>0</v>
      </c>
      <c r="K130" s="285">
        <f t="shared" si="31"/>
        <v>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 ht="14.5">
      <c r="A131" s="259" t="e">
        <f>IF(AND(C131=0,#REF!=0,#REF!=0),"BLANKS",1)</f>
        <v>#REF!</v>
      </c>
      <c r="B131" s="493"/>
      <c r="C131" s="494"/>
      <c r="D131" s="281"/>
      <c r="E131" s="282"/>
      <c r="F131" s="389"/>
      <c r="G131" s="283">
        <f ca="1">IF(ISERROR(OFFSET('HARGA SATUAN'!$I$6,MATCH('RAB Estetika'!C131,'HARGA SATUAN'!$C$7:$C$1509,0),0)),0,OFFSET('HARGA SATUAN'!$I$6,MATCH('RAB Estetika'!C131,'HARGA SATUAN'!$C$7:$C$1509,0),0))</f>
        <v>0</v>
      </c>
      <c r="H131" s="284">
        <f t="shared" si="28"/>
        <v>0</v>
      </c>
      <c r="I131" s="284">
        <f t="shared" si="29"/>
        <v>0</v>
      </c>
      <c r="J131" s="284">
        <f t="shared" si="30"/>
        <v>0</v>
      </c>
      <c r="K131" s="285">
        <f t="shared" si="31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 ht="14.5">
      <c r="A132" s="259"/>
      <c r="B132" s="493"/>
      <c r="C132" s="494"/>
      <c r="D132" s="281"/>
      <c r="E132" s="282"/>
      <c r="F132" s="389"/>
      <c r="G132" s="283">
        <f ca="1">IF(ISERROR(OFFSET('HARGA SATUAN'!$I$6,MATCH('RAB Estetika'!C132,'HARGA SATUAN'!$C$7:$C$1509,0),0)),0,OFFSET('HARGA SATUAN'!$I$6,MATCH('RAB Estetika'!C132,'HARGA SATUAN'!$C$7:$C$1509,0),0))</f>
        <v>0</v>
      </c>
      <c r="H132" s="284">
        <f t="shared" si="28"/>
        <v>0</v>
      </c>
      <c r="I132" s="284">
        <f t="shared" si="29"/>
        <v>0</v>
      </c>
      <c r="J132" s="284">
        <f t="shared" si="30"/>
        <v>0</v>
      </c>
      <c r="K132" s="285">
        <f t="shared" si="31"/>
        <v>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 ht="14.5">
      <c r="A133" s="259" t="e">
        <f>IF(AND(C133=0,#REF!=0,#REF!=0),"BLANKS",1)</f>
        <v>#REF!</v>
      </c>
      <c r="B133" s="493"/>
      <c r="C133" s="109"/>
      <c r="D133" s="281"/>
      <c r="E133" s="282"/>
      <c r="F133" s="508"/>
      <c r="G133" s="283">
        <f ca="1">IF(ISERROR(OFFSET('HARGA SATUAN'!$I$6,MATCH('RAB Estetika'!C133,'HARGA SATUAN'!$C$7:$C$1509,0),0)),0,OFFSET('HARGA SATUAN'!$I$6,MATCH('RAB Estetika'!C133,'HARGA SATUAN'!$C$7:$C$1509,0),0))</f>
        <v>0</v>
      </c>
      <c r="H133" s="284">
        <f t="shared" si="28"/>
        <v>0</v>
      </c>
      <c r="I133" s="284">
        <f t="shared" si="29"/>
        <v>0</v>
      </c>
      <c r="J133" s="284">
        <f t="shared" si="30"/>
        <v>0</v>
      </c>
      <c r="K133" s="285">
        <f t="shared" si="31"/>
        <v>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 ht="14.5">
      <c r="A134" s="259"/>
      <c r="B134" s="493"/>
      <c r="C134" s="494"/>
      <c r="D134" s="281"/>
      <c r="E134" s="282"/>
      <c r="F134" s="389"/>
      <c r="G134" s="283">
        <f ca="1">IF(ISERROR(OFFSET('HARGA SATUAN'!$I$6,MATCH('RAB Estetika'!C134,'HARGA SATUAN'!$C$7:$C$1509,0),0)),0,OFFSET('HARGA SATUAN'!$I$6,MATCH('RAB Estetika'!C134,'HARGA SATUAN'!$C$7:$C$1509,0),0))</f>
        <v>0</v>
      </c>
      <c r="H134" s="284">
        <f t="shared" si="28"/>
        <v>0</v>
      </c>
      <c r="I134" s="284">
        <f t="shared" si="29"/>
        <v>0</v>
      </c>
      <c r="J134" s="284">
        <f t="shared" si="30"/>
        <v>0</v>
      </c>
      <c r="K134" s="285">
        <f t="shared" si="31"/>
        <v>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 ht="14.5">
      <c r="A135" s="259" t="e">
        <f>IF(AND(C135=0,#REF!=0,#REF!=0),"BLANKS",1)</f>
        <v>#REF!</v>
      </c>
      <c r="B135" s="493"/>
      <c r="C135" s="494"/>
      <c r="D135" s="281"/>
      <c r="E135" s="282"/>
      <c r="F135" s="499"/>
      <c r="G135" s="283">
        <f ca="1">IF(ISERROR(OFFSET('HARGA SATUAN'!$I$6,MATCH('RAB Estetika'!C135,'HARGA SATUAN'!$C$7:$C$1509,0),0)),0,OFFSET('HARGA SATUAN'!$I$6,MATCH('RAB Estetika'!C135,'HARGA SATUAN'!$C$7:$C$1509,0),0))</f>
        <v>0</v>
      </c>
      <c r="H135" s="284">
        <f t="shared" si="28"/>
        <v>0</v>
      </c>
      <c r="I135" s="284">
        <f t="shared" si="29"/>
        <v>0</v>
      </c>
      <c r="J135" s="284">
        <f t="shared" si="30"/>
        <v>0</v>
      </c>
      <c r="K135" s="285">
        <f t="shared" si="31"/>
        <v>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21" customHeight="1">
      <c r="A136" s="259" t="e">
        <f>IF(AND(C136=0,C137=0,#REF!=0),"BLANKS",1)</f>
        <v>#REF!</v>
      </c>
      <c r="B136" s="493"/>
      <c r="C136" s="494"/>
      <c r="D136" s="281"/>
      <c r="E136" s="282"/>
      <c r="F136" s="499"/>
      <c r="G136" s="283">
        <f ca="1">IF(ISERROR(OFFSET('HARGA SATUAN'!$I$6,MATCH('RAB Estetika'!C136,'HARGA SATUAN'!$C$7:$C$1509,0),0)),0,OFFSET('HARGA SATUAN'!$I$6,MATCH('RAB Estetika'!C136,'HARGA SATUAN'!$C$7:$C$1509,0),0))</f>
        <v>0</v>
      </c>
      <c r="H136" s="284">
        <f t="shared" si="28"/>
        <v>0</v>
      </c>
      <c r="I136" s="284">
        <f t="shared" si="29"/>
        <v>0</v>
      </c>
      <c r="J136" s="284">
        <f t="shared" si="30"/>
        <v>0</v>
      </c>
      <c r="K136" s="285">
        <f t="shared" si="31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 ht="14.5">
      <c r="A137" s="259" t="e">
        <f>IF(AND(C137=0,#REF!=0,#REF!=0),"BLANKS",1)</f>
        <v>#REF!</v>
      </c>
      <c r="B137" s="493"/>
      <c r="C137" s="494"/>
      <c r="D137" s="281"/>
      <c r="E137" s="282"/>
      <c r="F137" s="389"/>
      <c r="G137" s="283">
        <f ca="1">IF(ISERROR(OFFSET('HARGA SATUAN'!$I$6,MATCH('RAB Estetika'!C137,'HARGA SATUAN'!$C$7:$C$1509,0),0)),0,OFFSET('HARGA SATUAN'!$I$6,MATCH('RAB Estetika'!C137,'HARGA SATUAN'!$C$7:$C$1509,0),0))</f>
        <v>0</v>
      </c>
      <c r="H137" s="284">
        <f t="shared" si="28"/>
        <v>0</v>
      </c>
      <c r="I137" s="284">
        <f t="shared" si="29"/>
        <v>0</v>
      </c>
      <c r="J137" s="284">
        <f t="shared" si="30"/>
        <v>0</v>
      </c>
      <c r="K137" s="285">
        <f t="shared" si="31"/>
        <v>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 ht="14.5">
      <c r="A138" s="259"/>
      <c r="B138" s="493"/>
      <c r="C138" s="494"/>
      <c r="D138" s="281"/>
      <c r="E138" s="282"/>
      <c r="F138" s="389"/>
      <c r="G138" s="283">
        <f ca="1">IF(ISERROR(OFFSET('HARGA SATUAN'!$I$6,MATCH('RAB Estetika'!C138,'HARGA SATUAN'!$C$7:$C$1509,0),0)),0,OFFSET('HARGA SATUAN'!$I$6,MATCH('RAB Estetika'!C138,'HARGA SATUAN'!$C$7:$C$1509,0),0))</f>
        <v>0</v>
      </c>
      <c r="H138" s="284">
        <f t="shared" si="28"/>
        <v>0</v>
      </c>
      <c r="I138" s="284">
        <f t="shared" si="29"/>
        <v>0</v>
      </c>
      <c r="J138" s="284">
        <f t="shared" si="30"/>
        <v>0</v>
      </c>
      <c r="K138" s="285">
        <f t="shared" si="31"/>
        <v>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 ht="14.5">
      <c r="A139" s="259" t="e">
        <f>IF(AND(C139=0,C140=0,#REF!=0),"BLANKS",1)</f>
        <v>#REF!</v>
      </c>
      <c r="B139" s="493"/>
      <c r="C139" s="494"/>
      <c r="D139" s="281"/>
      <c r="E139" s="282"/>
      <c r="F139" s="389"/>
      <c r="G139" s="283">
        <f ca="1">IF(ISERROR(OFFSET('HARGA SATUAN'!$I$6,MATCH('RAB Estetika'!C139,'HARGA SATUAN'!$C$7:$C$1509,0),0)),0,OFFSET('HARGA SATUAN'!$I$6,MATCH('RAB Estetika'!C139,'HARGA SATUAN'!$C$7:$C$1509,0),0))</f>
        <v>0</v>
      </c>
      <c r="H139" s="284">
        <f t="shared" si="28"/>
        <v>0</v>
      </c>
      <c r="I139" s="284">
        <f t="shared" si="29"/>
        <v>0</v>
      </c>
      <c r="J139" s="284">
        <f t="shared" si="30"/>
        <v>0</v>
      </c>
      <c r="K139" s="285">
        <f t="shared" si="31"/>
        <v>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 ht="14.5">
      <c r="A140" s="259" t="e">
        <f>IF(AND(C140=0,#REF!=0,#REF!=0),"BLANKS",1)</f>
        <v>#REF!</v>
      </c>
      <c r="B140" s="493"/>
      <c r="C140" s="494"/>
      <c r="D140" s="281"/>
      <c r="E140" s="282"/>
      <c r="F140" s="389"/>
      <c r="G140" s="283">
        <f ca="1">IF(ISERROR(OFFSET('HARGA SATUAN'!$I$6,MATCH('RAB Estetika'!C140,'HARGA SATUAN'!$C$7:$C$1509,0),0)),0,OFFSET('HARGA SATUAN'!$I$6,MATCH('RAB Estetika'!C140,'HARGA SATUAN'!$C$7:$C$1509,0),0))</f>
        <v>0</v>
      </c>
      <c r="H140" s="284">
        <f t="shared" si="28"/>
        <v>0</v>
      </c>
      <c r="I140" s="284">
        <f t="shared" si="29"/>
        <v>0</v>
      </c>
      <c r="J140" s="284">
        <f t="shared" si="30"/>
        <v>0</v>
      </c>
      <c r="K140" s="285">
        <f t="shared" si="31"/>
        <v>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 ht="14.5">
      <c r="A141" s="259" t="e">
        <f>IF(AND(C141=0,#REF!=0,#REF!=0),"BLANKS",1)</f>
        <v>#REF!</v>
      </c>
      <c r="B141" s="493"/>
      <c r="C141" s="494"/>
      <c r="D141" s="281"/>
      <c r="E141" s="282"/>
      <c r="F141" s="389"/>
      <c r="G141" s="283">
        <f ca="1">IF(ISERROR(OFFSET('HARGA SATUAN'!$I$6,MATCH('RAB Estetika'!C141,'HARGA SATUAN'!$C$7:$C$1509,0),0)),0,OFFSET('HARGA SATUAN'!$I$6,MATCH('RAB Estetika'!C141,'HARGA SATUAN'!$C$7:$C$1509,0),0))</f>
        <v>0</v>
      </c>
      <c r="H141" s="284">
        <f t="shared" si="28"/>
        <v>0</v>
      </c>
      <c r="I141" s="284">
        <f t="shared" si="29"/>
        <v>0</v>
      </c>
      <c r="J141" s="284">
        <f t="shared" si="30"/>
        <v>0</v>
      </c>
      <c r="K141" s="285">
        <f t="shared" si="31"/>
        <v>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 ht="14.5">
      <c r="A142" s="259"/>
      <c r="B142" s="493"/>
      <c r="C142" s="494"/>
      <c r="D142" s="281"/>
      <c r="E142" s="282"/>
      <c r="F142" s="389"/>
      <c r="G142" s="283">
        <f ca="1">IF(ISERROR(OFFSET('HARGA SATUAN'!$I$6,MATCH('RAB Estetika'!C142,'HARGA SATUAN'!$C$7:$C$1509,0),0)),0,OFFSET('HARGA SATUAN'!$I$6,MATCH('RAB Estetika'!C142,'HARGA SATUAN'!$C$7:$C$1509,0),0))</f>
        <v>0</v>
      </c>
      <c r="H142" s="284">
        <f t="shared" si="28"/>
        <v>0</v>
      </c>
      <c r="I142" s="284">
        <f t="shared" si="29"/>
        <v>0</v>
      </c>
      <c r="J142" s="284">
        <f t="shared" si="30"/>
        <v>0</v>
      </c>
      <c r="K142" s="285">
        <f t="shared" si="31"/>
        <v>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 ht="14.5">
      <c r="A143" s="259" t="e">
        <f>IF(AND(C143=0,#REF!=0,#REF!=0),"BLANKS",1)</f>
        <v>#REF!</v>
      </c>
      <c r="B143" s="493"/>
      <c r="C143" s="494"/>
      <c r="D143" s="281"/>
      <c r="E143" s="282"/>
      <c r="F143" s="389"/>
      <c r="G143" s="283">
        <f ca="1">IF(ISERROR(OFFSET('HARGA SATUAN'!$I$6,MATCH('RAB Estetika'!C143,'HARGA SATUAN'!$C$7:$C$1509,0),0)),0,OFFSET('HARGA SATUAN'!$I$6,MATCH('RAB Estetika'!C143,'HARGA SATUAN'!$C$7:$C$1509,0),0))</f>
        <v>0</v>
      </c>
      <c r="H143" s="284">
        <f t="shared" si="28"/>
        <v>0</v>
      </c>
      <c r="I143" s="284">
        <f t="shared" si="29"/>
        <v>0</v>
      </c>
      <c r="J143" s="284">
        <f t="shared" si="30"/>
        <v>0</v>
      </c>
      <c r="K143" s="285">
        <f t="shared" si="31"/>
        <v>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 ht="14.5">
      <c r="A144" s="259" t="e">
        <f>IF(AND(C144=0,C145=0,#REF!=0),"BLANKS",1)</f>
        <v>#REF!</v>
      </c>
      <c r="B144" s="493"/>
      <c r="C144" s="494"/>
      <c r="D144" s="281"/>
      <c r="E144" s="282"/>
      <c r="F144" s="389"/>
      <c r="G144" s="283">
        <f ca="1">IF(ISERROR(OFFSET('HARGA SATUAN'!$I$6,MATCH('RAB Estetika'!C144,'HARGA SATUAN'!$C$7:$C$1509,0),0)),0,OFFSET('HARGA SATUAN'!$I$6,MATCH('RAB Estetika'!C144,'HARGA SATUAN'!$C$7:$C$1509,0),0))</f>
        <v>0</v>
      </c>
      <c r="H144" s="284">
        <f t="shared" si="28"/>
        <v>0</v>
      </c>
      <c r="I144" s="284">
        <f t="shared" si="29"/>
        <v>0</v>
      </c>
      <c r="J144" s="284">
        <f t="shared" si="30"/>
        <v>0</v>
      </c>
      <c r="K144" s="285">
        <f t="shared" si="31"/>
        <v>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 ht="14.5">
      <c r="A145" s="259" t="e">
        <f>IF(AND(C145=0,#REF!=0,#REF!=0),"BLANKS",1)</f>
        <v>#REF!</v>
      </c>
      <c r="B145" s="493"/>
      <c r="C145" s="494"/>
      <c r="D145" s="281"/>
      <c r="E145" s="282"/>
      <c r="F145" s="389"/>
      <c r="G145" s="283">
        <f ca="1">IF(ISERROR(OFFSET('HARGA SATUAN'!$I$6,MATCH('RAB Estetika'!C145,'HARGA SATUAN'!$C$7:$C$1509,0),0)),0,OFFSET('HARGA SATUAN'!$I$6,MATCH('RAB Estetika'!C145,'HARGA SATUAN'!$C$7:$C$1509,0),0))</f>
        <v>0</v>
      </c>
      <c r="H145" s="284">
        <f t="shared" si="28"/>
        <v>0</v>
      </c>
      <c r="I145" s="284">
        <f t="shared" si="29"/>
        <v>0</v>
      </c>
      <c r="J145" s="284">
        <f t="shared" si="30"/>
        <v>0</v>
      </c>
      <c r="K145" s="285">
        <f t="shared" si="31"/>
        <v>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 ht="14.5">
      <c r="A146" s="259"/>
      <c r="B146" s="493"/>
      <c r="C146" s="494"/>
      <c r="D146" s="281"/>
      <c r="E146" s="282"/>
      <c r="F146" s="389"/>
      <c r="G146" s="283">
        <f ca="1">IF(ISERROR(OFFSET('HARGA SATUAN'!$I$6,MATCH('RAB Estetika'!C146,'HARGA SATUAN'!$C$7:$C$1509,0),0)),0,OFFSET('HARGA SATUAN'!$I$6,MATCH('RAB Estetika'!C146,'HARGA SATUAN'!$C$7:$C$1509,0),0))</f>
        <v>0</v>
      </c>
      <c r="H146" s="284">
        <f t="shared" si="28"/>
        <v>0</v>
      </c>
      <c r="I146" s="284">
        <f t="shared" si="29"/>
        <v>0</v>
      </c>
      <c r="J146" s="284">
        <f t="shared" si="30"/>
        <v>0</v>
      </c>
      <c r="K146" s="285">
        <f t="shared" si="31"/>
        <v>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 ht="14.5">
      <c r="A147" s="259" t="e">
        <f>IF(AND(C147=0,#REF!=0,#REF!=0),"BLANKS",1)</f>
        <v>#REF!</v>
      </c>
      <c r="B147" s="493"/>
      <c r="C147" s="494"/>
      <c r="D147" s="281"/>
      <c r="E147" s="282"/>
      <c r="F147" s="389"/>
      <c r="G147" s="283">
        <f ca="1">IF(ISERROR(OFFSET('HARGA SATUAN'!$I$6,MATCH('RAB Estetika'!C147,'HARGA SATUAN'!$C$7:$C$1509,0),0)),0,OFFSET('HARGA SATUAN'!$I$6,MATCH('RAB Estetika'!C147,'HARGA SATUAN'!$C$7:$C$1509,0),0))</f>
        <v>0</v>
      </c>
      <c r="H147" s="284">
        <f t="shared" si="28"/>
        <v>0</v>
      </c>
      <c r="I147" s="284">
        <f t="shared" si="29"/>
        <v>0</v>
      </c>
      <c r="J147" s="284">
        <f t="shared" si="30"/>
        <v>0</v>
      </c>
      <c r="K147" s="285">
        <f t="shared" si="31"/>
        <v>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 ht="14.5">
      <c r="A148" s="259"/>
      <c r="B148" s="493"/>
      <c r="C148" s="494"/>
      <c r="D148" s="281"/>
      <c r="E148" s="282"/>
      <c r="F148" s="389"/>
      <c r="G148" s="283">
        <f ca="1">IF(ISERROR(OFFSET('HARGA SATUAN'!$I$6,MATCH('RAB Estetika'!C148,'HARGA SATUAN'!$C$7:$C$1509,0),0)),0,OFFSET('HARGA SATUAN'!$I$6,MATCH('RAB Estetika'!C148,'HARGA SATUAN'!$C$7:$C$1509,0),0))</f>
        <v>0</v>
      </c>
      <c r="H148" s="284">
        <f t="shared" si="28"/>
        <v>0</v>
      </c>
      <c r="I148" s="284">
        <f t="shared" si="29"/>
        <v>0</v>
      </c>
      <c r="J148" s="284">
        <f t="shared" si="30"/>
        <v>0</v>
      </c>
      <c r="K148" s="285">
        <f t="shared" si="31"/>
        <v>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 ht="14.5">
      <c r="A149" s="259"/>
      <c r="B149" s="493"/>
      <c r="C149" s="494"/>
      <c r="D149" s="281"/>
      <c r="E149" s="282"/>
      <c r="F149" s="389"/>
      <c r="G149" s="283">
        <f ca="1">IF(ISERROR(OFFSET('HARGA SATUAN'!$I$6,MATCH('RAB Estetika'!C149,'HARGA SATUAN'!$C$7:$C$1509,0),0)),0,OFFSET('HARGA SATUAN'!$I$6,MATCH('RAB Estetika'!C149,'HARGA SATUAN'!$C$7:$C$1509,0),0))</f>
        <v>0</v>
      </c>
      <c r="H149" s="284">
        <f t="shared" si="28"/>
        <v>0</v>
      </c>
      <c r="I149" s="284">
        <f t="shared" si="29"/>
        <v>0</v>
      </c>
      <c r="J149" s="284">
        <f t="shared" si="30"/>
        <v>0</v>
      </c>
      <c r="K149" s="285">
        <f t="shared" si="31"/>
        <v>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 ht="14.5">
      <c r="A150" s="259" t="e">
        <f>IF(AND(C150=0,#REF!=0,#REF!=0),"BLANKS",1)</f>
        <v>#REF!</v>
      </c>
      <c r="B150" s="493"/>
      <c r="C150" s="494"/>
      <c r="D150" s="281"/>
      <c r="E150" s="282"/>
      <c r="F150" s="389"/>
      <c r="G150" s="283">
        <f ca="1">IF(ISERROR(OFFSET('HARGA SATUAN'!$I$6,MATCH('RAB Estetika'!C150,'HARGA SATUAN'!$C$7:$C$1509,0),0)),0,OFFSET('HARGA SATUAN'!$I$6,MATCH('RAB Estetika'!C150,'HARGA SATUAN'!$C$7:$C$1509,0),0))</f>
        <v>0</v>
      </c>
      <c r="H150" s="284">
        <f t="shared" si="28"/>
        <v>0</v>
      </c>
      <c r="I150" s="284">
        <f t="shared" si="29"/>
        <v>0</v>
      </c>
      <c r="J150" s="284">
        <f t="shared" si="30"/>
        <v>0</v>
      </c>
      <c r="K150" s="285">
        <f t="shared" si="31"/>
        <v>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 ht="14.5">
      <c r="A151" s="259"/>
      <c r="B151" s="493"/>
      <c r="C151" s="494"/>
      <c r="D151" s="281"/>
      <c r="E151" s="282"/>
      <c r="F151" s="389"/>
      <c r="G151" s="283">
        <f ca="1">IF(ISERROR(OFFSET('HARGA SATUAN'!$I$6,MATCH('RAB Estetika'!C151,'HARGA SATUAN'!$C$7:$C$1509,0),0)),0,OFFSET('HARGA SATUAN'!$I$6,MATCH('RAB Estetika'!C151,'HARGA SATUAN'!$C$7:$C$1509,0),0))</f>
        <v>0</v>
      </c>
      <c r="H151" s="284">
        <f t="shared" si="28"/>
        <v>0</v>
      </c>
      <c r="I151" s="284">
        <f t="shared" si="29"/>
        <v>0</v>
      </c>
      <c r="J151" s="284">
        <f t="shared" si="30"/>
        <v>0</v>
      </c>
      <c r="K151" s="285">
        <f t="shared" si="31"/>
        <v>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 ht="14.5">
      <c r="A152" s="259" t="e">
        <f>IF(AND(C152=0,#REF!=0,#REF!=0),"BLANKS",1)</f>
        <v>#REF!</v>
      </c>
      <c r="B152" s="493"/>
      <c r="C152" s="494"/>
      <c r="D152" s="281"/>
      <c r="E152" s="282"/>
      <c r="F152" s="389"/>
      <c r="G152" s="283">
        <f ca="1">IF(ISERROR(OFFSET('HARGA SATUAN'!$I$6,MATCH('RAB Estetika'!C152,'HARGA SATUAN'!$C$7:$C$1509,0),0)),0,OFFSET('HARGA SATUAN'!$I$6,MATCH('RAB Estetika'!C152,'HARGA SATUAN'!$C$7:$C$1509,0),0))</f>
        <v>0</v>
      </c>
      <c r="H152" s="284">
        <f t="shared" ref="H152:H154" si="32">IF(OR(D152="MDU",D152="MDU-KD"),(IF($O$3="RAB NON MDU","PLN KD",G152*F152)),0)</f>
        <v>0</v>
      </c>
      <c r="I152" s="284">
        <f t="shared" ref="I152:I154" si="33">IF(D152="HDW",G152*F152,0)</f>
        <v>0</v>
      </c>
      <c r="J152" s="284">
        <f t="shared" ref="J152:J154" si="34">IF(D152="JASA",G152*F152,0)</f>
        <v>0</v>
      </c>
      <c r="K152" s="285">
        <f t="shared" ref="K152:K154" si="35">SUM(H152:J152)</f>
        <v>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 ht="14.5">
      <c r="A153" s="259" t="e">
        <f>IF(AND(C153=0,#REF!=0,#REF!=0),"BLANKS",1)</f>
        <v>#REF!</v>
      </c>
      <c r="B153" s="493"/>
      <c r="C153" s="109"/>
      <c r="D153" s="281"/>
      <c r="E153" s="282"/>
      <c r="F153" s="508"/>
      <c r="G153" s="283">
        <f ca="1">IF(ISERROR(OFFSET('HARGA SATUAN'!$I$6,MATCH('RAB Estetika'!C153,'HARGA SATUAN'!$C$7:$C$1509,0),0)),0,OFFSET('HARGA SATUAN'!$I$6,MATCH('RAB Estetika'!C153,'HARGA SATUAN'!$C$7:$C$1509,0),0))</f>
        <v>0</v>
      </c>
      <c r="H153" s="284">
        <f t="shared" ref="H153" si="36">IF(OR(D153="MDU",D153="MDU-KD"),(IF($O$3="RAB NON MDU","PLN KD",G153*F153)),0)</f>
        <v>0</v>
      </c>
      <c r="I153" s="284">
        <f t="shared" ref="I153" si="37">IF(D153="HDW",G153*F153,0)</f>
        <v>0</v>
      </c>
      <c r="J153" s="284">
        <f t="shared" ref="J153" si="38">IF(D153="JASA",G153*F153,0)</f>
        <v>0</v>
      </c>
      <c r="K153" s="285">
        <f t="shared" ref="K153" si="39">SUM(H153:J153)</f>
        <v>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 ht="14.5">
      <c r="A154" s="259" t="e">
        <f>IF(AND(C154=0,#REF!=0,#REF!=0),"BLANKS",1)</f>
        <v>#REF!</v>
      </c>
      <c r="B154" s="294"/>
      <c r="C154" s="495"/>
      <c r="D154" s="281"/>
      <c r="E154" s="282"/>
      <c r="F154" s="389"/>
      <c r="G154" s="283">
        <f ca="1">IF(ISERROR(OFFSET('HARGA SATUAN'!$I$6,MATCH('RAB Estetika'!C154,'HARGA SATUAN'!$C$7:$C$1509,0),0)),0,OFFSET('HARGA SATUAN'!$I$6,MATCH('RAB Estetika'!C154,'HARGA SATUAN'!$C$7:$C$1509,0),0))</f>
        <v>0</v>
      </c>
      <c r="H154" s="284">
        <f t="shared" si="32"/>
        <v>0</v>
      </c>
      <c r="I154" s="284">
        <f t="shared" si="33"/>
        <v>0</v>
      </c>
      <c r="J154" s="284">
        <f t="shared" si="34"/>
        <v>0</v>
      </c>
      <c r="K154" s="285">
        <f t="shared" si="35"/>
        <v>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 ht="14.5">
      <c r="A155" s="259" t="e">
        <f>IF(AND(C155=0,#REF!=0,#REF!=0),"BLANKS",1)</f>
        <v>#REF!</v>
      </c>
      <c r="B155" s="294"/>
      <c r="C155" s="495"/>
      <c r="D155" s="281" t="str">
        <f ca="1">IF(ISERROR(OFFSET('HARGA SATUAN'!$D$6,MATCH('RAB Estetika'!C155,'HARGA SATUAN'!$C$7:$C$1509,0),0)),"",OFFSET('HARGA SATUAN'!$D$6,MATCH('RAB Estetika'!C155,'HARGA SATUAN'!$C$7:$C$1509,0),0))</f>
        <v/>
      </c>
      <c r="E155" s="282" t="str">
        <f ca="1">IF(B155="+","Unit",IF(ISERROR(OFFSET('HARGA SATUAN'!$E$6,MATCH('RAB Estetika'!C155,'HARGA SATUAN'!$C$7:$C$1509,0),0)),"",OFFSET('HARGA SATUAN'!$E$6,MATCH('RAB Estetika'!C155,'HARGA SATUAN'!$C$7:$C$1509,0),0)))</f>
        <v/>
      </c>
      <c r="F155" s="389"/>
      <c r="G155" s="283">
        <f ca="1">IF(ISERROR(OFFSET('HARGA SATUAN'!$I$6,MATCH('RAB Estetika'!C155,'HARGA SATUAN'!$C$7:$C$1509,0),0)),0,OFFSET('HARGA SATUAN'!$I$6,MATCH('RAB Estetika'!C155,'HARGA SATUAN'!$C$7:$C$1509,0),0))</f>
        <v>0</v>
      </c>
      <c r="H155" s="284">
        <f t="shared" ref="H155" ca="1" si="40">IF(OR(D155="MDU",D155="MDU-KD"),(IF($O$3="RAB NON MDU","PLN KD",G155*F155)),0)</f>
        <v>0</v>
      </c>
      <c r="I155" s="284">
        <f t="shared" ref="I155" ca="1" si="41">IF(D155="HDW",G155*F155,0)</f>
        <v>0</v>
      </c>
      <c r="J155" s="284">
        <f t="shared" ref="J155" ca="1" si="42">IF(D155="JASA",G155*F155,0)</f>
        <v>0</v>
      </c>
      <c r="K155" s="285">
        <f t="shared" ref="K155" ca="1" si="43">SUM(H155:J155)</f>
        <v>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>
      <c r="B156" s="298"/>
      <c r="C156" s="299" t="s">
        <v>468</v>
      </c>
      <c r="D156" s="281" t="str">
        <f ca="1">IF(ISERROR(OFFSET('HARGA SATUAN'!$D$6,MATCH('RAB Estetika'!C156,'HARGA SATUAN'!$C$7:$C$1509,0),0)),"",OFFSET('HARGA SATUAN'!$D$6,MATCH('RAB Estetika'!C156,'HARGA SATUAN'!$C$7:$C$1509,0),0))</f>
        <v/>
      </c>
      <c r="E156" s="282" t="str">
        <f ca="1">IF(B156="+","Unit",IF(ISERROR(OFFSET('HARGA SATUAN'!$E$6,MATCH('RAB Estetika'!C156,'HARGA SATUAN'!$C$7:$C$1509,0),0)),"",OFFSET('HARGA SATUAN'!$E$6,MATCH('RAB Estetika'!C156,'HARGA SATUAN'!$C$7:$C$1509,0),0)))</f>
        <v/>
      </c>
      <c r="F156" s="300"/>
      <c r="G156" s="283">
        <f ca="1">IF(ISERROR(OFFSET('HARGA SATUAN'!$I$6,MATCH('RAB Estetika'!C156,'HARGA SATUAN'!$C$7:$C$1509,0),0)),0,OFFSET('HARGA SATUAN'!$I$6,MATCH('RAB Estetika'!C156,'HARGA SATUAN'!$C$7:$C$1509,0),0))</f>
        <v>0</v>
      </c>
      <c r="H156" s="284">
        <f ca="1">IF(OR(D156="MDU",D156="MDU-KD"),(IF($O$3="RAB NON MDU","PLN KD",G156*F156)),0)</f>
        <v>0</v>
      </c>
      <c r="I156" s="284">
        <f ca="1">IF(D156="HDW",G156*F156,0)</f>
        <v>0</v>
      </c>
      <c r="J156" s="284">
        <f ca="1">IF(D156="JASA",G156*F156,0)</f>
        <v>0</v>
      </c>
      <c r="K156" s="285">
        <f ca="1">SUM(H156:J156)</f>
        <v>0</v>
      </c>
    </row>
    <row r="157" spans="1:22">
      <c r="B157" s="301">
        <v>1</v>
      </c>
      <c r="C157" s="302" t="s">
        <v>1064</v>
      </c>
      <c r="D157" s="303" t="str">
        <f ca="1">IF(ISERROR(OFFSET('HARGA SATUAN'!$D$6,MATCH('RAB Estetika'!C157,'HARGA SATUAN'!$C$7:$C$1509,0),0)),"",OFFSET('HARGA SATUAN'!$D$6,MATCH('RAB Estetika'!C157,'HARGA SATUAN'!$C$7:$C$1509,0),0))</f>
        <v>JASA</v>
      </c>
      <c r="E157" s="304" t="str">
        <f ca="1">IF(ISERROR(OFFSET('HARGA SATUAN'!$E$6,MATCH('RAB Estetika'!C157,'HARGA SATUAN'!$C$7:$C$1509,0),0)),"",OFFSET('HARGA SATUAN'!$E$6,MATCH('RAB Estetika'!C157,'HARGA SATUAN'!$C$7:$C$1509,0),0))</f>
        <v>Lot</v>
      </c>
      <c r="F157" s="305">
        <v>1</v>
      </c>
      <c r="G157" s="306">
        <f ca="1">IF(ISERROR(OFFSET('HARGA SATUAN'!$I$6,MATCH('RAB Estetika'!C157,'HARGA SATUAN'!$C$7:$C$1509,0),0)),0,OFFSET('HARGA SATUAN'!$I$6,MATCH('RAB Estetika'!C157,'HARGA SATUAN'!$C$7:$C$1509,0),0))</f>
        <v>2.5000000000000001E-2</v>
      </c>
      <c r="H157" s="307"/>
      <c r="I157" s="307"/>
      <c r="J157" s="307">
        <f ca="1">SUM(K15:K82)*G157</f>
        <v>0</v>
      </c>
      <c r="K157" s="308">
        <f ca="1">SUM(H157:J157)</f>
        <v>0</v>
      </c>
    </row>
    <row r="158" spans="1:22">
      <c r="B158" s="309"/>
      <c r="C158" s="310"/>
      <c r="D158" s="281" t="str">
        <f ca="1">IF(ISERROR(OFFSET('HARGA SATUAN'!$D$6,MATCH('RAB Estetika'!C158,'HARGA SATUAN'!$C$7:$C$1509,0),0)),"",OFFSET('HARGA SATUAN'!$D$6,MATCH('RAB Estetika'!C158,'HARGA SATUAN'!$C$7:$C$1509,0),0))</f>
        <v/>
      </c>
      <c r="E158" s="282" t="str">
        <f ca="1">IF(ISERROR(OFFSET('HARGA SATUAN'!$E$6,MATCH('RAB Estetika'!C158,'HARGA SATUAN'!$C$7:$C$1509,0),0)),"",OFFSET('HARGA SATUAN'!$E$6,MATCH('RAB Estetika'!C158,'HARGA SATUAN'!$C$7:$C$1509,0),0))</f>
        <v/>
      </c>
      <c r="F158" s="300"/>
      <c r="G158" s="283" t="str">
        <f ca="1">IF(ISERROR(OFFSET('HARGA SATUAN'!$I$6,MATCH('RAB Estetika'!C158,'HARGA SATUAN'!$C$7:$C$1509,0),0)),"",OFFSET('HARGA SATUAN'!$I$6,MATCH('RAB Estetika'!C158,'HARGA SATUAN'!$C$7:$C$1509,0),0))</f>
        <v/>
      </c>
      <c r="H158" s="284">
        <f ca="1">IF(OR(D158="MDU",D158="MDU-KD"),IF(G158="PLN",0,G158*F158),0)</f>
        <v>0</v>
      </c>
      <c r="I158" s="284">
        <f ca="1">IF(D158="HDW",IF(G158="PLN",0,G158*F158),0)</f>
        <v>0</v>
      </c>
      <c r="J158" s="284">
        <f ca="1">IF(D158="JASA",IF(G158="PLN",0,G158*F158),0)</f>
        <v>0</v>
      </c>
      <c r="K158" s="285">
        <f ca="1">SUM(H158:J158)</f>
        <v>0</v>
      </c>
    </row>
    <row r="159" spans="1:22" ht="14.5" thickBot="1">
      <c r="B159" s="311"/>
      <c r="C159" s="312"/>
      <c r="D159" s="313"/>
      <c r="E159" s="314"/>
      <c r="F159" s="314"/>
      <c r="G159" s="314"/>
      <c r="H159" s="315"/>
      <c r="I159" s="315"/>
      <c r="J159" s="315"/>
      <c r="K159" s="316"/>
    </row>
    <row r="160" spans="1:22">
      <c r="B160" s="317"/>
      <c r="C160" s="624" t="s">
        <v>984</v>
      </c>
      <c r="D160" s="624"/>
      <c r="E160" s="624"/>
      <c r="F160" s="624"/>
      <c r="G160" s="318" t="s">
        <v>9</v>
      </c>
      <c r="H160" s="319">
        <f ca="1">SUM(H14:H158)</f>
        <v>0</v>
      </c>
      <c r="I160" s="319">
        <f ca="1">SUM(I14:I158)</f>
        <v>0</v>
      </c>
      <c r="J160" s="319">
        <f ca="1">SUM(J14:J158)</f>
        <v>0</v>
      </c>
      <c r="K160" s="319">
        <f ca="1">SUM(K14:K158)</f>
        <v>0</v>
      </c>
    </row>
    <row r="161" spans="2:13">
      <c r="B161" s="320"/>
      <c r="C161" s="640" t="s">
        <v>1427</v>
      </c>
      <c r="D161" s="640"/>
      <c r="E161" s="640"/>
      <c r="F161" s="640"/>
      <c r="G161" s="321" t="s">
        <v>9</v>
      </c>
      <c r="H161" s="322">
        <f ca="1">H160*0.11</f>
        <v>0</v>
      </c>
      <c r="I161" s="322">
        <f ca="1">I160*0.11</f>
        <v>0</v>
      </c>
      <c r="J161" s="322">
        <f ca="1">J160*0.11</f>
        <v>0</v>
      </c>
      <c r="K161" s="322">
        <f ca="1">K160*0.11</f>
        <v>0</v>
      </c>
    </row>
    <row r="162" spans="2:13" ht="14.5" thickBot="1">
      <c r="B162" s="320"/>
      <c r="C162" s="638" t="s">
        <v>456</v>
      </c>
      <c r="D162" s="638"/>
      <c r="E162" s="638"/>
      <c r="F162" s="638"/>
      <c r="G162" s="323" t="s">
        <v>9</v>
      </c>
      <c r="H162" s="324">
        <f ca="1">SUM(H160:H161)</f>
        <v>0</v>
      </c>
      <c r="I162" s="324">
        <f ca="1">SUM(I160:I161)</f>
        <v>0</v>
      </c>
      <c r="J162" s="323">
        <f ca="1">SUM(J160:J161)</f>
        <v>0</v>
      </c>
      <c r="K162" s="323">
        <f ca="1">SUM(K160:K161)</f>
        <v>0</v>
      </c>
      <c r="M162" s="390"/>
    </row>
    <row r="163" spans="2:13">
      <c r="B163" s="641" t="str">
        <f ca="1">"Terbilang : "&amp;PROPER(IF(K162=0,"nol",IF(K162&lt;0,"minus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IF(--MID(TEXT(ABS(K162),"000000000000000"),1,3)=0,"",MID(TEXT(ABS(K162),"000000000000000"),1,1)&amp;" ratus "&amp;MID(TEXT(ABS(K162),"000000000000000"),2,1)&amp;" puluh "&amp;MID(TEXT(ABS(K162),"000000000000000"),3,1)&amp;" trilyun ")&amp; IF(--MID(TEXT(ABS(K162),"000000000000000"),4,3)=0,"",MID(TEXT(ABS(K162),"000000000000000"),4,1)&amp;" ratus "&amp;MID(TEXT(ABS(K162),"000000000000000"),5,1)&amp;" puluh "&amp;MID(TEXT(ABS(K162),"000000000000000"),6,1)&amp;" milyar ")&amp; IF(--MID(TEXT(ABS(K162),"000000000000000"),7,3)=0,"",MID(TEXT(ABS(K162),"000000000000000"),7,1)&amp;" ratus "&amp;MID(TEXT(ABS(K162),"000000000000000"),8,1)&amp;" puluh "&amp;MID(TEXT(ABS(K162),"000000000000000"),9,1)&amp;" juta ")&amp; IF(--MID(TEXT(ABS(K162),"000000000000000"),10,3)=0,"",IF(--MID(TEXT(ABS(K162),"000000000000000"),10,3)=1,"*",MID(TEXT(ABS(K162),"000000000000000"),10,1)&amp;" ratus "&amp;MID(TEXT(ABS(K162),"000000000000000"),11,1)&amp;" puluh ")&amp;MID(TEXT(ABS(K162),"000000000000000"),12,1)&amp;" ribu ")&amp; IF(--MID(TEXT(ABS(K162),"000000000000000"),13,3)=0,"",MID(TEXT(ABS(K162),"000000000000000"),13,1)&amp;" ratus "&amp;MID(TEXT(ABS(K162),"000000000000000"),14,1)&amp;" puluh "&amp;MID(TEXT(ABS(K162),"000000000000000"),15,1)),1,"satu"),2,"dua"),3,"tiga"),4,"empat"),5,"lima"),6,"enam"),7,"tujuh"),8,"delapan"),9,"sembilan"),"0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Nol Rupiah</v>
      </c>
      <c r="C163" s="642"/>
      <c r="D163" s="642"/>
      <c r="E163" s="642"/>
      <c r="F163" s="642"/>
      <c r="G163" s="642"/>
      <c r="H163" s="642"/>
      <c r="I163" s="642"/>
      <c r="J163" s="642"/>
      <c r="K163" s="643"/>
    </row>
    <row r="164" spans="2:13">
      <c r="B164" s="644"/>
      <c r="C164" s="645"/>
      <c r="D164" s="645"/>
      <c r="E164" s="645"/>
      <c r="F164" s="645"/>
      <c r="G164" s="645"/>
      <c r="H164" s="645"/>
      <c r="I164" s="645"/>
      <c r="J164" s="645"/>
      <c r="K164" s="646"/>
    </row>
    <row r="165" spans="2:13" ht="14.5" thickBot="1">
      <c r="B165" s="326" t="str">
        <f>"Harga yang dipakai adalah "&amp;'HARGA SATUAN'!I5&amp;""</f>
        <v>Harga yang dipakai adalah RAB HSS 2023</v>
      </c>
      <c r="C165" s="327"/>
      <c r="D165" s="328"/>
      <c r="E165" s="328"/>
      <c r="F165" s="328"/>
      <c r="G165" s="329"/>
      <c r="H165" s="329"/>
      <c r="I165" s="329"/>
      <c r="J165" s="329"/>
      <c r="K165" s="330"/>
    </row>
    <row r="166" spans="2:13">
      <c r="C166" s="331"/>
      <c r="E166" s="333"/>
      <c r="F166" s="333"/>
      <c r="G166" s="333"/>
    </row>
    <row r="167" spans="2:13">
      <c r="C167" s="260"/>
      <c r="E167" s="333"/>
      <c r="F167" s="333"/>
      <c r="G167" s="333"/>
      <c r="H167" s="647"/>
      <c r="I167" s="647"/>
      <c r="J167" s="648"/>
      <c r="K167" s="648"/>
    </row>
    <row r="168" spans="2:13">
      <c r="C168" s="260"/>
      <c r="E168" s="333"/>
      <c r="F168" s="333"/>
      <c r="G168" s="333"/>
      <c r="H168" s="334"/>
      <c r="I168" s="637" t="s">
        <v>1642</v>
      </c>
      <c r="J168" s="637"/>
      <c r="K168" s="637"/>
    </row>
    <row r="169" spans="2:13">
      <c r="C169" s="260"/>
      <c r="E169" s="333"/>
      <c r="F169" s="333"/>
      <c r="G169" s="333"/>
      <c r="H169" s="334"/>
      <c r="I169" s="637" t="s">
        <v>1514</v>
      </c>
      <c r="J169" s="637"/>
      <c r="K169" s="637"/>
    </row>
    <row r="170" spans="2:13">
      <c r="C170" s="260"/>
      <c r="E170" s="333"/>
      <c r="F170" s="333"/>
      <c r="G170" s="333"/>
      <c r="H170" s="335"/>
      <c r="I170" s="336"/>
      <c r="J170" s="336"/>
      <c r="K170" s="336"/>
    </row>
    <row r="171" spans="2:13">
      <c r="C171" s="260"/>
      <c r="E171" s="333"/>
      <c r="F171" s="333"/>
      <c r="G171" s="333"/>
      <c r="H171" s="335"/>
      <c r="I171" s="335"/>
      <c r="J171" s="335"/>
      <c r="K171" s="335"/>
    </row>
    <row r="172" spans="2:13">
      <c r="C172" s="260"/>
      <c r="E172" s="333"/>
      <c r="F172" s="333"/>
      <c r="G172" s="333"/>
      <c r="H172" s="335"/>
      <c r="I172" s="335"/>
      <c r="J172" s="335"/>
      <c r="K172" s="335"/>
    </row>
    <row r="173" spans="2:13">
      <c r="C173" s="260"/>
      <c r="E173" s="333"/>
      <c r="F173" s="333"/>
      <c r="G173" s="333"/>
      <c r="H173" s="335"/>
      <c r="I173" s="335"/>
      <c r="J173" s="335"/>
      <c r="K173" s="335"/>
    </row>
    <row r="174" spans="2:13">
      <c r="C174" s="260"/>
      <c r="E174" s="333"/>
      <c r="F174" s="333"/>
      <c r="G174" s="333"/>
      <c r="H174" s="337"/>
      <c r="I174" s="637" t="s">
        <v>1515</v>
      </c>
      <c r="J174" s="637"/>
      <c r="K174" s="637"/>
    </row>
    <row r="175" spans="2:13">
      <c r="C175" s="331"/>
      <c r="E175" s="333"/>
      <c r="F175" s="333"/>
      <c r="G175" s="333"/>
      <c r="H175" s="335"/>
      <c r="I175" s="335"/>
      <c r="J175" s="335"/>
      <c r="K175" s="335"/>
    </row>
    <row r="176" spans="2:13">
      <c r="C176" s="331"/>
      <c r="E176" s="333"/>
      <c r="F176" s="333"/>
      <c r="G176" s="333"/>
      <c r="H176" s="335"/>
      <c r="I176" s="335"/>
      <c r="J176" s="335"/>
      <c r="K176" s="335"/>
    </row>
    <row r="177" spans="3:11">
      <c r="C177" s="331"/>
      <c r="E177" s="333"/>
      <c r="F177" s="333"/>
      <c r="G177" s="333"/>
      <c r="H177" s="335"/>
      <c r="I177" s="335"/>
      <c r="J177" s="335"/>
      <c r="K177" s="335"/>
    </row>
  </sheetData>
  <sheetProtection sort="0" autoFilter="0"/>
  <protectedRanges>
    <protectedRange sqref="B82:C82 B87:C87" name="Range1_1_1"/>
    <protectedRange sqref="C81 C85:C86" name="Range1_3"/>
    <protectedRange sqref="F80:F81 F84:F86" name="Range1_1_3_1_3"/>
    <protectedRange sqref="F39" name="Range1_2"/>
    <protectedRange sqref="B34:C34 B38:C38" name="Range1_1"/>
    <protectedRange sqref="F20:F38 F16:F17" name="Range1_1_3_1"/>
    <protectedRange sqref="B134:C134 B138:C138 B93:C93 B97:C97 B106:C106 B110:C110 B119:C119" name="Range1_1_2"/>
    <protectedRange sqref="F89:F153" name="Range1_1_3_1_2_1"/>
    <protectedRange sqref="C133" name="Range1_1_3"/>
    <protectedRange sqref="C153" name="Range1_4"/>
  </protectedRanges>
  <mergeCells count="22">
    <mergeCell ref="C160:F160"/>
    <mergeCell ref="C161:F161"/>
    <mergeCell ref="O3:P4"/>
    <mergeCell ref="B4:K4"/>
    <mergeCell ref="G6:K6"/>
    <mergeCell ref="B11:B13"/>
    <mergeCell ref="C11:C13"/>
    <mergeCell ref="D11:D13"/>
    <mergeCell ref="E11:E13"/>
    <mergeCell ref="F11:F13"/>
    <mergeCell ref="G11:G13"/>
    <mergeCell ref="H11:K11"/>
    <mergeCell ref="I174:K174"/>
    <mergeCell ref="H12:H13"/>
    <mergeCell ref="I12:I13"/>
    <mergeCell ref="J12:J13"/>
    <mergeCell ref="K12:K13"/>
    <mergeCell ref="C162:F162"/>
    <mergeCell ref="B163:K164"/>
    <mergeCell ref="H167:K167"/>
    <mergeCell ref="I168:K168"/>
    <mergeCell ref="I169:K169"/>
  </mergeCells>
  <conditionalFormatting sqref="C15:C18">
    <cfRule type="cellIs" dxfId="11" priority="6" operator="equal">
      <formula>0</formula>
    </cfRule>
  </conditionalFormatting>
  <conditionalFormatting sqref="C39">
    <cfRule type="cellIs" dxfId="10" priority="14" operator="equal">
      <formula>0</formula>
    </cfRule>
  </conditionalFormatting>
  <conditionalFormatting sqref="C80:C81">
    <cfRule type="cellIs" dxfId="9" priority="13" operator="equal">
      <formula>0</formula>
    </cfRule>
  </conditionalFormatting>
  <conditionalFormatting sqref="C84:C86">
    <cfRule type="cellIs" dxfId="8" priority="3" operator="equal">
      <formula>0</formula>
    </cfRule>
  </conditionalFormatting>
  <conditionalFormatting sqref="C133">
    <cfRule type="cellIs" dxfId="7" priority="10" operator="equal">
      <formula>0</formula>
    </cfRule>
  </conditionalFormatting>
  <conditionalFormatting sqref="C153">
    <cfRule type="cellIs" dxfId="6" priority="1" operator="equal">
      <formula>0</formula>
    </cfRule>
    <cfRule type="cellIs" dxfId="5" priority="2" stopIfTrue="1" operator="equal">
      <formula>0</formula>
    </cfRule>
  </conditionalFormatting>
  <conditionalFormatting sqref="E1:E3 G1:G13 E5:E15 H12:I12 O13 F14:K15 S14:V81 E16:K17 F18:F38 E18:E45 G18:K45 S83:V86 G156:H156 E156:F157 I156:K159 H157:H159 E158:G158 E159:F159">
    <cfRule type="cellIs" dxfId="4" priority="16" stopIfTrue="1" operator="equal">
      <formula>0</formula>
    </cfRule>
  </conditionalFormatting>
  <conditionalFormatting sqref="E46:K155">
    <cfRule type="cellIs" dxfId="3" priority="5" stopIfTrue="1" operator="equal">
      <formula>0</formula>
    </cfRule>
  </conditionalFormatting>
  <conditionalFormatting sqref="F40:F45">
    <cfRule type="cellIs" dxfId="2" priority="4" stopIfTrue="1" operator="equal">
      <formula>0</formula>
    </cfRule>
  </conditionalFormatting>
  <conditionalFormatting sqref="G157:G65624 E163:E65624">
    <cfRule type="cellIs" dxfId="1" priority="15" stopIfTrue="1" operator="equal">
      <formula>0</formula>
    </cfRule>
  </conditionalFormatting>
  <conditionalFormatting sqref="S88:V155">
    <cfRule type="cellIs" dxfId="0" priority="11" stopIfTrue="1" operator="equal">
      <formula>0</formula>
    </cfRule>
  </conditionalFormatting>
  <dataValidations count="3">
    <dataValidation allowBlank="1" showInputMessage="1" showErrorMessage="1" errorTitle="PERINGATAN!!!" error="HARGA YANG DIPAKAI SALAH...." sqref="Q3" xr:uid="{74F98D9A-C1A0-4959-9218-E7CE2423B17B}"/>
    <dataValidation type="list" allowBlank="1" showInputMessage="1" showErrorMessage="1" errorTitle="PERINGATAN!!!" error="HARGA YANG DIPAKAI SALAH...." sqref="O3" xr:uid="{DAD7379F-E4E1-4A95-988F-6C6818BDE140}">
      <formula1>$U$1:$U$4</formula1>
    </dataValidation>
    <dataValidation allowBlank="1" showInputMessage="1" showErrorMessage="1" errorTitle="PERINGATAN !!!" error="MDU / UPAH SALAH BOZ...." sqref="O11:Q11 F88 F121:F130 F113:F119 F135:F136 F18:F19 F15 F59:F79 F40:F57 F83 H14:K159 F154:F155" xr:uid="{8EAB6B04-474F-4683-9B1E-1AD398D28213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8A8-3485-4301-9CE3-73A4E157E91F}">
  <sheetPr>
    <tabColor rgb="FF00B0F0"/>
  </sheetPr>
  <dimension ref="B1:AD54"/>
  <sheetViews>
    <sheetView showGridLines="0" topLeftCell="C12" zoomScale="115" zoomScaleNormal="115" zoomScaleSheetLayoutView="115" workbookViewId="0">
      <selection activeCell="D4" sqref="D4:AC5"/>
    </sheetView>
  </sheetViews>
  <sheetFormatPr defaultColWidth="9.1796875" defaultRowHeight="12"/>
  <cols>
    <col min="1" max="1" width="1.453125" style="432" customWidth="1"/>
    <col min="2" max="118" width="5.7265625" style="432" customWidth="1"/>
    <col min="119" max="16384" width="9.1796875" style="432"/>
  </cols>
  <sheetData>
    <row r="1" spans="2:30" ht="12.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64" t="s">
        <v>1620</v>
      </c>
      <c r="X2" s="665"/>
      <c r="Y2" s="665"/>
      <c r="Z2" s="665"/>
      <c r="AA2" s="665"/>
      <c r="AB2" s="665"/>
      <c r="AC2" s="665"/>
      <c r="AD2" s="666"/>
    </row>
    <row r="3" spans="2:30" ht="12" customHeight="1">
      <c r="B3" s="433"/>
      <c r="W3" s="667"/>
      <c r="X3" s="668"/>
      <c r="Y3" s="668"/>
      <c r="Z3" s="668"/>
      <c r="AA3" s="668"/>
      <c r="AB3" s="668"/>
      <c r="AC3" s="668"/>
      <c r="AD3" s="669"/>
    </row>
    <row r="4" spans="2:30">
      <c r="B4" s="433"/>
      <c r="W4" s="434" t="s">
        <v>1588</v>
      </c>
      <c r="AD4" s="435"/>
    </row>
    <row r="5" spans="2:30">
      <c r="B5" s="433"/>
      <c r="D5" s="670" t="s">
        <v>1633</v>
      </c>
      <c r="E5" s="670"/>
      <c r="F5" s="670"/>
      <c r="W5" s="453" t="s">
        <v>1589</v>
      </c>
      <c r="X5" s="653" t="s">
        <v>1590</v>
      </c>
      <c r="Y5" s="653"/>
      <c r="Z5" s="653"/>
      <c r="AA5" s="653" t="s">
        <v>1591</v>
      </c>
      <c r="AB5" s="653"/>
      <c r="AC5" s="653" t="s">
        <v>1592</v>
      </c>
      <c r="AD5" s="654"/>
    </row>
    <row r="6" spans="2:30">
      <c r="B6" s="433"/>
      <c r="D6" s="501" t="s">
        <v>1634</v>
      </c>
      <c r="W6" s="453">
        <v>1</v>
      </c>
      <c r="X6" s="653" t="s">
        <v>1593</v>
      </c>
      <c r="Y6" s="653"/>
      <c r="Z6" s="653"/>
      <c r="AA6" s="653"/>
      <c r="AB6" s="653"/>
      <c r="AC6" s="653"/>
      <c r="AD6" s="654"/>
    </row>
    <row r="7" spans="2:30">
      <c r="B7" s="433"/>
      <c r="W7" s="453">
        <v>2</v>
      </c>
      <c r="X7" s="653" t="s">
        <v>1594</v>
      </c>
      <c r="Y7" s="653"/>
      <c r="Z7" s="653"/>
      <c r="AA7" s="653"/>
      <c r="AB7" s="653"/>
      <c r="AC7" s="653"/>
      <c r="AD7" s="654"/>
    </row>
    <row r="8" spans="2:30">
      <c r="B8" s="433"/>
      <c r="W8" s="453">
        <v>3</v>
      </c>
      <c r="X8" s="653" t="s">
        <v>1595</v>
      </c>
      <c r="Y8" s="653"/>
      <c r="Z8" s="653"/>
      <c r="AA8" s="653"/>
      <c r="AB8" s="653"/>
      <c r="AC8" s="653"/>
      <c r="AD8" s="654"/>
    </row>
    <row r="9" spans="2:30">
      <c r="B9" s="433"/>
      <c r="W9" s="453">
        <v>4</v>
      </c>
      <c r="X9" s="653" t="s">
        <v>1596</v>
      </c>
      <c r="Y9" s="653"/>
      <c r="Z9" s="653"/>
      <c r="AA9" s="653"/>
      <c r="AB9" s="653"/>
      <c r="AC9" s="653"/>
      <c r="AD9" s="654"/>
    </row>
    <row r="10" spans="2:30">
      <c r="B10" s="433"/>
      <c r="W10" s="453">
        <v>5</v>
      </c>
      <c r="X10" s="653" t="s">
        <v>1597</v>
      </c>
      <c r="Y10" s="653"/>
      <c r="Z10" s="653"/>
      <c r="AA10" s="653"/>
      <c r="AB10" s="653"/>
      <c r="AC10" s="653"/>
      <c r="AD10" s="654"/>
    </row>
    <row r="11" spans="2:30">
      <c r="B11" s="433"/>
      <c r="W11" s="453">
        <v>6</v>
      </c>
      <c r="X11" s="653" t="s">
        <v>1598</v>
      </c>
      <c r="Y11" s="653"/>
      <c r="Z11" s="653"/>
      <c r="AA11" s="653"/>
      <c r="AB11" s="653"/>
      <c r="AC11" s="653"/>
      <c r="AD11" s="654"/>
    </row>
    <row r="12" spans="2:30">
      <c r="B12" s="433"/>
      <c r="W12" s="453">
        <v>7</v>
      </c>
      <c r="X12" s="653" t="s">
        <v>1599</v>
      </c>
      <c r="Y12" s="653"/>
      <c r="Z12" s="653"/>
      <c r="AA12" s="653"/>
      <c r="AB12" s="653"/>
      <c r="AC12" s="653"/>
      <c r="AD12" s="654"/>
    </row>
    <row r="13" spans="2:30" ht="12.75" customHeight="1">
      <c r="B13" s="433"/>
      <c r="W13" s="453">
        <v>8</v>
      </c>
      <c r="X13" s="653" t="s">
        <v>1600</v>
      </c>
      <c r="Y13" s="653"/>
      <c r="Z13" s="653"/>
      <c r="AA13" s="653"/>
      <c r="AB13" s="653"/>
      <c r="AC13" s="653"/>
      <c r="AD13" s="654"/>
    </row>
    <row r="14" spans="2:30">
      <c r="B14" s="433"/>
      <c r="W14" s="453">
        <v>9</v>
      </c>
      <c r="X14" s="653" t="s">
        <v>1601</v>
      </c>
      <c r="Y14" s="653"/>
      <c r="Z14" s="653"/>
      <c r="AA14" s="653"/>
      <c r="AB14" s="653"/>
      <c r="AC14" s="653"/>
      <c r="AD14" s="654"/>
    </row>
    <row r="15" spans="2:30">
      <c r="B15" s="433"/>
      <c r="W15" s="453">
        <v>10</v>
      </c>
      <c r="X15" s="653" t="s">
        <v>1602</v>
      </c>
      <c r="Y15" s="653"/>
      <c r="Z15" s="653"/>
      <c r="AA15" s="653"/>
      <c r="AB15" s="653"/>
      <c r="AC15" s="653"/>
      <c r="AD15" s="654"/>
    </row>
    <row r="16" spans="2:30">
      <c r="B16" s="433"/>
      <c r="W16" s="453">
        <v>11</v>
      </c>
      <c r="X16" s="653" t="s">
        <v>1603</v>
      </c>
      <c r="Y16" s="653"/>
      <c r="Z16" s="653"/>
      <c r="AA16" s="653"/>
      <c r="AB16" s="653"/>
      <c r="AC16" s="653"/>
      <c r="AD16" s="654"/>
    </row>
    <row r="17" spans="2:30">
      <c r="B17" s="433"/>
      <c r="W17" s="453">
        <v>12</v>
      </c>
      <c r="X17" s="653" t="s">
        <v>1604</v>
      </c>
      <c r="Y17" s="653"/>
      <c r="Z17" s="653"/>
      <c r="AA17" s="653"/>
      <c r="AB17" s="653"/>
      <c r="AC17" s="653"/>
      <c r="AD17" s="654"/>
    </row>
    <row r="18" spans="2:30">
      <c r="B18" s="436"/>
      <c r="C18" s="437"/>
      <c r="D18" s="437"/>
      <c r="W18" s="453">
        <v>13</v>
      </c>
      <c r="X18" s="653"/>
      <c r="Y18" s="653"/>
      <c r="Z18" s="653"/>
      <c r="AA18" s="653"/>
      <c r="AB18" s="653"/>
      <c r="AC18" s="653"/>
      <c r="AD18" s="654"/>
    </row>
    <row r="19" spans="2:30">
      <c r="B19" s="433"/>
      <c r="W19" s="454"/>
      <c r="X19" s="671"/>
      <c r="Y19" s="671"/>
      <c r="Z19" s="671"/>
      <c r="AA19" s="671"/>
      <c r="AB19" s="671"/>
      <c r="AC19" s="671"/>
      <c r="AD19" s="672"/>
    </row>
    <row r="20" spans="2:30">
      <c r="B20" s="433"/>
      <c r="W20" s="673" t="s">
        <v>1605</v>
      </c>
      <c r="X20" s="674"/>
      <c r="Y20" s="674"/>
      <c r="Z20" s="674"/>
      <c r="AA20" s="674"/>
      <c r="AB20" s="674"/>
      <c r="AC20" s="674"/>
      <c r="AD20" s="675"/>
    </row>
    <row r="21" spans="2:30">
      <c r="B21" s="433"/>
      <c r="W21" s="695" t="s">
        <v>1606</v>
      </c>
      <c r="X21" s="696"/>
      <c r="Y21" s="696"/>
      <c r="Z21" s="697"/>
      <c r="AA21" s="679" t="s">
        <v>1607</v>
      </c>
      <c r="AB21" s="680"/>
      <c r="AC21" s="680"/>
      <c r="AD21" s="681"/>
    </row>
    <row r="22" spans="2:30">
      <c r="B22" s="433"/>
      <c r="W22" s="701" t="s">
        <v>1639</v>
      </c>
      <c r="X22" s="702"/>
      <c r="Y22" s="486">
        <v>1</v>
      </c>
      <c r="Z22" s="502" t="s">
        <v>93</v>
      </c>
      <c r="AA22" s="703" t="s">
        <v>1622</v>
      </c>
      <c r="AB22" s="663"/>
      <c r="AC22" s="438">
        <v>1</v>
      </c>
      <c r="AD22" s="439" t="s">
        <v>93</v>
      </c>
    </row>
    <row r="23" spans="2:30">
      <c r="B23" s="433"/>
      <c r="W23" s="700" t="s">
        <v>1623</v>
      </c>
      <c r="X23" s="652"/>
      <c r="Y23" s="486">
        <v>2</v>
      </c>
      <c r="Z23" s="502" t="s">
        <v>1031</v>
      </c>
      <c r="AA23" s="703" t="s">
        <v>1635</v>
      </c>
      <c r="AB23" s="663"/>
      <c r="AC23" s="438">
        <v>1</v>
      </c>
      <c r="AD23" s="439" t="s">
        <v>1031</v>
      </c>
    </row>
    <row r="24" spans="2:30">
      <c r="B24" s="433"/>
      <c r="W24" s="700" t="s">
        <v>1635</v>
      </c>
      <c r="X24" s="652"/>
      <c r="Y24" s="486">
        <v>1</v>
      </c>
      <c r="Z24" s="502" t="s">
        <v>1031</v>
      </c>
      <c r="AA24" s="703" t="s">
        <v>1645</v>
      </c>
      <c r="AB24" s="663"/>
      <c r="AC24" s="438">
        <v>1</v>
      </c>
      <c r="AD24" s="439" t="s">
        <v>1031</v>
      </c>
    </row>
    <row r="25" spans="2:30">
      <c r="B25" s="433"/>
      <c r="W25" s="506" t="s">
        <v>1626</v>
      </c>
      <c r="X25" s="507"/>
      <c r="Y25" s="486">
        <v>1</v>
      </c>
      <c r="Z25" s="502" t="s">
        <v>1031</v>
      </c>
      <c r="AA25" s="698"/>
      <c r="AB25" s="699"/>
      <c r="AC25" s="438"/>
      <c r="AD25" s="439"/>
    </row>
    <row r="26" spans="2:30">
      <c r="B26" s="433"/>
      <c r="M26" s="440"/>
      <c r="W26" s="506" t="s">
        <v>1627</v>
      </c>
      <c r="X26" s="507"/>
      <c r="Y26" s="486">
        <v>1</v>
      </c>
      <c r="Z26" s="502" t="s">
        <v>1031</v>
      </c>
      <c r="AA26" s="698"/>
      <c r="AB26" s="699"/>
      <c r="AC26" s="438"/>
      <c r="AD26" s="439"/>
    </row>
    <row r="27" spans="2:30">
      <c r="B27" s="433"/>
      <c r="W27" s="487" t="s">
        <v>1628</v>
      </c>
      <c r="X27" s="488"/>
      <c r="Y27" s="486">
        <v>1</v>
      </c>
      <c r="Z27" s="502" t="s">
        <v>1031</v>
      </c>
      <c r="AA27" s="698"/>
      <c r="AB27" s="699"/>
      <c r="AC27" s="438"/>
      <c r="AD27" s="439"/>
    </row>
    <row r="28" spans="2:30">
      <c r="B28" s="433"/>
      <c r="W28" s="487" t="s">
        <v>1629</v>
      </c>
      <c r="X28" s="488"/>
      <c r="Y28" s="486">
        <v>1</v>
      </c>
      <c r="Z28" s="502" t="s">
        <v>1031</v>
      </c>
      <c r="AA28" s="698"/>
      <c r="AB28" s="699"/>
      <c r="AC28" s="438"/>
      <c r="AD28" s="439"/>
    </row>
    <row r="29" spans="2:30">
      <c r="B29" s="433"/>
      <c r="W29" s="700" t="s">
        <v>1624</v>
      </c>
      <c r="X29" s="652"/>
      <c r="Y29" s="486">
        <v>3</v>
      </c>
      <c r="Z29" s="502" t="s">
        <v>1031</v>
      </c>
      <c r="AA29" s="698"/>
      <c r="AB29" s="699"/>
      <c r="AC29" s="438"/>
      <c r="AD29" s="439"/>
    </row>
    <row r="30" spans="2:30">
      <c r="B30" s="433"/>
      <c r="U30" s="441"/>
      <c r="W30" s="511" t="s">
        <v>1640</v>
      </c>
      <c r="X30" s="512"/>
      <c r="Y30" s="486">
        <v>1</v>
      </c>
      <c r="Z30" s="502" t="s">
        <v>1031</v>
      </c>
      <c r="AA30" s="698"/>
      <c r="AB30" s="699"/>
      <c r="AC30" s="442"/>
      <c r="AD30" s="439"/>
    </row>
    <row r="31" spans="2:30" ht="13.5">
      <c r="B31" s="433"/>
      <c r="T31" s="441"/>
      <c r="W31" s="704" t="s">
        <v>1625</v>
      </c>
      <c r="X31" s="705"/>
      <c r="Y31" s="485">
        <f>30*4</f>
        <v>120</v>
      </c>
      <c r="Z31" s="503" t="s">
        <v>7</v>
      </c>
      <c r="AA31" s="698"/>
      <c r="AB31" s="699"/>
      <c r="AC31" s="442"/>
      <c r="AD31" s="439"/>
    </row>
    <row r="32" spans="2:30">
      <c r="B32" s="433"/>
      <c r="T32" s="441"/>
      <c r="W32" s="704"/>
      <c r="X32" s="705"/>
      <c r="Y32" s="485"/>
      <c r="Z32" s="503"/>
      <c r="AA32" s="698"/>
      <c r="AB32" s="699"/>
      <c r="AC32" s="438"/>
      <c r="AD32" s="439"/>
    </row>
    <row r="33" spans="2:30" ht="14.25" customHeight="1">
      <c r="B33" s="433"/>
      <c r="W33" s="700"/>
      <c r="X33" s="652"/>
      <c r="Y33" s="486"/>
      <c r="Z33" s="502"/>
      <c r="AA33" s="698"/>
      <c r="AB33" s="699"/>
      <c r="AC33" s="438"/>
      <c r="AD33" s="439"/>
    </row>
    <row r="34" spans="2:30" ht="14.25" customHeight="1">
      <c r="B34" s="433"/>
      <c r="W34" s="706"/>
      <c r="X34" s="707"/>
      <c r="Y34" s="486"/>
      <c r="Z34" s="502"/>
      <c r="AA34" s="698"/>
      <c r="AB34" s="699"/>
      <c r="AC34" s="438"/>
      <c r="AD34" s="439"/>
    </row>
    <row r="35" spans="2:30" ht="14.25" customHeight="1">
      <c r="B35" s="433"/>
      <c r="W35" s="706"/>
      <c r="X35" s="707"/>
      <c r="Y35" s="486"/>
      <c r="Z35" s="502"/>
      <c r="AA35" s="698"/>
      <c r="AB35" s="699"/>
      <c r="AC35" s="438"/>
      <c r="AD35" s="439"/>
    </row>
    <row r="36" spans="2:30">
      <c r="B36" s="433"/>
      <c r="W36" s="704"/>
      <c r="X36" s="705"/>
      <c r="Y36" s="485"/>
      <c r="Z36" s="503"/>
      <c r="AA36" s="698"/>
      <c r="AB36" s="699"/>
      <c r="AC36" s="438"/>
      <c r="AD36" s="439"/>
    </row>
    <row r="37" spans="2:30">
      <c r="B37" s="433"/>
      <c r="W37" s="704"/>
      <c r="X37" s="705"/>
      <c r="Y37" s="485"/>
      <c r="Z37" s="503"/>
      <c r="AA37" s="698"/>
      <c r="AB37" s="699"/>
      <c r="AC37" s="438"/>
      <c r="AD37" s="439"/>
    </row>
    <row r="38" spans="2:30">
      <c r="B38" s="433"/>
      <c r="W38" s="673" t="s">
        <v>1608</v>
      </c>
      <c r="X38" s="674"/>
      <c r="Y38" s="674"/>
      <c r="Z38" s="674"/>
      <c r="AA38" s="674"/>
      <c r="AB38" s="674"/>
      <c r="AC38" s="674"/>
      <c r="AD38" s="675"/>
    </row>
    <row r="39" spans="2:30" ht="12.75" customHeight="1">
      <c r="B39" s="433"/>
      <c r="W39" s="708"/>
      <c r="X39" s="709"/>
      <c r="Y39" s="709"/>
      <c r="Z39" s="709"/>
      <c r="AA39" s="709"/>
      <c r="AB39" s="709"/>
      <c r="AC39" s="709"/>
      <c r="AD39" s="710"/>
    </row>
    <row r="40" spans="2:30" ht="12" customHeight="1">
      <c r="B40" s="433"/>
      <c r="U40" s="437"/>
      <c r="W40" s="708"/>
      <c r="X40" s="709"/>
      <c r="Y40" s="709"/>
      <c r="Z40" s="709"/>
      <c r="AA40" s="709"/>
      <c r="AB40" s="709"/>
      <c r="AC40" s="709"/>
      <c r="AD40" s="710"/>
    </row>
    <row r="41" spans="2:30" ht="12" customHeight="1">
      <c r="B41" s="433"/>
      <c r="W41" s="708"/>
      <c r="X41" s="709"/>
      <c r="Y41" s="709"/>
      <c r="Z41" s="709"/>
      <c r="AA41" s="709"/>
      <c r="AB41" s="709"/>
      <c r="AC41" s="709"/>
      <c r="AD41" s="710"/>
    </row>
    <row r="42" spans="2:30" ht="12" customHeight="1">
      <c r="B42" s="433"/>
      <c r="W42" s="708"/>
      <c r="X42" s="709"/>
      <c r="Y42" s="709"/>
      <c r="Z42" s="709"/>
      <c r="AA42" s="709"/>
      <c r="AB42" s="709"/>
      <c r="AC42" s="709"/>
      <c r="AD42" s="710"/>
    </row>
    <row r="43" spans="2:30" ht="12" customHeight="1">
      <c r="B43" s="433"/>
      <c r="V43" s="443"/>
      <c r="W43" s="711"/>
      <c r="X43" s="712"/>
      <c r="Y43" s="712"/>
      <c r="Z43" s="712"/>
      <c r="AA43" s="712"/>
      <c r="AB43" s="712"/>
      <c r="AC43" s="712"/>
      <c r="AD43" s="713"/>
    </row>
    <row r="44" spans="2:30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82" t="s">
        <v>1609</v>
      </c>
      <c r="X44" s="683"/>
      <c r="Y44" s="653"/>
      <c r="Z44" s="653"/>
      <c r="AA44" s="653"/>
      <c r="AB44" s="653"/>
      <c r="AC44" s="653"/>
      <c r="AD44" s="654"/>
    </row>
    <row r="45" spans="2:30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82" t="s">
        <v>1610</v>
      </c>
      <c r="X45" s="683"/>
      <c r="Y45" s="653">
        <v>1</v>
      </c>
      <c r="Z45" s="653"/>
      <c r="AA45" s="653"/>
      <c r="AB45" s="653" t="s">
        <v>1611</v>
      </c>
      <c r="AC45" s="653"/>
      <c r="AD45" s="446" t="s">
        <v>1612</v>
      </c>
    </row>
    <row r="46" spans="2:30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82" t="s">
        <v>1613</v>
      </c>
      <c r="X46" s="683"/>
      <c r="Y46" s="684"/>
      <c r="Z46" s="684"/>
      <c r="AA46" s="684"/>
      <c r="AB46" s="653" t="s">
        <v>1614</v>
      </c>
      <c r="AC46" s="653"/>
      <c r="AD46" s="447"/>
    </row>
    <row r="47" spans="2:30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85" t="s">
        <v>1615</v>
      </c>
      <c r="X47" s="685"/>
      <c r="Y47" s="685"/>
      <c r="Z47" s="685"/>
      <c r="AA47" s="685"/>
      <c r="AB47" s="685"/>
      <c r="AC47" s="685"/>
      <c r="AD47" s="686"/>
    </row>
    <row r="48" spans="2:30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91" t="s">
        <v>1644</v>
      </c>
      <c r="X48" s="691"/>
      <c r="Y48" s="691"/>
      <c r="Z48" s="691"/>
      <c r="AA48" s="691"/>
      <c r="AB48" s="691"/>
      <c r="AC48" s="691"/>
      <c r="AD48" s="692"/>
    </row>
    <row r="49" spans="2:30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91"/>
      <c r="X49" s="691"/>
      <c r="Y49" s="691"/>
      <c r="Z49" s="691"/>
      <c r="AA49" s="691"/>
      <c r="AB49" s="691"/>
      <c r="AC49" s="691"/>
      <c r="AD49" s="692"/>
    </row>
    <row r="50" spans="2:30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93"/>
      <c r="X50" s="693"/>
      <c r="Y50" s="693"/>
      <c r="Z50" s="693"/>
      <c r="AA50" s="693"/>
      <c r="AB50" s="693"/>
      <c r="AC50" s="693"/>
      <c r="AD50" s="694"/>
    </row>
    <row r="51" spans="2:30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82" t="s">
        <v>1616</v>
      </c>
      <c r="X51" s="683"/>
      <c r="Y51" s="653" t="s">
        <v>1638</v>
      </c>
      <c r="Z51" s="653"/>
      <c r="AA51" s="653"/>
      <c r="AB51" s="653"/>
      <c r="AC51" s="653"/>
      <c r="AD51" s="654"/>
    </row>
    <row r="52" spans="2:30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82" t="s">
        <v>1617</v>
      </c>
      <c r="X52" s="683"/>
      <c r="Y52" s="653" t="s">
        <v>1630</v>
      </c>
      <c r="Z52" s="653"/>
      <c r="AA52" s="653"/>
      <c r="AB52" s="653"/>
      <c r="AC52" s="653"/>
      <c r="AD52" s="654"/>
    </row>
    <row r="53" spans="2:30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82" t="s">
        <v>1618</v>
      </c>
      <c r="X53" s="683"/>
      <c r="Y53" s="653" t="s">
        <v>1631</v>
      </c>
      <c r="Z53" s="653"/>
      <c r="AA53" s="653"/>
      <c r="AB53" s="653"/>
      <c r="AC53" s="653"/>
      <c r="AD53" s="654"/>
    </row>
    <row r="54" spans="2:30" ht="12.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87" t="s">
        <v>1619</v>
      </c>
      <c r="X54" s="688"/>
      <c r="Y54" s="689" t="s">
        <v>1632</v>
      </c>
      <c r="Z54" s="689"/>
      <c r="AA54" s="689"/>
      <c r="AB54" s="689"/>
      <c r="AC54" s="689"/>
      <c r="AD54" s="690"/>
    </row>
  </sheetData>
  <mergeCells count="101">
    <mergeCell ref="W53:X53"/>
    <mergeCell ref="Y53:AA53"/>
    <mergeCell ref="AB53:AD53"/>
    <mergeCell ref="W54:X54"/>
    <mergeCell ref="Y54:AA54"/>
    <mergeCell ref="AB54:AD54"/>
    <mergeCell ref="W47:AD47"/>
    <mergeCell ref="W48:AD50"/>
    <mergeCell ref="W51:X51"/>
    <mergeCell ref="Y51:AA51"/>
    <mergeCell ref="AB51:AD51"/>
    <mergeCell ref="W52:X52"/>
    <mergeCell ref="Y52:AA52"/>
    <mergeCell ref="AB52:AD52"/>
    <mergeCell ref="W45:X45"/>
    <mergeCell ref="Y45:AA45"/>
    <mergeCell ref="AB45:AC45"/>
    <mergeCell ref="W46:X46"/>
    <mergeCell ref="Y46:AA46"/>
    <mergeCell ref="AB46:AC46"/>
    <mergeCell ref="W37:X37"/>
    <mergeCell ref="AA37:AB37"/>
    <mergeCell ref="W38:AD38"/>
    <mergeCell ref="W39:AD43"/>
    <mergeCell ref="W44:X44"/>
    <mergeCell ref="Y44:AD44"/>
    <mergeCell ref="AA34:AB34"/>
    <mergeCell ref="AA35:AB35"/>
    <mergeCell ref="W36:X36"/>
    <mergeCell ref="AA36:AB36"/>
    <mergeCell ref="AA31:AB31"/>
    <mergeCell ref="W32:X32"/>
    <mergeCell ref="AA32:AB32"/>
    <mergeCell ref="W33:X33"/>
    <mergeCell ref="AA33:AB33"/>
    <mergeCell ref="W35:X35"/>
    <mergeCell ref="W34:X34"/>
    <mergeCell ref="W31:X31"/>
    <mergeCell ref="AA28:AB28"/>
    <mergeCell ref="W29:X29"/>
    <mergeCell ref="AA29:AB29"/>
    <mergeCell ref="AA30:AB30"/>
    <mergeCell ref="AA25:AB25"/>
    <mergeCell ref="AA26:AB26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9:Z9"/>
    <mergeCell ref="AA9:AB9"/>
    <mergeCell ref="AC9:AD9"/>
    <mergeCell ref="X12:Z12"/>
    <mergeCell ref="AA12:AB12"/>
    <mergeCell ref="AC12:AD12"/>
    <mergeCell ref="X10:Z10"/>
    <mergeCell ref="AA10:AB10"/>
    <mergeCell ref="AC10:AD10"/>
    <mergeCell ref="D5:F5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EE3F-E4A4-4ECD-9A4C-40115DD981B4}">
  <dimension ref="B1:AF121"/>
  <sheetViews>
    <sheetView showGridLines="0" view="pageBreakPreview" topLeftCell="A28" zoomScale="55" zoomScaleNormal="70" zoomScaleSheetLayoutView="55" workbookViewId="0">
      <selection activeCell="AR51" sqref="AR51"/>
    </sheetView>
  </sheetViews>
  <sheetFormatPr defaultColWidth="9.1796875" defaultRowHeight="13"/>
  <cols>
    <col min="1" max="1" width="1.7265625" style="406" customWidth="1"/>
    <col min="2" max="2" width="1.54296875" style="406" customWidth="1"/>
    <col min="3" max="3" width="10.7265625" style="406" customWidth="1"/>
    <col min="4" max="4" width="2.54296875" style="406" customWidth="1"/>
    <col min="5" max="21" width="9.1796875" style="406"/>
    <col min="22" max="22" width="14.54296875" style="406" customWidth="1"/>
    <col min="23" max="23" width="3.1796875" style="406" customWidth="1"/>
    <col min="24" max="27" width="9.1796875" style="406"/>
    <col min="28" max="28" width="2.81640625" style="406" customWidth="1"/>
    <col min="29" max="31" width="4.7265625" style="406" customWidth="1"/>
    <col min="32" max="32" width="1.7265625" style="406" customWidth="1"/>
    <col min="33" max="16384" width="9.1796875" style="406"/>
  </cols>
  <sheetData>
    <row r="1" spans="2:32" ht="13.5" thickBot="1"/>
    <row r="2" spans="2:32" ht="6" customHeight="1" thickBot="1">
      <c r="B2" s="407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9"/>
    </row>
    <row r="3" spans="2:32" ht="13.5" thickBot="1">
      <c r="B3" s="410"/>
      <c r="C3" s="40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9"/>
      <c r="AF3" s="411"/>
    </row>
    <row r="4" spans="2:32" ht="12.75" customHeight="1" thickTop="1">
      <c r="B4" s="410"/>
      <c r="C4" s="410"/>
      <c r="D4" s="714" t="s">
        <v>1664</v>
      </c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6"/>
      <c r="AD4" s="412"/>
      <c r="AE4" s="411"/>
      <c r="AF4" s="411"/>
    </row>
    <row r="5" spans="2:32" ht="13.5" customHeight="1" thickBot="1">
      <c r="B5" s="410"/>
      <c r="C5" s="410"/>
      <c r="D5" s="717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9"/>
      <c r="AD5" s="412"/>
      <c r="AE5" s="411"/>
      <c r="AF5" s="411"/>
    </row>
    <row r="6" spans="2:32" ht="12.75" customHeight="1" thickTop="1">
      <c r="B6" s="410"/>
      <c r="C6" s="410"/>
      <c r="AE6" s="411"/>
      <c r="AF6" s="411"/>
    </row>
    <row r="7" spans="2:32" ht="12.75" customHeight="1">
      <c r="B7" s="410"/>
      <c r="C7" s="410"/>
      <c r="Z7" s="413"/>
      <c r="AA7" s="413"/>
      <c r="AB7" s="413"/>
      <c r="AC7" s="414"/>
      <c r="AD7" s="414"/>
      <c r="AE7" s="411"/>
      <c r="AF7" s="411"/>
    </row>
    <row r="8" spans="2:32" ht="12.75" customHeight="1">
      <c r="B8" s="410"/>
      <c r="C8" s="410"/>
      <c r="Z8" s="413"/>
      <c r="AA8" s="413"/>
      <c r="AB8" s="413"/>
      <c r="AC8" s="414"/>
      <c r="AD8" s="414"/>
      <c r="AE8" s="411"/>
      <c r="AF8" s="411"/>
    </row>
    <row r="9" spans="2:32" ht="12.75" customHeight="1">
      <c r="B9" s="410"/>
      <c r="C9" s="410"/>
      <c r="AE9" s="411"/>
      <c r="AF9" s="411"/>
    </row>
    <row r="10" spans="2:32" ht="12.75" customHeight="1">
      <c r="B10" s="410"/>
      <c r="C10" s="410"/>
      <c r="AE10" s="411"/>
      <c r="AF10" s="411"/>
    </row>
    <row r="11" spans="2:32">
      <c r="B11" s="410"/>
      <c r="C11" s="410"/>
      <c r="AE11" s="411"/>
      <c r="AF11" s="411"/>
    </row>
    <row r="12" spans="2:32">
      <c r="B12" s="410"/>
      <c r="C12" s="410"/>
      <c r="AE12" s="411"/>
      <c r="AF12" s="411"/>
    </row>
    <row r="13" spans="2:32">
      <c r="B13" s="410"/>
      <c r="C13" s="410"/>
      <c r="AE13" s="411"/>
      <c r="AF13" s="411"/>
    </row>
    <row r="14" spans="2:32">
      <c r="B14" s="410"/>
      <c r="C14" s="410"/>
      <c r="AE14" s="411"/>
      <c r="AF14" s="411"/>
    </row>
    <row r="15" spans="2:32">
      <c r="B15" s="410"/>
      <c r="C15" s="410"/>
      <c r="E15" s="415"/>
      <c r="AE15" s="411"/>
      <c r="AF15" s="411"/>
    </row>
    <row r="16" spans="2:32">
      <c r="B16" s="410"/>
      <c r="C16" s="410"/>
      <c r="AE16" s="411"/>
      <c r="AF16" s="411"/>
    </row>
    <row r="17" spans="2:32">
      <c r="B17" s="410"/>
      <c r="C17" s="410"/>
      <c r="AE17" s="411"/>
      <c r="AF17" s="411"/>
    </row>
    <row r="18" spans="2:32">
      <c r="B18" s="410"/>
      <c r="C18" s="410"/>
      <c r="AE18" s="411"/>
      <c r="AF18" s="411"/>
    </row>
    <row r="19" spans="2:32">
      <c r="B19" s="410"/>
      <c r="C19" s="410"/>
      <c r="AE19" s="411"/>
      <c r="AF19" s="411"/>
    </row>
    <row r="20" spans="2:32">
      <c r="B20" s="410"/>
      <c r="C20" s="410"/>
      <c r="AE20" s="411"/>
      <c r="AF20" s="411"/>
    </row>
    <row r="21" spans="2:32">
      <c r="B21" s="410"/>
      <c r="C21" s="410"/>
      <c r="AE21" s="411"/>
      <c r="AF21" s="411"/>
    </row>
    <row r="22" spans="2:32">
      <c r="B22" s="410"/>
      <c r="C22" s="410"/>
      <c r="AE22" s="411"/>
      <c r="AF22" s="411"/>
    </row>
    <row r="23" spans="2:32">
      <c r="B23" s="410"/>
      <c r="C23" s="410"/>
      <c r="AE23" s="411"/>
      <c r="AF23" s="411"/>
    </row>
    <row r="24" spans="2:32">
      <c r="B24" s="410"/>
      <c r="C24" s="410"/>
      <c r="AE24" s="411"/>
      <c r="AF24" s="411"/>
    </row>
    <row r="25" spans="2:32">
      <c r="B25" s="410"/>
      <c r="C25" s="410"/>
      <c r="AE25" s="411"/>
      <c r="AF25" s="411"/>
    </row>
    <row r="26" spans="2:32">
      <c r="B26" s="410"/>
      <c r="C26" s="410"/>
      <c r="K26" s="416"/>
      <c r="AE26" s="411"/>
      <c r="AF26" s="411"/>
    </row>
    <row r="27" spans="2:32">
      <c r="B27" s="410"/>
      <c r="C27" s="410"/>
      <c r="AE27" s="411"/>
      <c r="AF27" s="411"/>
    </row>
    <row r="28" spans="2:32">
      <c r="B28" s="410"/>
      <c r="C28" s="410"/>
      <c r="AE28" s="411"/>
      <c r="AF28" s="411"/>
    </row>
    <row r="29" spans="2:32">
      <c r="B29" s="410"/>
      <c r="C29" s="410"/>
      <c r="AE29" s="411"/>
      <c r="AF29" s="411"/>
    </row>
    <row r="30" spans="2:32">
      <c r="B30" s="410"/>
      <c r="C30" s="410"/>
      <c r="AE30" s="411"/>
      <c r="AF30" s="411"/>
    </row>
    <row r="31" spans="2:32">
      <c r="B31" s="410"/>
      <c r="C31" s="410"/>
      <c r="AE31" s="411"/>
      <c r="AF31" s="411"/>
    </row>
    <row r="32" spans="2:32">
      <c r="B32" s="410"/>
      <c r="C32" s="410"/>
      <c r="AE32" s="411"/>
      <c r="AF32" s="411"/>
    </row>
    <row r="33" spans="2:32">
      <c r="B33" s="410"/>
      <c r="C33" s="410"/>
      <c r="AE33" s="411"/>
      <c r="AF33" s="411"/>
    </row>
    <row r="34" spans="2:32">
      <c r="B34" s="410"/>
      <c r="C34" s="410"/>
      <c r="AE34" s="411"/>
      <c r="AF34" s="411"/>
    </row>
    <row r="35" spans="2:32">
      <c r="B35" s="410"/>
      <c r="C35" s="410"/>
      <c r="AE35" s="411"/>
      <c r="AF35" s="411"/>
    </row>
    <row r="36" spans="2:32">
      <c r="B36" s="410"/>
      <c r="C36" s="410"/>
      <c r="AE36" s="411"/>
      <c r="AF36" s="411"/>
    </row>
    <row r="37" spans="2:32">
      <c r="B37" s="410"/>
      <c r="C37" s="410"/>
      <c r="AE37" s="411"/>
      <c r="AF37" s="411"/>
    </row>
    <row r="38" spans="2:32">
      <c r="B38" s="410"/>
      <c r="C38" s="410"/>
      <c r="AE38" s="411"/>
      <c r="AF38" s="411"/>
    </row>
    <row r="39" spans="2:32">
      <c r="B39" s="410"/>
      <c r="C39" s="410"/>
      <c r="AE39" s="411"/>
      <c r="AF39" s="411"/>
    </row>
    <row r="40" spans="2:32">
      <c r="B40" s="410"/>
      <c r="C40" s="410"/>
      <c r="AE40" s="411"/>
      <c r="AF40" s="411"/>
    </row>
    <row r="41" spans="2:32">
      <c r="B41" s="410"/>
      <c r="C41" s="410"/>
      <c r="AE41" s="411"/>
      <c r="AF41" s="411"/>
    </row>
    <row r="42" spans="2:32">
      <c r="B42" s="410"/>
      <c r="C42" s="410"/>
      <c r="AE42" s="411"/>
      <c r="AF42" s="411"/>
    </row>
    <row r="43" spans="2:32">
      <c r="B43" s="410"/>
      <c r="C43" s="410"/>
      <c r="AE43" s="411"/>
      <c r="AF43" s="411"/>
    </row>
    <row r="44" spans="2:32">
      <c r="B44" s="410"/>
      <c r="C44" s="410"/>
      <c r="AE44" s="411"/>
      <c r="AF44" s="411"/>
    </row>
    <row r="45" spans="2:32">
      <c r="B45" s="410"/>
      <c r="C45" s="410"/>
      <c r="AE45" s="411"/>
      <c r="AF45" s="411"/>
    </row>
    <row r="46" spans="2:32">
      <c r="B46" s="410"/>
      <c r="C46" s="410"/>
      <c r="AE46" s="411"/>
      <c r="AF46" s="411"/>
    </row>
    <row r="47" spans="2:32">
      <c r="B47" s="410"/>
      <c r="C47" s="410"/>
      <c r="AE47" s="411"/>
      <c r="AF47" s="411"/>
    </row>
    <row r="48" spans="2:32">
      <c r="B48" s="410"/>
      <c r="C48" s="410"/>
      <c r="AE48" s="411"/>
      <c r="AF48" s="411"/>
    </row>
    <row r="49" spans="2:32">
      <c r="B49" s="410"/>
      <c r="C49" s="410"/>
      <c r="AE49" s="411"/>
      <c r="AF49" s="411"/>
    </row>
    <row r="50" spans="2:32">
      <c r="B50" s="410"/>
      <c r="C50" s="410"/>
      <c r="AE50" s="411"/>
      <c r="AF50" s="411"/>
    </row>
    <row r="51" spans="2:32">
      <c r="B51" s="410"/>
      <c r="C51" s="410"/>
      <c r="AE51" s="411"/>
      <c r="AF51" s="411"/>
    </row>
    <row r="52" spans="2:32">
      <c r="B52" s="410"/>
      <c r="C52" s="410"/>
      <c r="AE52" s="411"/>
      <c r="AF52" s="411"/>
    </row>
    <row r="53" spans="2:32">
      <c r="B53" s="410"/>
      <c r="C53" s="410"/>
      <c r="AE53" s="411"/>
      <c r="AF53" s="411"/>
    </row>
    <row r="54" spans="2:32">
      <c r="B54" s="410"/>
      <c r="C54" s="410"/>
      <c r="AE54" s="411"/>
      <c r="AF54" s="411"/>
    </row>
    <row r="55" spans="2:32">
      <c r="B55" s="410"/>
      <c r="C55" s="410"/>
      <c r="AE55" s="411"/>
      <c r="AF55" s="411"/>
    </row>
    <row r="56" spans="2:32">
      <c r="B56" s="410"/>
      <c r="C56" s="410"/>
      <c r="AE56" s="411"/>
      <c r="AF56" s="411"/>
    </row>
    <row r="57" spans="2:32">
      <c r="B57" s="410"/>
      <c r="C57" s="410"/>
      <c r="S57" s="416"/>
      <c r="T57" s="416"/>
      <c r="U57" s="416"/>
      <c r="V57" s="417"/>
      <c r="W57" s="417"/>
      <c r="X57" s="417"/>
      <c r="Y57" s="417"/>
      <c r="Z57" s="417"/>
      <c r="AA57" s="417"/>
      <c r="AB57" s="417"/>
      <c r="AC57" s="417"/>
      <c r="AD57" s="417"/>
      <c r="AE57" s="418"/>
      <c r="AF57" s="411"/>
    </row>
    <row r="58" spans="2:32">
      <c r="B58" s="410"/>
      <c r="C58" s="410"/>
      <c r="V58" s="419"/>
      <c r="W58" s="419"/>
      <c r="X58" s="419"/>
      <c r="Y58" s="419"/>
      <c r="Z58" s="419"/>
      <c r="AA58" s="419"/>
      <c r="AB58" s="419"/>
      <c r="AC58" s="419"/>
      <c r="AD58" s="419"/>
      <c r="AE58" s="420"/>
      <c r="AF58" s="411"/>
    </row>
    <row r="59" spans="2:32">
      <c r="B59" s="410"/>
      <c r="C59" s="410"/>
      <c r="V59" s="417"/>
      <c r="W59" s="417"/>
      <c r="X59" s="417"/>
      <c r="Y59" s="417"/>
      <c r="Z59" s="417"/>
      <c r="AA59" s="417"/>
      <c r="AB59" s="417"/>
      <c r="AC59" s="417"/>
      <c r="AD59" s="417"/>
      <c r="AE59" s="418"/>
      <c r="AF59" s="411"/>
    </row>
    <row r="60" spans="2:32">
      <c r="B60" s="410"/>
      <c r="C60" s="410"/>
      <c r="V60" s="417"/>
      <c r="W60" s="417"/>
      <c r="X60" s="417"/>
      <c r="Y60" s="417"/>
      <c r="Z60" s="417"/>
      <c r="AA60" s="417"/>
      <c r="AB60" s="417"/>
      <c r="AC60" s="417"/>
      <c r="AD60" s="417"/>
      <c r="AE60" s="418"/>
      <c r="AF60" s="411"/>
    </row>
    <row r="61" spans="2:32">
      <c r="B61" s="410"/>
      <c r="C61" s="410"/>
      <c r="V61" s="417"/>
      <c r="W61" s="417"/>
      <c r="X61" s="417"/>
      <c r="Y61" s="417"/>
      <c r="Z61" s="417"/>
      <c r="AA61" s="417"/>
      <c r="AB61" s="417"/>
      <c r="AC61" s="417"/>
      <c r="AD61" s="417"/>
      <c r="AE61" s="418"/>
      <c r="AF61" s="411"/>
    </row>
    <row r="62" spans="2:32">
      <c r="B62" s="410"/>
      <c r="C62" s="410"/>
      <c r="V62" s="417"/>
      <c r="W62" s="421"/>
      <c r="X62" s="417"/>
      <c r="Y62" s="417"/>
      <c r="Z62" s="417"/>
      <c r="AA62" s="417"/>
      <c r="AB62" s="417"/>
      <c r="AC62" s="417"/>
      <c r="AD62" s="417"/>
      <c r="AE62" s="418"/>
      <c r="AF62" s="411"/>
    </row>
    <row r="63" spans="2:32">
      <c r="B63" s="410"/>
      <c r="C63" s="410"/>
      <c r="V63" s="417"/>
      <c r="W63" s="421"/>
      <c r="X63" s="417"/>
      <c r="Y63" s="417"/>
      <c r="Z63" s="417"/>
      <c r="AA63" s="417"/>
      <c r="AB63" s="417"/>
      <c r="AC63" s="417"/>
      <c r="AD63" s="417"/>
      <c r="AE63" s="418"/>
      <c r="AF63" s="411"/>
    </row>
    <row r="64" spans="2:32">
      <c r="B64" s="410"/>
      <c r="C64" s="410"/>
      <c r="V64" s="417"/>
      <c r="W64" s="421"/>
      <c r="X64" s="417"/>
      <c r="Y64" s="417"/>
      <c r="Z64" s="417"/>
      <c r="AA64" s="417"/>
      <c r="AB64" s="417"/>
      <c r="AC64" s="417"/>
      <c r="AD64" s="417"/>
      <c r="AE64" s="418"/>
      <c r="AF64" s="411"/>
    </row>
    <row r="65" spans="2:32">
      <c r="B65" s="410"/>
      <c r="C65" s="410"/>
      <c r="V65" s="417"/>
      <c r="W65" s="421"/>
      <c r="X65" s="417"/>
      <c r="Y65" s="417"/>
      <c r="Z65" s="417"/>
      <c r="AA65" s="417"/>
      <c r="AB65" s="417"/>
      <c r="AC65" s="417"/>
      <c r="AD65" s="417"/>
      <c r="AE65" s="418"/>
      <c r="AF65" s="411"/>
    </row>
    <row r="66" spans="2:32" ht="13.5" thickBot="1">
      <c r="B66" s="410"/>
      <c r="C66" s="422"/>
      <c r="D66" s="457"/>
      <c r="E66" s="457"/>
      <c r="F66" s="457"/>
      <c r="G66" s="457"/>
      <c r="H66" s="457"/>
      <c r="I66" s="457"/>
      <c r="J66" s="457"/>
      <c r="K66" s="457"/>
      <c r="L66" s="457"/>
      <c r="M66" s="457"/>
      <c r="N66" s="457"/>
      <c r="O66" s="457"/>
      <c r="P66" s="457"/>
      <c r="Q66" s="457"/>
      <c r="R66" s="457"/>
      <c r="S66" s="457"/>
      <c r="T66" s="457"/>
      <c r="U66" s="457"/>
      <c r="V66" s="458"/>
      <c r="W66" s="459"/>
      <c r="X66" s="458"/>
      <c r="Y66" s="458"/>
      <c r="Z66" s="458"/>
      <c r="AA66" s="458"/>
      <c r="AB66" s="458"/>
      <c r="AC66" s="458"/>
      <c r="AD66" s="458"/>
      <c r="AE66" s="423"/>
      <c r="AF66" s="411"/>
    </row>
    <row r="67" spans="2:32" ht="6" customHeight="1" thickBot="1">
      <c r="B67" s="422"/>
      <c r="C67" s="457"/>
      <c r="D67" s="457"/>
      <c r="E67" s="457"/>
      <c r="F67" s="457"/>
      <c r="G67" s="457"/>
      <c r="H67" s="457"/>
      <c r="I67" s="457"/>
      <c r="J67" s="457"/>
      <c r="K67" s="457"/>
      <c r="L67" s="457"/>
      <c r="M67" s="457"/>
      <c r="N67" s="457"/>
      <c r="O67" s="457"/>
      <c r="P67" s="457"/>
      <c r="Q67" s="457"/>
      <c r="R67" s="457"/>
      <c r="S67" s="457"/>
      <c r="T67" s="457"/>
      <c r="U67" s="457"/>
      <c r="V67" s="457"/>
      <c r="W67" s="457"/>
      <c r="X67" s="457"/>
      <c r="Y67" s="457"/>
      <c r="Z67" s="457"/>
      <c r="AA67" s="457"/>
      <c r="AB67" s="457"/>
      <c r="AC67" s="457"/>
      <c r="AD67" s="457"/>
      <c r="AE67" s="457"/>
      <c r="AF67" s="424"/>
    </row>
    <row r="74" spans="2:32">
      <c r="N74" s="425"/>
    </row>
    <row r="75" spans="2:32" ht="15" customHeight="1">
      <c r="F75" s="426"/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6" ht="15" customHeight="1">
      <c r="F97" s="426"/>
    </row>
    <row r="98" spans="6:6" ht="15" customHeight="1">
      <c r="F98" s="426"/>
    </row>
    <row r="99" spans="6:6" ht="15" customHeight="1">
      <c r="F99" s="426"/>
    </row>
    <row r="100" spans="6:6" ht="15" customHeight="1">
      <c r="F100" s="426"/>
    </row>
    <row r="101" spans="6:6" ht="15" customHeight="1">
      <c r="F101" s="426"/>
    </row>
    <row r="102" spans="6:6" ht="15" customHeight="1">
      <c r="F102" s="426"/>
    </row>
    <row r="103" spans="6:6" ht="15" customHeight="1">
      <c r="F103" s="426"/>
    </row>
    <row r="104" spans="6:6" ht="15" customHeight="1">
      <c r="F104" s="426"/>
    </row>
    <row r="105" spans="6:6" ht="15" customHeight="1">
      <c r="F105" s="426"/>
    </row>
    <row r="106" spans="6:6" ht="15" customHeight="1">
      <c r="F106" s="426"/>
    </row>
    <row r="107" spans="6:6" ht="15" customHeight="1">
      <c r="F107" s="426"/>
    </row>
    <row r="108" spans="6:6" ht="15" customHeight="1">
      <c r="F108" s="426"/>
    </row>
    <row r="109" spans="6:6" ht="15" customHeight="1">
      <c r="F109" s="426"/>
    </row>
    <row r="110" spans="6:6" ht="15" customHeight="1">
      <c r="F110" s="426"/>
    </row>
    <row r="111" spans="6:6" ht="15" customHeight="1">
      <c r="F111" s="426"/>
    </row>
    <row r="112" spans="6:6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>
      <c r="F121" s="42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45D5-598C-4CF0-846C-52D65F0BDE52}">
  <dimension ref="B1:AD70"/>
  <sheetViews>
    <sheetView view="pageBreakPreview" topLeftCell="A25" zoomScale="85" zoomScaleNormal="55" zoomScaleSheetLayoutView="85" workbookViewId="0">
      <selection activeCell="K29" sqref="K29"/>
    </sheetView>
  </sheetViews>
  <sheetFormatPr defaultColWidth="9.1796875" defaultRowHeight="13"/>
  <cols>
    <col min="1" max="1" width="1.7265625" style="460" customWidth="1"/>
    <col min="2" max="2" width="1.54296875" style="460" customWidth="1"/>
    <col min="3" max="3" width="10.7265625" style="460" customWidth="1"/>
    <col min="4" max="4" width="2.54296875" style="460" customWidth="1"/>
    <col min="5" max="18" width="9.1796875" style="460"/>
    <col min="19" max="19" width="14.54296875" style="460" customWidth="1"/>
    <col min="20" max="20" width="3.1796875" style="460" customWidth="1"/>
    <col min="21" max="26" width="9.1796875" style="460"/>
    <col min="27" max="27" width="2.81640625" style="460" customWidth="1"/>
    <col min="28" max="30" width="4.7265625" style="460" customWidth="1"/>
    <col min="31" max="31" width="1.7265625" style="460" customWidth="1"/>
    <col min="32" max="16384" width="9.1796875" style="460"/>
  </cols>
  <sheetData>
    <row r="1" spans="3:30" ht="12.75" customHeight="1" thickBot="1"/>
    <row r="2" spans="3:30" ht="12.75" customHeight="1" thickBot="1">
      <c r="C2" s="461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</row>
    <row r="3" spans="3:30" ht="12.75" customHeight="1">
      <c r="C3" s="464"/>
      <c r="D3" s="720" t="s">
        <v>1646</v>
      </c>
      <c r="E3" s="721"/>
      <c r="F3" s="721"/>
      <c r="G3" s="721"/>
      <c r="H3" s="721"/>
      <c r="I3" s="721"/>
      <c r="J3" s="721"/>
      <c r="K3" s="721"/>
      <c r="L3" s="721"/>
      <c r="M3" s="721"/>
      <c r="N3" s="721"/>
      <c r="O3" s="721"/>
      <c r="P3" s="721"/>
      <c r="Q3" s="721"/>
      <c r="R3" s="721"/>
      <c r="S3" s="721"/>
      <c r="T3" s="721"/>
      <c r="U3" s="721"/>
      <c r="V3" s="721"/>
      <c r="W3" s="721"/>
      <c r="X3" s="721"/>
      <c r="Y3" s="721"/>
      <c r="Z3" s="721"/>
      <c r="AA3" s="721"/>
      <c r="AB3" s="722"/>
      <c r="AC3" s="465"/>
      <c r="AD3" s="466"/>
    </row>
    <row r="4" spans="3:30" ht="12.75" customHeight="1" thickBot="1">
      <c r="C4" s="464"/>
      <c r="D4" s="723"/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724"/>
      <c r="X4" s="724"/>
      <c r="Y4" s="724"/>
      <c r="Z4" s="724"/>
      <c r="AA4" s="724"/>
      <c r="AB4" s="725"/>
      <c r="AC4" s="465"/>
      <c r="AD4" s="466"/>
    </row>
    <row r="5" spans="3:30" ht="12.75" customHeight="1">
      <c r="C5" s="464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467"/>
      <c r="U5" s="467"/>
      <c r="V5" s="467"/>
      <c r="W5" s="467"/>
      <c r="X5" s="467"/>
      <c r="Y5" s="467"/>
      <c r="Z5" s="467"/>
      <c r="AA5" s="467"/>
      <c r="AB5" s="467"/>
      <c r="AC5" s="467"/>
      <c r="AD5" s="466"/>
    </row>
    <row r="6" spans="3:30" ht="12.75" customHeight="1">
      <c r="C6" s="464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  <c r="P6" s="467"/>
      <c r="Q6" s="467"/>
      <c r="R6" s="467"/>
      <c r="S6" s="467"/>
      <c r="T6" s="467"/>
      <c r="U6" s="467"/>
      <c r="V6" s="467"/>
      <c r="W6" s="467"/>
      <c r="X6" s="467"/>
      <c r="Y6" s="467"/>
      <c r="Z6" s="467"/>
      <c r="AA6" s="467"/>
      <c r="AB6" s="467"/>
      <c r="AC6" s="467"/>
      <c r="AD6" s="466"/>
    </row>
    <row r="7" spans="3:30" ht="12.75" customHeight="1">
      <c r="C7" s="464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467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6"/>
    </row>
    <row r="8" spans="3:30" ht="12.75" customHeight="1">
      <c r="C8" s="464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467"/>
      <c r="T8" s="467"/>
      <c r="U8" s="467"/>
      <c r="V8" s="468"/>
      <c r="W8" s="468"/>
      <c r="X8" s="468"/>
      <c r="Y8" s="468"/>
      <c r="Z8" s="468"/>
      <c r="AA8" s="468"/>
      <c r="AB8" s="469"/>
      <c r="AC8" s="469"/>
      <c r="AD8" s="466"/>
    </row>
    <row r="9" spans="3:30" ht="12.75" customHeight="1">
      <c r="C9" s="464"/>
      <c r="D9" s="467"/>
      <c r="E9" s="467"/>
      <c r="F9" s="467"/>
      <c r="G9" s="467"/>
      <c r="H9" s="467"/>
      <c r="I9" s="467"/>
      <c r="J9" s="467"/>
      <c r="K9" s="467"/>
      <c r="L9" s="467"/>
      <c r="M9" s="467"/>
      <c r="N9" s="467"/>
      <c r="O9" s="467"/>
      <c r="P9" s="467"/>
      <c r="Q9" s="467"/>
      <c r="R9" s="467"/>
      <c r="S9" s="467"/>
      <c r="T9" s="467"/>
      <c r="U9" s="467"/>
      <c r="V9" s="468"/>
      <c r="W9" s="468"/>
      <c r="X9" s="468"/>
      <c r="Y9" s="468"/>
      <c r="Z9" s="468"/>
      <c r="AA9" s="468"/>
      <c r="AB9" s="469"/>
      <c r="AC9" s="469"/>
      <c r="AD9" s="466"/>
    </row>
    <row r="10" spans="3:30" ht="12.75" customHeight="1">
      <c r="C10" s="464"/>
      <c r="D10" s="467"/>
      <c r="E10" s="467"/>
      <c r="F10" s="467"/>
      <c r="G10" s="467"/>
      <c r="H10" s="467"/>
      <c r="I10" s="467"/>
      <c r="J10" s="467"/>
      <c r="K10" s="467"/>
      <c r="L10" s="467"/>
      <c r="M10" s="467"/>
      <c r="N10" s="467"/>
      <c r="O10" s="467"/>
      <c r="P10" s="467"/>
      <c r="Q10" s="467"/>
      <c r="R10" s="467"/>
      <c r="S10" s="467"/>
      <c r="T10" s="467"/>
      <c r="U10" s="467"/>
      <c r="V10" s="468"/>
      <c r="W10" s="468"/>
      <c r="X10" s="468"/>
      <c r="Y10" s="468"/>
      <c r="Z10" s="468"/>
      <c r="AA10" s="467"/>
      <c r="AB10" s="467"/>
      <c r="AC10" s="467"/>
      <c r="AD10" s="466"/>
    </row>
    <row r="11" spans="3:30" ht="12.75" customHeight="1">
      <c r="C11" s="464"/>
      <c r="D11" s="467"/>
      <c r="E11" s="467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467"/>
      <c r="Q11" s="467"/>
      <c r="R11" s="467"/>
      <c r="S11" s="467"/>
      <c r="T11" s="467"/>
      <c r="U11" s="467"/>
      <c r="V11" s="468"/>
      <c r="W11" s="468"/>
      <c r="X11" s="468"/>
      <c r="Y11" s="468"/>
      <c r="Z11" s="468"/>
      <c r="AA11" s="467"/>
      <c r="AB11" s="467"/>
      <c r="AC11" s="467"/>
      <c r="AD11" s="466"/>
    </row>
    <row r="12" spans="3:30" ht="12.75" customHeight="1">
      <c r="C12" s="464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7"/>
      <c r="R12" s="467"/>
      <c r="S12" s="467"/>
      <c r="T12" s="467"/>
      <c r="U12" s="467"/>
      <c r="V12" s="468"/>
      <c r="W12" s="468"/>
      <c r="X12" s="468"/>
      <c r="Y12" s="468"/>
      <c r="Z12" s="468"/>
      <c r="AA12" s="467"/>
      <c r="AB12" s="467"/>
      <c r="AC12" s="467"/>
      <c r="AD12" s="466"/>
    </row>
    <row r="13" spans="3:30" ht="12.75" customHeight="1">
      <c r="C13" s="464"/>
      <c r="D13" s="467"/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7"/>
      <c r="Q13" s="467"/>
      <c r="R13" s="467"/>
      <c r="S13" s="467"/>
      <c r="T13" s="467"/>
      <c r="U13" s="467"/>
      <c r="V13" s="468"/>
      <c r="W13" s="468"/>
      <c r="X13" s="468"/>
      <c r="Y13" s="468"/>
      <c r="Z13" s="468"/>
      <c r="AA13" s="467"/>
      <c r="AB13" s="467"/>
      <c r="AC13" s="467"/>
      <c r="AD13" s="466"/>
    </row>
    <row r="14" spans="3:30" ht="12.75" customHeight="1">
      <c r="C14" s="464"/>
      <c r="D14" s="467"/>
      <c r="E14" s="467"/>
      <c r="F14" s="467"/>
      <c r="G14" s="467"/>
      <c r="H14" s="467"/>
      <c r="I14" s="467"/>
      <c r="J14" s="467"/>
      <c r="K14" s="467"/>
      <c r="L14" s="467"/>
      <c r="M14" s="467"/>
      <c r="N14" s="467"/>
      <c r="O14" s="467"/>
      <c r="P14" s="467"/>
      <c r="Q14" s="467"/>
      <c r="R14" s="467"/>
      <c r="S14" s="467"/>
      <c r="T14" s="467"/>
      <c r="U14" s="467"/>
      <c r="V14" s="468"/>
      <c r="W14" s="468"/>
      <c r="X14" s="468"/>
      <c r="Y14" s="468"/>
      <c r="Z14" s="468"/>
      <c r="AA14" s="467"/>
      <c r="AB14" s="467"/>
      <c r="AC14" s="467"/>
      <c r="AD14" s="466"/>
    </row>
    <row r="15" spans="3:30" ht="12.75" customHeight="1">
      <c r="C15" s="464"/>
      <c r="D15" s="467"/>
      <c r="E15" s="467"/>
      <c r="F15" s="467"/>
      <c r="G15" s="467"/>
      <c r="H15" s="467"/>
      <c r="I15" s="467"/>
      <c r="J15" s="467"/>
      <c r="K15" s="467"/>
      <c r="L15" s="467"/>
      <c r="M15" s="467"/>
      <c r="N15" s="467"/>
      <c r="O15" s="467"/>
      <c r="P15" s="467"/>
      <c r="Q15" s="467"/>
      <c r="R15" s="467"/>
      <c r="S15" s="467"/>
      <c r="T15" s="467"/>
      <c r="U15" s="467"/>
      <c r="V15" s="468"/>
      <c r="W15" s="468"/>
      <c r="X15" s="468"/>
      <c r="Y15" s="468"/>
      <c r="Z15" s="468"/>
      <c r="AA15" s="467"/>
      <c r="AB15" s="467"/>
      <c r="AC15" s="467"/>
      <c r="AD15" s="466"/>
    </row>
    <row r="16" spans="3:30" ht="12.75" customHeight="1">
      <c r="C16" s="464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8"/>
      <c r="W16" s="468"/>
      <c r="X16" s="468"/>
      <c r="Y16" s="468"/>
      <c r="Z16" s="468"/>
      <c r="AA16" s="467"/>
      <c r="AB16" s="467"/>
      <c r="AC16" s="467"/>
      <c r="AD16" s="466"/>
    </row>
    <row r="17" spans="3:30" ht="12.75" customHeight="1">
      <c r="C17" s="464"/>
      <c r="D17" s="467"/>
      <c r="E17" s="467"/>
      <c r="F17" s="467"/>
      <c r="G17" s="467"/>
      <c r="H17" s="467"/>
      <c r="I17" s="467"/>
      <c r="J17" s="467"/>
      <c r="K17" s="467"/>
      <c r="L17" s="467"/>
      <c r="M17" s="467"/>
      <c r="N17" s="467"/>
      <c r="O17" s="467"/>
      <c r="P17" s="467"/>
      <c r="Q17" s="467"/>
      <c r="R17" s="467"/>
      <c r="S17" s="467"/>
      <c r="T17" s="467"/>
      <c r="U17" s="467"/>
      <c r="V17" s="468"/>
      <c r="W17" s="468"/>
      <c r="X17" s="468"/>
      <c r="Y17" s="468"/>
      <c r="Z17" s="468"/>
      <c r="AA17" s="467"/>
      <c r="AB17" s="467"/>
      <c r="AC17" s="467"/>
      <c r="AD17" s="466"/>
    </row>
    <row r="18" spans="3:30" ht="12.75" customHeight="1">
      <c r="C18" s="464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7"/>
      <c r="R18" s="467"/>
      <c r="S18" s="467"/>
      <c r="T18" s="467"/>
      <c r="U18" s="467"/>
      <c r="V18" s="468"/>
      <c r="W18" s="468"/>
      <c r="X18" s="468"/>
      <c r="Y18" s="468"/>
      <c r="Z18" s="468"/>
      <c r="AA18" s="467"/>
      <c r="AB18" s="467"/>
      <c r="AC18" s="467"/>
      <c r="AD18" s="466"/>
    </row>
    <row r="19" spans="3:30" ht="12.75" customHeight="1">
      <c r="C19" s="464"/>
      <c r="D19" s="467"/>
      <c r="E19" s="467"/>
      <c r="F19" s="467"/>
      <c r="G19" s="467"/>
      <c r="H19" s="467"/>
      <c r="I19" s="467"/>
      <c r="J19" s="467"/>
      <c r="K19" s="467"/>
      <c r="L19" s="467"/>
      <c r="M19" s="467"/>
      <c r="N19" s="467"/>
      <c r="O19" s="467"/>
      <c r="P19" s="467"/>
      <c r="Q19" s="467"/>
      <c r="R19" s="467"/>
      <c r="S19" s="467"/>
      <c r="T19" s="467"/>
      <c r="U19" s="467"/>
      <c r="V19" s="468"/>
      <c r="W19" s="468"/>
      <c r="X19" s="468"/>
      <c r="Y19" s="468"/>
      <c r="Z19" s="468"/>
      <c r="AA19" s="467"/>
      <c r="AB19" s="467"/>
      <c r="AC19" s="467"/>
      <c r="AD19" s="466"/>
    </row>
    <row r="20" spans="3:30" ht="12.75" customHeight="1">
      <c r="C20" s="464"/>
      <c r="D20" s="467"/>
      <c r="E20" s="467"/>
      <c r="F20" s="467"/>
      <c r="G20" s="470"/>
      <c r="H20" s="467"/>
      <c r="I20" s="467"/>
      <c r="J20" s="467"/>
      <c r="K20" s="467"/>
      <c r="L20" s="467"/>
      <c r="M20" s="467"/>
      <c r="N20" s="467"/>
      <c r="O20" s="467"/>
      <c r="P20" s="467"/>
      <c r="Q20" s="467"/>
      <c r="R20" s="467"/>
      <c r="S20" s="467"/>
      <c r="T20" s="467"/>
      <c r="U20" s="467"/>
      <c r="V20" s="468"/>
      <c r="W20" s="468"/>
      <c r="X20" s="468"/>
      <c r="Y20" s="468"/>
      <c r="Z20" s="468"/>
      <c r="AA20" s="467"/>
      <c r="AB20" s="467"/>
      <c r="AC20" s="467"/>
      <c r="AD20" s="466"/>
    </row>
    <row r="21" spans="3:30" ht="12.75" customHeight="1">
      <c r="C21" s="464"/>
      <c r="D21" s="467"/>
      <c r="E21" s="467"/>
      <c r="F21" s="467"/>
      <c r="G21" s="467"/>
      <c r="H21" s="467"/>
      <c r="I21" s="467"/>
      <c r="J21" s="467"/>
      <c r="K21" s="467"/>
      <c r="L21" s="467"/>
      <c r="M21" s="467"/>
      <c r="N21" s="467"/>
      <c r="O21" s="467"/>
      <c r="P21" s="467"/>
      <c r="Q21" s="467"/>
      <c r="R21" s="467"/>
      <c r="S21" s="467"/>
      <c r="T21" s="467"/>
      <c r="U21" s="467"/>
      <c r="V21" s="468"/>
      <c r="W21" s="468"/>
      <c r="X21" s="468"/>
      <c r="Y21" s="468"/>
      <c r="Z21" s="468"/>
      <c r="AA21" s="467"/>
      <c r="AB21" s="467"/>
      <c r="AC21" s="467"/>
      <c r="AD21" s="466"/>
    </row>
    <row r="22" spans="3:30" ht="12.75" customHeight="1">
      <c r="C22" s="464"/>
      <c r="D22" s="467"/>
      <c r="E22" s="467"/>
      <c r="F22" s="467"/>
      <c r="G22" s="467"/>
      <c r="H22" s="467"/>
      <c r="I22" s="467"/>
      <c r="J22" s="467"/>
      <c r="K22" s="467"/>
      <c r="L22" s="467"/>
      <c r="M22" s="467"/>
      <c r="N22" s="467"/>
      <c r="O22" s="467"/>
      <c r="P22" s="467"/>
      <c r="Q22" s="467"/>
      <c r="R22" s="467"/>
      <c r="S22" s="467"/>
      <c r="T22" s="467"/>
      <c r="U22" s="467"/>
      <c r="V22" s="468"/>
      <c r="W22" s="468"/>
      <c r="X22" s="468"/>
      <c r="Y22" s="468"/>
      <c r="Z22" s="468"/>
      <c r="AA22" s="467"/>
      <c r="AB22" s="467"/>
      <c r="AC22" s="467"/>
      <c r="AD22" s="466"/>
    </row>
    <row r="23" spans="3:30" ht="12.75" customHeight="1">
      <c r="C23" s="464"/>
      <c r="D23" s="467"/>
      <c r="E23" s="467"/>
      <c r="F23" s="467"/>
      <c r="G23" s="467"/>
      <c r="H23" s="467"/>
      <c r="I23" s="467"/>
      <c r="J23" s="467"/>
      <c r="K23" s="467"/>
      <c r="L23" s="467"/>
      <c r="M23" s="467"/>
      <c r="N23" s="467"/>
      <c r="O23" s="467"/>
      <c r="P23" s="467"/>
      <c r="Q23" s="467"/>
      <c r="R23" s="467"/>
      <c r="S23" s="467"/>
      <c r="T23" s="467"/>
      <c r="U23" s="467"/>
      <c r="V23" s="468"/>
      <c r="W23" s="468"/>
      <c r="X23" s="468"/>
      <c r="Y23" s="468"/>
      <c r="Z23" s="468"/>
      <c r="AA23" s="467"/>
      <c r="AB23" s="467"/>
      <c r="AC23" s="467"/>
      <c r="AD23" s="466"/>
    </row>
    <row r="24" spans="3:30" ht="12.75" customHeight="1">
      <c r="C24" s="464"/>
      <c r="D24" s="467"/>
      <c r="E24" s="467"/>
      <c r="F24" s="467"/>
      <c r="G24" s="467"/>
      <c r="H24" s="467"/>
      <c r="I24" s="467"/>
      <c r="J24" s="467"/>
      <c r="K24" s="467"/>
      <c r="L24" s="467"/>
      <c r="M24" s="467"/>
      <c r="N24" s="467"/>
      <c r="O24" s="467"/>
      <c r="P24" s="467"/>
      <c r="Q24" s="467"/>
      <c r="R24" s="467"/>
      <c r="S24" s="467"/>
      <c r="T24" s="467"/>
      <c r="U24" s="467"/>
      <c r="V24" s="468"/>
      <c r="W24" s="468"/>
      <c r="X24" s="468"/>
      <c r="Y24" s="468"/>
      <c r="Z24" s="468"/>
      <c r="AA24" s="467"/>
      <c r="AB24" s="467"/>
      <c r="AC24" s="467"/>
      <c r="AD24" s="466"/>
    </row>
    <row r="25" spans="3:30" ht="12.75" customHeight="1">
      <c r="C25" s="464"/>
      <c r="D25" s="467"/>
      <c r="E25" s="467"/>
      <c r="F25" s="467"/>
      <c r="G25" s="467"/>
      <c r="H25" s="467"/>
      <c r="I25" s="467"/>
      <c r="J25" s="467"/>
      <c r="K25" s="467"/>
      <c r="L25" s="467"/>
      <c r="M25" s="467"/>
      <c r="N25" s="467"/>
      <c r="O25" s="467"/>
      <c r="P25" s="467"/>
      <c r="Q25" s="467"/>
      <c r="R25" s="467"/>
      <c r="S25" s="467"/>
      <c r="T25" s="467"/>
      <c r="U25" s="467"/>
      <c r="V25" s="468"/>
      <c r="W25" s="468"/>
      <c r="X25" s="468"/>
      <c r="Y25" s="468"/>
      <c r="Z25" s="468"/>
      <c r="AA25" s="467"/>
      <c r="AB25" s="467"/>
      <c r="AC25" s="467"/>
      <c r="AD25" s="466"/>
    </row>
    <row r="26" spans="3:30" ht="12.75" customHeight="1">
      <c r="C26" s="464"/>
      <c r="D26" s="467"/>
      <c r="E26" s="467"/>
      <c r="F26" s="467"/>
      <c r="G26" s="467"/>
      <c r="H26" s="467"/>
      <c r="I26" s="467"/>
      <c r="J26" s="467"/>
      <c r="K26" s="467"/>
      <c r="L26" s="467"/>
      <c r="M26" s="467"/>
      <c r="N26" s="467"/>
      <c r="O26" s="467"/>
      <c r="P26" s="467"/>
      <c r="Q26" s="467"/>
      <c r="R26" s="467"/>
      <c r="S26" s="467"/>
      <c r="T26" s="467"/>
      <c r="U26" s="467"/>
      <c r="V26" s="468"/>
      <c r="W26" s="468"/>
      <c r="X26" s="468"/>
      <c r="Y26" s="468"/>
      <c r="Z26" s="468"/>
      <c r="AA26" s="467"/>
      <c r="AB26" s="467"/>
      <c r="AC26" s="467"/>
      <c r="AD26" s="466"/>
    </row>
    <row r="27" spans="3:30" ht="12.75" customHeight="1">
      <c r="C27" s="464"/>
      <c r="D27" s="467"/>
      <c r="E27" s="467"/>
      <c r="F27" s="467"/>
      <c r="G27" s="467"/>
      <c r="H27" s="467"/>
      <c r="I27" s="467"/>
      <c r="J27" s="467"/>
      <c r="K27" s="467"/>
      <c r="L27" s="467"/>
      <c r="M27" s="467"/>
      <c r="N27" s="467"/>
      <c r="O27" s="467"/>
      <c r="P27" s="467"/>
      <c r="Q27" s="467"/>
      <c r="R27" s="467"/>
      <c r="S27" s="467"/>
      <c r="T27" s="467"/>
      <c r="U27" s="467"/>
      <c r="V27" s="468"/>
      <c r="W27" s="468"/>
      <c r="X27" s="468"/>
      <c r="Y27" s="468"/>
      <c r="Z27" s="468"/>
      <c r="AA27" s="467"/>
      <c r="AB27" s="467"/>
      <c r="AC27" s="467"/>
      <c r="AD27" s="466"/>
    </row>
    <row r="28" spans="3:30" ht="12.75" customHeight="1">
      <c r="C28" s="464"/>
      <c r="D28" s="467"/>
      <c r="E28" s="467"/>
      <c r="F28" s="467"/>
      <c r="G28" s="467"/>
      <c r="H28" s="467"/>
      <c r="I28" s="467"/>
      <c r="J28" s="467"/>
      <c r="K28" s="467"/>
      <c r="L28" s="467"/>
      <c r="M28" s="467"/>
      <c r="N28" s="467"/>
      <c r="O28" s="467"/>
      <c r="P28" s="467"/>
      <c r="Q28" s="467"/>
      <c r="R28" s="467"/>
      <c r="S28" s="467"/>
      <c r="T28" s="467"/>
      <c r="U28" s="467"/>
      <c r="V28" s="468"/>
      <c r="W28" s="468"/>
      <c r="X28" s="468"/>
      <c r="Y28" s="468"/>
      <c r="Z28" s="468"/>
      <c r="AA28" s="467"/>
      <c r="AB28" s="467"/>
      <c r="AC28" s="467"/>
      <c r="AD28" s="466"/>
    </row>
    <row r="29" spans="3:30" ht="12.75" customHeight="1">
      <c r="C29" s="464"/>
      <c r="D29" s="467"/>
      <c r="E29" s="467"/>
      <c r="F29" s="467"/>
      <c r="G29" s="467"/>
      <c r="H29" s="467"/>
      <c r="I29" s="467"/>
      <c r="J29" s="467"/>
      <c r="K29" s="467"/>
      <c r="L29" s="467"/>
      <c r="M29" s="467"/>
      <c r="N29" s="467"/>
      <c r="O29" s="467"/>
      <c r="P29" s="467"/>
      <c r="Q29" s="467"/>
      <c r="R29" s="467"/>
      <c r="S29" s="467"/>
      <c r="T29" s="467"/>
      <c r="U29" s="467"/>
      <c r="V29" s="468"/>
      <c r="W29" s="468"/>
      <c r="X29" s="468"/>
      <c r="Y29" s="468"/>
      <c r="Z29" s="468"/>
      <c r="AA29" s="467"/>
      <c r="AB29" s="467"/>
      <c r="AC29" s="467"/>
      <c r="AD29" s="466"/>
    </row>
    <row r="30" spans="3:30" ht="12.75" customHeight="1">
      <c r="C30" s="464"/>
      <c r="D30" s="467"/>
      <c r="E30" s="467"/>
      <c r="F30" s="467"/>
      <c r="G30" s="467"/>
      <c r="H30" s="467"/>
      <c r="I30" s="467"/>
      <c r="J30" s="467"/>
      <c r="K30" s="467"/>
      <c r="L30" s="467"/>
      <c r="M30" s="467"/>
      <c r="N30" s="467"/>
      <c r="O30" s="467"/>
      <c r="P30" s="467"/>
      <c r="Q30" s="467"/>
      <c r="R30" s="467"/>
      <c r="S30" s="467"/>
      <c r="T30" s="467"/>
      <c r="U30" s="467"/>
      <c r="V30" s="468"/>
      <c r="W30" s="468"/>
      <c r="X30" s="468"/>
      <c r="Y30" s="468"/>
      <c r="Z30" s="468"/>
      <c r="AA30" s="467"/>
      <c r="AB30" s="467"/>
      <c r="AC30" s="467"/>
      <c r="AD30" s="466"/>
    </row>
    <row r="31" spans="3:30" ht="12.75" customHeight="1">
      <c r="C31" s="464"/>
      <c r="D31" s="467"/>
      <c r="E31" s="467"/>
      <c r="F31" s="467"/>
      <c r="G31" s="467"/>
      <c r="H31" s="467"/>
      <c r="I31" s="467"/>
      <c r="J31" s="467"/>
      <c r="K31" s="467"/>
      <c r="L31" s="467"/>
      <c r="M31" s="467"/>
      <c r="N31" s="467"/>
      <c r="O31" s="467"/>
      <c r="P31" s="467"/>
      <c r="Q31" s="467"/>
      <c r="R31" s="467"/>
      <c r="S31" s="467"/>
      <c r="T31" s="467"/>
      <c r="U31" s="467"/>
      <c r="V31" s="468"/>
      <c r="W31" s="468"/>
      <c r="X31" s="468"/>
      <c r="Y31" s="468"/>
      <c r="Z31" s="468"/>
      <c r="AA31" s="467"/>
      <c r="AB31" s="467"/>
      <c r="AC31" s="467"/>
      <c r="AD31" s="466"/>
    </row>
    <row r="32" spans="3:30" ht="12.75" customHeight="1">
      <c r="C32" s="464"/>
      <c r="D32" s="467"/>
      <c r="E32" s="467"/>
      <c r="F32" s="467"/>
      <c r="G32" s="467"/>
      <c r="H32" s="467"/>
      <c r="I32" s="467"/>
      <c r="J32" s="467"/>
      <c r="K32" s="467"/>
      <c r="L32" s="467"/>
      <c r="M32" s="467"/>
      <c r="N32" s="467"/>
      <c r="O32" s="467"/>
      <c r="P32" s="467"/>
      <c r="Q32" s="467"/>
      <c r="R32" s="467"/>
      <c r="S32" s="467"/>
      <c r="T32" s="467"/>
      <c r="U32" s="467"/>
      <c r="V32" s="468"/>
      <c r="W32" s="468"/>
      <c r="X32" s="468"/>
      <c r="Y32" s="468"/>
      <c r="Z32" s="468"/>
      <c r="AA32" s="467"/>
      <c r="AB32" s="467"/>
      <c r="AC32" s="467"/>
      <c r="AD32" s="466"/>
    </row>
    <row r="33" spans="3:30" ht="12.75" customHeight="1">
      <c r="C33" s="464"/>
      <c r="D33" s="467"/>
      <c r="E33" s="467"/>
      <c r="F33" s="467"/>
      <c r="G33" s="467"/>
      <c r="H33" s="467"/>
      <c r="I33" s="467"/>
      <c r="J33" s="467"/>
      <c r="K33" s="467"/>
      <c r="L33" s="467"/>
      <c r="M33" s="467"/>
      <c r="N33" s="467"/>
      <c r="O33" s="467"/>
      <c r="P33" s="467"/>
      <c r="Q33" s="467"/>
      <c r="R33" s="467"/>
      <c r="S33" s="467"/>
      <c r="T33" s="467"/>
      <c r="U33" s="467"/>
      <c r="V33" s="468"/>
      <c r="W33" s="468"/>
      <c r="X33" s="468"/>
      <c r="Y33" s="468"/>
      <c r="Z33" s="468"/>
      <c r="AA33" s="467"/>
      <c r="AB33" s="467"/>
      <c r="AC33" s="467"/>
      <c r="AD33" s="466"/>
    </row>
    <row r="34" spans="3:30" ht="12.75" customHeight="1">
      <c r="C34" s="464"/>
      <c r="D34" s="467"/>
      <c r="E34" s="467"/>
      <c r="F34" s="467"/>
      <c r="G34" s="467"/>
      <c r="H34" s="467"/>
      <c r="I34" s="467"/>
      <c r="J34" s="467"/>
      <c r="K34" s="467"/>
      <c r="L34" s="467"/>
      <c r="M34" s="467"/>
      <c r="N34" s="467"/>
      <c r="O34" s="467"/>
      <c r="P34" s="467"/>
      <c r="Q34" s="467"/>
      <c r="R34" s="467"/>
      <c r="S34" s="467"/>
      <c r="T34" s="467"/>
      <c r="U34" s="467"/>
      <c r="V34" s="468"/>
      <c r="W34" s="468"/>
      <c r="X34" s="468"/>
      <c r="Y34" s="468"/>
      <c r="Z34" s="468"/>
      <c r="AA34" s="467"/>
      <c r="AB34" s="467"/>
      <c r="AC34" s="467"/>
      <c r="AD34" s="466"/>
    </row>
    <row r="35" spans="3:30" ht="12.75" customHeight="1">
      <c r="C35" s="464"/>
      <c r="D35" s="467"/>
      <c r="E35" s="467"/>
      <c r="F35" s="467"/>
      <c r="G35" s="467"/>
      <c r="H35" s="467"/>
      <c r="I35" s="467"/>
      <c r="J35" s="467"/>
      <c r="K35" s="467"/>
      <c r="L35" s="467"/>
      <c r="M35" s="467"/>
      <c r="N35" s="467"/>
      <c r="O35" s="467"/>
      <c r="P35" s="467"/>
      <c r="Q35" s="467"/>
      <c r="R35" s="467"/>
      <c r="S35" s="467"/>
      <c r="T35" s="467"/>
      <c r="U35" s="467"/>
      <c r="V35" s="468"/>
      <c r="W35" s="468"/>
      <c r="X35" s="468"/>
      <c r="Y35" s="468"/>
      <c r="Z35" s="468"/>
      <c r="AA35" s="467"/>
      <c r="AB35" s="467"/>
      <c r="AC35" s="467"/>
      <c r="AD35" s="466"/>
    </row>
    <row r="36" spans="3:30" ht="12.75" customHeight="1">
      <c r="C36" s="464"/>
      <c r="D36" s="467"/>
      <c r="E36" s="467"/>
      <c r="F36" s="467"/>
      <c r="G36" s="467"/>
      <c r="H36" s="467"/>
      <c r="I36" s="467"/>
      <c r="J36" s="467"/>
      <c r="K36" s="467"/>
      <c r="L36" s="467"/>
      <c r="M36" s="467"/>
      <c r="N36" s="467"/>
      <c r="O36" s="467"/>
      <c r="P36" s="467"/>
      <c r="Q36" s="467"/>
      <c r="R36" s="467"/>
      <c r="S36" s="467"/>
      <c r="T36" s="467"/>
      <c r="U36" s="467"/>
      <c r="V36" s="468"/>
      <c r="W36" s="468"/>
      <c r="X36" s="468"/>
      <c r="Y36" s="468"/>
      <c r="Z36" s="468"/>
      <c r="AA36" s="467"/>
      <c r="AB36" s="467"/>
      <c r="AC36" s="467"/>
      <c r="AD36" s="466"/>
    </row>
    <row r="37" spans="3:30" ht="12.75" customHeight="1">
      <c r="C37" s="464"/>
      <c r="D37" s="467"/>
      <c r="E37" s="467"/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7"/>
      <c r="S37" s="467"/>
      <c r="T37" s="467"/>
      <c r="U37" s="467"/>
      <c r="V37" s="468"/>
      <c r="W37" s="468"/>
      <c r="X37" s="468"/>
      <c r="Y37" s="468"/>
      <c r="Z37" s="468"/>
      <c r="AA37" s="467"/>
      <c r="AB37" s="467"/>
      <c r="AC37" s="467"/>
      <c r="AD37" s="466"/>
    </row>
    <row r="38" spans="3:30" ht="12.75" customHeight="1">
      <c r="C38" s="464"/>
      <c r="D38" s="467"/>
      <c r="E38" s="467"/>
      <c r="F38" s="467"/>
      <c r="G38" s="467"/>
      <c r="H38" s="467"/>
      <c r="I38" s="467"/>
      <c r="J38" s="467"/>
      <c r="K38" s="467"/>
      <c r="L38" s="467"/>
      <c r="M38" s="467"/>
      <c r="N38" s="467"/>
      <c r="O38" s="467"/>
      <c r="P38" s="467"/>
      <c r="Q38" s="467"/>
      <c r="R38" s="467"/>
      <c r="S38" s="467"/>
      <c r="T38" s="467"/>
      <c r="U38" s="467"/>
      <c r="V38" s="468"/>
      <c r="W38" s="468"/>
      <c r="X38" s="468"/>
      <c r="Y38" s="468"/>
      <c r="Z38" s="468"/>
      <c r="AA38" s="467"/>
      <c r="AB38" s="467"/>
      <c r="AC38" s="467"/>
      <c r="AD38" s="466"/>
    </row>
    <row r="39" spans="3:30" ht="12.75" customHeight="1">
      <c r="C39" s="464"/>
      <c r="D39" s="467"/>
      <c r="E39" s="467"/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7"/>
      <c r="S39" s="467"/>
      <c r="T39" s="467"/>
      <c r="U39" s="467"/>
      <c r="V39" s="468"/>
      <c r="W39" s="468"/>
      <c r="X39" s="468"/>
      <c r="Y39" s="468"/>
      <c r="Z39" s="468"/>
      <c r="AA39" s="467"/>
      <c r="AB39" s="467"/>
      <c r="AC39" s="467"/>
      <c r="AD39" s="466"/>
    </row>
    <row r="40" spans="3:30" ht="12.75" customHeight="1">
      <c r="C40" s="464"/>
      <c r="D40" s="467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7"/>
      <c r="S40" s="467"/>
      <c r="T40" s="467"/>
      <c r="U40" s="467"/>
      <c r="V40" s="468"/>
      <c r="W40" s="468"/>
      <c r="X40" s="468"/>
      <c r="Y40" s="468"/>
      <c r="Z40" s="468"/>
      <c r="AA40" s="467"/>
      <c r="AB40" s="467"/>
      <c r="AC40" s="467"/>
      <c r="AD40" s="466"/>
    </row>
    <row r="41" spans="3:30" ht="12.75" customHeight="1">
      <c r="C41" s="464"/>
      <c r="D41" s="467"/>
      <c r="E41" s="467"/>
      <c r="F41" s="467"/>
      <c r="G41" s="467"/>
      <c r="H41" s="467"/>
      <c r="I41" s="467"/>
      <c r="J41" s="467"/>
      <c r="K41" s="467"/>
      <c r="L41" s="467"/>
      <c r="M41" s="467"/>
      <c r="N41" s="467"/>
      <c r="O41" s="467"/>
      <c r="P41" s="467"/>
      <c r="Q41" s="467"/>
      <c r="R41" s="467"/>
      <c r="S41" s="467"/>
      <c r="T41" s="467"/>
      <c r="U41" s="467"/>
      <c r="V41" s="468"/>
      <c r="W41" s="468"/>
      <c r="X41" s="468"/>
      <c r="Y41" s="468"/>
      <c r="Z41" s="468"/>
      <c r="AA41" s="467"/>
      <c r="AB41" s="467"/>
      <c r="AC41" s="467"/>
      <c r="AD41" s="466"/>
    </row>
    <row r="42" spans="3:30" ht="12.75" customHeight="1">
      <c r="C42" s="464"/>
      <c r="D42" s="467"/>
      <c r="E42" s="467"/>
      <c r="F42" s="467"/>
      <c r="G42" s="467"/>
      <c r="H42" s="467"/>
      <c r="I42" s="467"/>
      <c r="J42" s="467"/>
      <c r="K42" s="467"/>
      <c r="L42" s="467"/>
      <c r="M42" s="467"/>
      <c r="N42" s="467"/>
      <c r="O42" s="467"/>
      <c r="P42" s="467"/>
      <c r="Q42" s="467"/>
      <c r="R42" s="467"/>
      <c r="S42" s="467"/>
      <c r="T42" s="467"/>
      <c r="U42" s="467"/>
      <c r="V42" s="467"/>
      <c r="W42" s="467"/>
      <c r="X42" s="467"/>
      <c r="Y42" s="467"/>
      <c r="Z42" s="467"/>
      <c r="AA42" s="467"/>
      <c r="AB42" s="467"/>
      <c r="AC42" s="467"/>
      <c r="AD42" s="466"/>
    </row>
    <row r="43" spans="3:30" ht="12.75" customHeight="1">
      <c r="C43" s="464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  <c r="S43" s="467"/>
      <c r="T43" s="467"/>
      <c r="U43" s="467"/>
      <c r="V43" s="467"/>
      <c r="W43" s="467"/>
      <c r="X43" s="467"/>
      <c r="Y43" s="467"/>
      <c r="Z43" s="467"/>
      <c r="AA43" s="467"/>
      <c r="AB43" s="467"/>
      <c r="AC43" s="467"/>
      <c r="AD43" s="466"/>
    </row>
    <row r="44" spans="3:30">
      <c r="C44" s="464"/>
      <c r="D44" s="467"/>
      <c r="E44" s="467"/>
      <c r="F44" s="467"/>
      <c r="G44" s="467"/>
      <c r="H44" s="467"/>
      <c r="I44" s="467"/>
      <c r="J44" s="467"/>
      <c r="K44" s="467"/>
      <c r="L44" s="467"/>
      <c r="M44" s="467"/>
      <c r="N44" s="467"/>
      <c r="O44" s="467"/>
      <c r="P44" s="467"/>
      <c r="Q44" s="467"/>
      <c r="R44" s="467"/>
      <c r="S44" s="467"/>
      <c r="T44" s="467"/>
      <c r="U44" s="467"/>
      <c r="V44" s="467"/>
      <c r="W44" s="467"/>
      <c r="X44" s="467"/>
      <c r="Y44" s="467"/>
      <c r="Z44" s="467"/>
      <c r="AA44" s="467"/>
      <c r="AB44" s="467"/>
      <c r="AC44" s="467"/>
      <c r="AD44" s="466"/>
    </row>
    <row r="45" spans="3:30">
      <c r="C45" s="464"/>
      <c r="D45" s="467"/>
      <c r="E45" s="467"/>
      <c r="F45" s="467"/>
      <c r="G45" s="467"/>
      <c r="H45" s="467"/>
      <c r="I45" s="467"/>
      <c r="J45" s="467"/>
      <c r="K45" s="467"/>
      <c r="L45" s="467"/>
      <c r="M45" s="467"/>
      <c r="N45" s="467"/>
      <c r="O45" s="467"/>
      <c r="P45" s="467"/>
      <c r="Q45" s="467"/>
      <c r="R45" s="467"/>
      <c r="S45" s="467"/>
      <c r="T45" s="467"/>
      <c r="U45" s="467"/>
      <c r="V45" s="467"/>
      <c r="W45" s="467"/>
      <c r="X45" s="467"/>
      <c r="Y45" s="467"/>
      <c r="Z45" s="467"/>
      <c r="AA45" s="467"/>
      <c r="AB45" s="467"/>
      <c r="AC45" s="467"/>
      <c r="AD45" s="466"/>
    </row>
    <row r="46" spans="3:30">
      <c r="C46" s="464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  <c r="O46" s="467"/>
      <c r="P46" s="467"/>
      <c r="Q46" s="467"/>
      <c r="R46" s="467"/>
      <c r="S46" s="467"/>
      <c r="T46" s="467"/>
      <c r="U46" s="467"/>
      <c r="V46" s="467"/>
      <c r="W46" s="467"/>
      <c r="X46" s="467"/>
      <c r="Y46" s="467"/>
      <c r="Z46" s="467"/>
      <c r="AA46" s="467"/>
      <c r="AB46" s="467"/>
      <c r="AC46" s="467"/>
      <c r="AD46" s="466"/>
    </row>
    <row r="47" spans="3:30">
      <c r="C47" s="464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467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6"/>
    </row>
    <row r="48" spans="3:30">
      <c r="C48" s="464"/>
      <c r="D48" s="467"/>
      <c r="E48" s="467"/>
      <c r="F48" s="467"/>
      <c r="G48" s="467"/>
      <c r="H48" s="467"/>
      <c r="I48" s="467"/>
      <c r="J48" s="467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467"/>
      <c r="X48" s="467"/>
      <c r="Y48" s="467"/>
      <c r="Z48" s="467"/>
      <c r="AA48" s="467"/>
      <c r="AB48" s="467"/>
      <c r="AC48" s="467"/>
      <c r="AD48" s="466"/>
    </row>
    <row r="49" spans="2:30">
      <c r="C49" s="464"/>
      <c r="D49" s="467"/>
      <c r="E49" s="467"/>
      <c r="F49" s="467"/>
      <c r="G49" s="467"/>
      <c r="H49" s="467"/>
      <c r="I49" s="467"/>
      <c r="J49" s="467"/>
      <c r="K49" s="467"/>
      <c r="L49" s="467"/>
      <c r="M49" s="467"/>
      <c r="N49" s="467"/>
      <c r="O49" s="467"/>
      <c r="P49" s="467"/>
      <c r="Q49" s="467"/>
      <c r="R49" s="467"/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6"/>
    </row>
    <row r="50" spans="2:30">
      <c r="C50" s="464"/>
      <c r="D50" s="467"/>
      <c r="E50" s="467"/>
      <c r="F50" s="467"/>
      <c r="G50" s="467"/>
      <c r="H50" s="467"/>
      <c r="I50" s="467"/>
      <c r="J50" s="467"/>
      <c r="K50" s="467"/>
      <c r="L50" s="467"/>
      <c r="M50" s="467"/>
      <c r="N50" s="467"/>
      <c r="O50" s="467"/>
      <c r="P50" s="467"/>
      <c r="Q50" s="467"/>
      <c r="R50" s="467"/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6"/>
    </row>
    <row r="51" spans="2:30">
      <c r="C51" s="464"/>
      <c r="D51" s="467"/>
      <c r="E51" s="467"/>
      <c r="F51" s="467"/>
      <c r="G51" s="467"/>
      <c r="H51" s="467"/>
      <c r="I51" s="467"/>
      <c r="J51" s="467"/>
      <c r="K51" s="467"/>
      <c r="L51" s="467"/>
      <c r="M51" s="467"/>
      <c r="N51" s="467"/>
      <c r="O51" s="467"/>
      <c r="P51" s="467"/>
      <c r="Q51" s="467"/>
      <c r="R51" s="467"/>
      <c r="S51" s="467"/>
      <c r="T51" s="467"/>
      <c r="U51" s="467"/>
      <c r="V51" s="467"/>
      <c r="W51" s="467"/>
      <c r="X51" s="467"/>
      <c r="Y51" s="467"/>
      <c r="Z51" s="467"/>
      <c r="AA51" s="467"/>
      <c r="AB51" s="467"/>
      <c r="AC51" s="467"/>
      <c r="AD51" s="466"/>
    </row>
    <row r="52" spans="2:30">
      <c r="C52" s="464"/>
      <c r="D52" s="467"/>
      <c r="E52" s="467"/>
      <c r="F52" s="467"/>
      <c r="G52" s="467"/>
      <c r="H52" s="467"/>
      <c r="I52" s="467"/>
      <c r="J52" s="467"/>
      <c r="K52" s="467"/>
      <c r="L52" s="467"/>
      <c r="M52" s="467"/>
      <c r="N52" s="467"/>
      <c r="O52" s="467"/>
      <c r="P52" s="467"/>
      <c r="Q52" s="467"/>
      <c r="R52" s="467"/>
      <c r="S52" s="467"/>
      <c r="T52" s="467"/>
      <c r="U52" s="467"/>
      <c r="V52" s="467"/>
      <c r="W52" s="467"/>
      <c r="X52" s="467"/>
      <c r="Y52" s="467"/>
      <c r="Z52" s="467"/>
      <c r="AA52" s="467"/>
      <c r="AB52" s="467"/>
      <c r="AC52" s="467"/>
      <c r="AD52" s="466"/>
    </row>
    <row r="53" spans="2:30">
      <c r="C53" s="464"/>
      <c r="D53" s="467"/>
      <c r="E53" s="467"/>
      <c r="F53" s="467"/>
      <c r="G53" s="467"/>
      <c r="H53" s="467"/>
      <c r="I53" s="467"/>
      <c r="J53" s="467"/>
      <c r="K53" s="467"/>
      <c r="L53" s="467"/>
      <c r="M53" s="467"/>
      <c r="N53" s="467"/>
      <c r="O53" s="467"/>
      <c r="P53" s="467"/>
      <c r="Q53" s="467"/>
      <c r="R53" s="467"/>
      <c r="S53" s="467"/>
      <c r="T53" s="467"/>
      <c r="U53" s="467"/>
      <c r="V53" s="467"/>
      <c r="W53" s="467"/>
      <c r="X53" s="467"/>
      <c r="Y53" s="467"/>
      <c r="Z53" s="467"/>
      <c r="AA53" s="467"/>
      <c r="AB53" s="467"/>
      <c r="AC53" s="467"/>
      <c r="AD53" s="466"/>
    </row>
    <row r="54" spans="2:30">
      <c r="C54" s="464"/>
      <c r="D54" s="467"/>
      <c r="E54" s="467"/>
      <c r="F54" s="467"/>
      <c r="G54" s="467"/>
      <c r="H54" s="467"/>
      <c r="I54" s="467"/>
      <c r="J54" s="467"/>
      <c r="K54" s="467"/>
      <c r="L54" s="467"/>
      <c r="M54" s="467"/>
      <c r="N54" s="467"/>
      <c r="O54" s="467"/>
      <c r="P54" s="467"/>
      <c r="Q54" s="467"/>
      <c r="R54" s="467"/>
      <c r="S54" s="467"/>
      <c r="T54" s="467"/>
      <c r="U54" s="467"/>
      <c r="V54" s="467"/>
      <c r="W54" s="467"/>
      <c r="X54" s="467"/>
      <c r="Y54" s="467"/>
      <c r="Z54" s="467"/>
      <c r="AA54" s="467"/>
      <c r="AB54" s="467"/>
      <c r="AC54" s="467"/>
      <c r="AD54" s="466"/>
    </row>
    <row r="55" spans="2:30">
      <c r="C55" s="464"/>
      <c r="D55" s="467"/>
      <c r="E55" s="467"/>
      <c r="F55" s="467"/>
      <c r="G55" s="467"/>
      <c r="H55" s="467"/>
      <c r="I55" s="467"/>
      <c r="J55" s="467"/>
      <c r="K55" s="467"/>
      <c r="L55" s="467"/>
      <c r="M55" s="467"/>
      <c r="N55" s="467"/>
      <c r="O55" s="470"/>
      <c r="P55" s="467"/>
      <c r="Q55" s="467"/>
      <c r="R55" s="467"/>
      <c r="S55" s="467"/>
      <c r="T55" s="467"/>
      <c r="U55" s="467"/>
      <c r="V55" s="467"/>
      <c r="W55" s="467"/>
      <c r="X55" s="467"/>
      <c r="Y55" s="467"/>
      <c r="Z55" s="467"/>
      <c r="AA55" s="467"/>
      <c r="AB55" s="467"/>
      <c r="AC55" s="467"/>
      <c r="AD55" s="466"/>
    </row>
    <row r="56" spans="2:30">
      <c r="C56" s="464"/>
      <c r="D56" s="467"/>
      <c r="E56" s="467"/>
      <c r="F56" s="467"/>
      <c r="G56" s="467"/>
      <c r="H56" s="467"/>
      <c r="I56" s="467"/>
      <c r="J56" s="467"/>
      <c r="K56" s="467"/>
      <c r="L56" s="467"/>
      <c r="M56" s="467"/>
      <c r="N56" s="467"/>
      <c r="O56" s="471"/>
      <c r="P56" s="467"/>
      <c r="Q56" s="467"/>
      <c r="R56" s="467"/>
      <c r="S56" s="467"/>
      <c r="T56" s="467"/>
      <c r="U56" s="467"/>
      <c r="V56" s="467"/>
      <c r="W56" s="467"/>
      <c r="X56" s="467"/>
      <c r="Y56" s="467"/>
      <c r="Z56" s="467"/>
      <c r="AA56" s="467"/>
      <c r="AB56" s="467"/>
      <c r="AC56" s="467"/>
      <c r="AD56" s="466"/>
    </row>
    <row r="57" spans="2:30">
      <c r="C57" s="464"/>
      <c r="D57" s="467"/>
      <c r="E57" s="467"/>
      <c r="F57" s="467"/>
      <c r="G57" s="467"/>
      <c r="H57" s="467"/>
      <c r="I57" s="467"/>
      <c r="J57" s="467"/>
      <c r="K57" s="467"/>
      <c r="L57" s="467"/>
      <c r="M57" s="467"/>
      <c r="N57" s="467"/>
      <c r="O57" s="467"/>
      <c r="P57" s="467"/>
      <c r="Q57" s="467"/>
      <c r="R57" s="467"/>
      <c r="S57" s="467"/>
      <c r="T57" s="467"/>
      <c r="U57" s="467"/>
      <c r="V57" s="467"/>
      <c r="W57" s="467"/>
      <c r="X57" s="467"/>
      <c r="Y57" s="467"/>
      <c r="Z57" s="467"/>
      <c r="AA57" s="467"/>
      <c r="AB57" s="467"/>
      <c r="AC57" s="467"/>
      <c r="AD57" s="466"/>
    </row>
    <row r="58" spans="2:30">
      <c r="C58" s="464"/>
      <c r="D58" s="467"/>
      <c r="E58" s="467"/>
      <c r="F58" s="467"/>
      <c r="G58" s="467"/>
      <c r="H58" s="467"/>
      <c r="I58" s="467"/>
      <c r="J58" s="467"/>
      <c r="K58" s="467"/>
      <c r="L58" s="467"/>
      <c r="M58" s="467"/>
      <c r="N58" s="467"/>
      <c r="O58" s="467"/>
      <c r="P58" s="467"/>
      <c r="Q58" s="467"/>
      <c r="R58" s="467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6"/>
    </row>
    <row r="59" spans="2:30">
      <c r="B59" s="467"/>
      <c r="C59" s="464"/>
      <c r="D59" s="467"/>
      <c r="E59" s="467"/>
      <c r="F59" s="467"/>
      <c r="G59" s="467"/>
      <c r="H59" s="467"/>
      <c r="I59" s="467"/>
      <c r="J59" s="467"/>
      <c r="K59" s="467"/>
      <c r="L59" s="467"/>
      <c r="M59" s="467"/>
      <c r="N59" s="467"/>
      <c r="O59" s="467"/>
      <c r="P59" s="467"/>
      <c r="Q59" s="470"/>
      <c r="R59" s="470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3"/>
    </row>
    <row r="60" spans="2:30">
      <c r="B60" s="467"/>
      <c r="C60" s="464"/>
      <c r="D60" s="467"/>
      <c r="E60" s="467"/>
      <c r="F60" s="467"/>
      <c r="G60" s="467"/>
      <c r="H60" s="467"/>
      <c r="I60" s="467"/>
      <c r="J60" s="467"/>
      <c r="K60" s="467"/>
      <c r="L60" s="467"/>
      <c r="M60" s="467"/>
      <c r="N60" s="467"/>
      <c r="O60" s="467"/>
      <c r="P60" s="467"/>
      <c r="Q60" s="470"/>
      <c r="R60" s="470"/>
      <c r="S60" s="472"/>
      <c r="T60" s="474"/>
      <c r="U60" s="472"/>
      <c r="V60" s="472"/>
      <c r="W60" s="472"/>
      <c r="X60" s="472"/>
      <c r="Y60" s="472"/>
      <c r="Z60" s="472"/>
      <c r="AA60" s="474"/>
      <c r="AB60" s="474"/>
      <c r="AC60" s="474"/>
      <c r="AD60" s="475"/>
    </row>
    <row r="61" spans="2:30">
      <c r="B61" s="467"/>
      <c r="C61" s="464"/>
      <c r="D61" s="467"/>
      <c r="E61" s="467"/>
      <c r="F61" s="467"/>
      <c r="G61" s="467"/>
      <c r="H61" s="467"/>
      <c r="I61" s="467"/>
      <c r="J61" s="467"/>
      <c r="K61" s="467"/>
      <c r="L61" s="467"/>
      <c r="M61" s="467"/>
      <c r="N61" s="467"/>
      <c r="O61" s="467"/>
      <c r="P61" s="467"/>
      <c r="Q61" s="467"/>
      <c r="R61" s="467"/>
      <c r="S61" s="472"/>
      <c r="T61" s="474"/>
      <c r="U61" s="472"/>
      <c r="V61" s="472"/>
      <c r="W61" s="472"/>
      <c r="X61" s="472"/>
      <c r="Y61" s="472"/>
      <c r="Z61" s="472"/>
      <c r="AA61" s="474"/>
      <c r="AB61" s="472"/>
      <c r="AC61" s="472"/>
      <c r="AD61" s="473"/>
    </row>
    <row r="62" spans="2:30">
      <c r="B62" s="467"/>
      <c r="C62" s="464"/>
      <c r="D62" s="467"/>
      <c r="E62" s="467"/>
      <c r="F62" s="467"/>
      <c r="G62" s="467"/>
      <c r="H62" s="467"/>
      <c r="I62" s="467"/>
      <c r="J62" s="467"/>
      <c r="K62" s="467"/>
      <c r="L62" s="467"/>
      <c r="M62" s="467"/>
      <c r="N62" s="467"/>
      <c r="O62" s="467"/>
      <c r="P62" s="467"/>
      <c r="Q62" s="467"/>
      <c r="R62" s="467"/>
      <c r="S62" s="472"/>
      <c r="T62" s="474"/>
      <c r="U62" s="472"/>
      <c r="V62" s="472"/>
      <c r="W62" s="472"/>
      <c r="X62" s="472"/>
      <c r="Y62" s="472"/>
      <c r="Z62" s="472"/>
      <c r="AA62" s="472"/>
      <c r="AB62" s="472"/>
      <c r="AC62" s="472"/>
      <c r="AD62" s="473"/>
    </row>
    <row r="63" spans="2:30">
      <c r="B63" s="467"/>
      <c r="C63" s="464"/>
      <c r="D63" s="467"/>
      <c r="E63" s="467"/>
      <c r="F63" s="467"/>
      <c r="G63" s="467"/>
      <c r="H63" s="467"/>
      <c r="I63" s="467"/>
      <c r="J63" s="467"/>
      <c r="K63" s="467"/>
      <c r="L63" s="467"/>
      <c r="M63" s="467"/>
      <c r="N63" s="467"/>
      <c r="O63" s="467"/>
      <c r="P63" s="467"/>
      <c r="Q63" s="467"/>
      <c r="R63" s="467"/>
      <c r="S63" s="476"/>
      <c r="T63" s="476"/>
      <c r="U63" s="476"/>
      <c r="V63" s="476"/>
      <c r="W63" s="476"/>
      <c r="X63" s="476"/>
      <c r="Y63" s="476"/>
      <c r="Z63" s="476"/>
      <c r="AA63" s="476"/>
      <c r="AB63" s="476"/>
      <c r="AC63" s="476"/>
      <c r="AD63" s="477"/>
    </row>
    <row r="64" spans="2:30">
      <c r="B64" s="467"/>
      <c r="C64" s="464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3"/>
    </row>
    <row r="65" spans="2:30">
      <c r="B65" s="467"/>
      <c r="C65" s="464"/>
      <c r="D65" s="467"/>
      <c r="E65" s="467"/>
      <c r="F65" s="467"/>
      <c r="G65" s="467"/>
      <c r="H65" s="467"/>
      <c r="I65" s="467"/>
      <c r="J65" s="467"/>
      <c r="K65" s="467"/>
      <c r="L65" s="467"/>
      <c r="M65" s="467"/>
      <c r="N65" s="467"/>
      <c r="O65" s="467"/>
      <c r="P65" s="467"/>
      <c r="Q65" s="467"/>
      <c r="R65" s="467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3"/>
    </row>
    <row r="66" spans="2:30">
      <c r="B66" s="467"/>
      <c r="C66" s="464"/>
      <c r="D66" s="467"/>
      <c r="E66" s="467"/>
      <c r="F66" s="467"/>
      <c r="G66" s="467"/>
      <c r="H66" s="467"/>
      <c r="I66" s="467"/>
      <c r="J66" s="467"/>
      <c r="K66" s="467"/>
      <c r="L66" s="467"/>
      <c r="M66" s="467"/>
      <c r="N66" s="467"/>
      <c r="O66" s="467"/>
      <c r="P66" s="467"/>
      <c r="Q66" s="467"/>
      <c r="R66" s="467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3"/>
    </row>
    <row r="67" spans="2:30">
      <c r="C67" s="464"/>
      <c r="D67" s="467"/>
      <c r="E67" s="467"/>
      <c r="F67" s="467"/>
      <c r="G67" s="467"/>
      <c r="H67" s="467"/>
      <c r="I67" s="467"/>
      <c r="J67" s="467"/>
      <c r="K67" s="467"/>
      <c r="L67" s="467"/>
      <c r="M67" s="467"/>
      <c r="N67" s="467"/>
      <c r="O67" s="467"/>
      <c r="P67" s="467"/>
      <c r="Q67" s="467"/>
      <c r="R67" s="467"/>
      <c r="S67" s="472"/>
      <c r="T67" s="474"/>
      <c r="U67" s="472"/>
      <c r="V67" s="472"/>
      <c r="W67" s="472"/>
      <c r="X67" s="472"/>
      <c r="Y67" s="472"/>
      <c r="Z67" s="472"/>
      <c r="AA67" s="472"/>
      <c r="AB67" s="472"/>
      <c r="AC67" s="472"/>
      <c r="AD67" s="473"/>
    </row>
    <row r="68" spans="2:30" ht="13.5" thickBot="1">
      <c r="C68" s="478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80"/>
      <c r="T68" s="481"/>
      <c r="U68" s="480"/>
      <c r="V68" s="480"/>
      <c r="W68" s="480"/>
      <c r="X68" s="480"/>
      <c r="Y68" s="480"/>
      <c r="Z68" s="480"/>
      <c r="AA68" s="480"/>
      <c r="AB68" s="480"/>
      <c r="AC68" s="480"/>
      <c r="AD68" s="482"/>
    </row>
    <row r="69" spans="2:30">
      <c r="S69" s="483"/>
      <c r="T69" s="484"/>
      <c r="U69" s="483"/>
      <c r="V69" s="483"/>
      <c r="W69" s="483"/>
      <c r="X69" s="483"/>
      <c r="Y69" s="483"/>
      <c r="Z69" s="483"/>
      <c r="AA69" s="483"/>
      <c r="AB69" s="483"/>
      <c r="AC69" s="483"/>
      <c r="AD69" s="483"/>
    </row>
    <row r="70" spans="2:30">
      <c r="S70" s="483"/>
      <c r="T70" s="484"/>
      <c r="U70" s="483"/>
      <c r="V70" s="483"/>
      <c r="W70" s="483"/>
      <c r="X70" s="483"/>
      <c r="Y70" s="483"/>
      <c r="Z70" s="483"/>
      <c r="AA70" s="483"/>
      <c r="AB70" s="483"/>
      <c r="AC70" s="483"/>
      <c r="AD70" s="483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5"/>
  <cols>
    <col min="6" max="6" width="12.453125" customWidth="1"/>
    <col min="8" max="8" width="12.453125" customWidth="1"/>
    <col min="10" max="10" width="12.453125" customWidth="1"/>
    <col min="12" max="12" width="12.453125" customWidth="1"/>
    <col min="14" max="14" width="12.453125" customWidth="1"/>
    <col min="16" max="16" width="12.453125" customWidth="1"/>
    <col min="18" max="18" width="12.453125" customWidth="1"/>
    <col min="20" max="20" width="12.453125" customWidth="1"/>
    <col min="22" max="22" width="12.453125" customWidth="1"/>
  </cols>
  <sheetData>
    <row r="1" spans="1:11" ht="48" customHeight="1">
      <c r="A1" s="366">
        <v>1</v>
      </c>
    </row>
    <row r="2" spans="1:11" ht="48" customHeight="1">
      <c r="A2" s="366">
        <v>3</v>
      </c>
    </row>
    <row r="4" spans="1:11" ht="48" customHeight="1">
      <c r="C4" s="366">
        <v>1</v>
      </c>
    </row>
    <row r="5" spans="1:11" ht="48" customHeight="1">
      <c r="C5" s="366">
        <v>3</v>
      </c>
    </row>
    <row r="7" spans="1:11" ht="48" customHeight="1">
      <c r="E7" s="366">
        <v>1</v>
      </c>
    </row>
    <row r="8" spans="1:11" ht="48" customHeight="1">
      <c r="E8" s="366">
        <v>3</v>
      </c>
    </row>
    <row r="10" spans="1:11" ht="48" customHeight="1">
      <c r="G10" s="366">
        <v>3</v>
      </c>
    </row>
    <row r="11" spans="1:11" ht="48" customHeight="1">
      <c r="G11" s="366">
        <v>1</v>
      </c>
    </row>
    <row r="13" spans="1:11" ht="48" customHeight="1">
      <c r="I13" s="366">
        <v>3</v>
      </c>
    </row>
    <row r="14" spans="1:11" ht="48" customHeight="1">
      <c r="I14" s="366">
        <v>1</v>
      </c>
    </row>
    <row r="16" spans="1:11" ht="48" customHeight="1">
      <c r="K16" s="366">
        <v>3</v>
      </c>
    </row>
    <row r="17" spans="11:21" ht="48" customHeight="1">
      <c r="K17" s="366">
        <v>1</v>
      </c>
    </row>
    <row r="19" spans="11:21" ht="48" customHeight="1">
      <c r="M19" s="366">
        <v>3</v>
      </c>
    </row>
    <row r="20" spans="11:21" ht="48" customHeight="1">
      <c r="M20" s="366">
        <v>1</v>
      </c>
    </row>
    <row r="22" spans="11:21" ht="48" customHeight="1">
      <c r="O22" s="366">
        <v>3</v>
      </c>
    </row>
    <row r="23" spans="11:21" ht="48" customHeight="1">
      <c r="O23" s="366">
        <v>1</v>
      </c>
    </row>
    <row r="25" spans="11:21" ht="57" customHeight="1">
      <c r="Q25" s="366">
        <v>3</v>
      </c>
    </row>
    <row r="26" spans="11:21" ht="57" customHeight="1">
      <c r="Q26" s="366">
        <v>1</v>
      </c>
    </row>
    <row r="28" spans="11:21" ht="57" customHeight="1">
      <c r="S28" s="366">
        <v>3</v>
      </c>
    </row>
    <row r="29" spans="11:21" ht="57" customHeight="1">
      <c r="S29" s="366">
        <v>1</v>
      </c>
    </row>
    <row r="31" spans="11:21" ht="57" customHeight="1">
      <c r="U31" s="366">
        <v>3</v>
      </c>
    </row>
    <row r="32" spans="11:21" ht="57" customHeight="1">
      <c r="U32" s="3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17</vt:i4>
      </vt:variant>
    </vt:vector>
  </HeadingPairs>
  <TitlesOfParts>
    <vt:vector size="32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Standart</vt:lpstr>
      <vt:lpstr>GBR Standart</vt:lpstr>
      <vt:lpstr>RAB Estetika</vt:lpstr>
      <vt:lpstr>GBR Estetika</vt:lpstr>
      <vt:lpstr>PETA</vt:lpstr>
      <vt:lpstr>SLD</vt:lpstr>
      <vt:lpstr>PDL</vt:lpstr>
      <vt:lpstr>'GBR Estetika'!Print_Area</vt:lpstr>
      <vt:lpstr>'GBR Standart'!Print_Area</vt:lpstr>
      <vt:lpstr>'HARGA SATUAN'!Print_Area</vt:lpstr>
      <vt:lpstr>KKF!Print_Area</vt:lpstr>
      <vt:lpstr>KKO!Print_Area</vt:lpstr>
      <vt:lpstr>PETA!Print_Area</vt:lpstr>
      <vt:lpstr>'RAB Estetika'!Print_Area</vt:lpstr>
      <vt:lpstr>'RAB Standart'!Print_Area</vt:lpstr>
      <vt:lpstr>'REKAP MATERIAL'!Print_Area</vt:lpstr>
      <vt:lpstr>'REKAP MDU'!Print_Area</vt:lpstr>
      <vt:lpstr>'REKAP TIANG'!Print_Area</vt:lpstr>
      <vt:lpstr>SLD!Print_Area</vt:lpstr>
      <vt:lpstr>'RAB Estetika'!Print_Titles</vt:lpstr>
      <vt:lpstr>'RAB Standart'!Print_Titles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MUHAMMAD ABDULLAH</cp:lastModifiedBy>
  <cp:lastPrinted>2024-02-05T07:02:39Z</cp:lastPrinted>
  <dcterms:created xsi:type="dcterms:W3CDTF">2011-02-06T11:57:38Z</dcterms:created>
  <dcterms:modified xsi:type="dcterms:W3CDTF">2024-02-28T07:56:29Z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</Properties>
</file>