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C38354D6-3984-4863-B157-8D10EA40E610}" xr6:coauthVersionLast="47" xr6:coauthVersionMax="47" xr10:uidLastSave="{00000000-0000-0000-0000-000000000000}"/>
  <bookViews>
    <workbookView xWindow="-120" yWindow="-120" windowWidth="20730" windowHeight="1116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G76" i="11"/>
  <c r="G77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2" i="11"/>
  <c r="G73" i="11"/>
  <c r="G74" i="11"/>
  <c r="G75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J75" i="11" l="1"/>
  <c r="H74" i="11"/>
  <c r="H73" i="11"/>
  <c r="I71" i="11"/>
  <c r="I75" i="11"/>
  <c r="H72" i="11"/>
  <c r="J70" i="11"/>
  <c r="J74" i="11"/>
  <c r="I79" i="11"/>
  <c r="H79" i="11"/>
  <c r="H75" i="11"/>
  <c r="I74" i="11"/>
  <c r="J73" i="11"/>
  <c r="H71" i="11"/>
  <c r="I70" i="11"/>
  <c r="K70" i="11" s="1"/>
  <c r="I73" i="11"/>
  <c r="J72" i="11"/>
  <c r="J68" i="11"/>
  <c r="I68" i="11"/>
  <c r="H68" i="11"/>
  <c r="K71" i="11" l="1"/>
  <c r="K79" i="11"/>
  <c r="K75" i="11"/>
  <c r="K73" i="11"/>
  <c r="K72" i="11"/>
  <c r="K74" i="11"/>
  <c r="K68" i="11"/>
  <c r="D69" i="11" l="1"/>
  <c r="H69" i="11" s="1"/>
  <c r="D80" i="11"/>
  <c r="J80" i="11" s="1"/>
  <c r="G69" i="11"/>
  <c r="D43" i="11"/>
  <c r="H43" i="11" s="1"/>
  <c r="G43" i="1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9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81" i="11"/>
  <c r="D82" i="11"/>
  <c r="E8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1" i="11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G42" i="11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F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836" i="41" l="1"/>
  <c r="E836" i="41" s="1"/>
  <c r="D346" i="29"/>
  <c r="E346" i="29" s="1"/>
  <c r="H67" i="11"/>
  <c r="D312" i="29"/>
  <c r="E312" i="29" s="1"/>
  <c r="D802" i="41"/>
  <c r="E802" i="41" s="1"/>
  <c r="D22" i="59"/>
  <c r="K8" i="60" s="1"/>
  <c r="D21" i="59"/>
  <c r="K17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F718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F837" i="4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41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F314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228" i="29"/>
  <c r="F320" i="29"/>
  <c r="F229" i="29"/>
  <c r="F868" i="41"/>
  <c r="F841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22" i="4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67" i="11"/>
  <c r="F860" i="41"/>
  <c r="F863" i="41"/>
  <c r="F862" i="41"/>
  <c r="F824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F817" i="41"/>
  <c r="E947" i="41"/>
  <c r="E787" i="41"/>
  <c r="E930" i="41"/>
  <c r="E1028" i="41"/>
  <c r="E1289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720" i="41"/>
  <c r="F231" i="29"/>
  <c r="E282" i="29"/>
  <c r="J66" i="11"/>
  <c r="I66" i="11"/>
  <c r="F806" i="41"/>
  <c r="E1081" i="41"/>
  <c r="E1027" i="41"/>
  <c r="F861" i="41"/>
  <c r="E861" i="41"/>
  <c r="E230" i="29"/>
  <c r="E274" i="29"/>
  <c r="F274" i="29"/>
  <c r="H82" i="11"/>
  <c r="J82" i="11"/>
  <c r="I37" i="11"/>
  <c r="J35" i="11"/>
  <c r="F332" i="29"/>
  <c r="I42" i="11"/>
  <c r="J67" i="11"/>
  <c r="H33" i="11"/>
  <c r="I34" i="11"/>
  <c r="E340" i="29"/>
  <c r="H28" i="11"/>
  <c r="I33" i="11"/>
  <c r="I49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F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F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F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4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I15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F854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F847" i="41"/>
  <c r="E1041" i="41"/>
  <c r="E1013" i="41"/>
  <c r="E742" i="41"/>
  <c r="F782" i="41"/>
  <c r="F789" i="41"/>
  <c r="E749" i="41"/>
  <c r="F783" i="41"/>
  <c r="E1003" i="41"/>
  <c r="E785" i="41"/>
  <c r="F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F327" i="29"/>
  <c r="E327" i="29"/>
  <c r="E336" i="29"/>
  <c r="F336" i="29"/>
  <c r="E357" i="29"/>
  <c r="F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E348" i="29"/>
  <c r="F348" i="29"/>
  <c r="E59" i="39"/>
  <c r="F59" i="39"/>
  <c r="E290" i="29"/>
  <c r="F290" i="29"/>
  <c r="I28" i="11"/>
  <c r="F323" i="29"/>
  <c r="E260" i="29"/>
  <c r="E236" i="29"/>
  <c r="E73" i="39"/>
  <c r="E341" i="29"/>
  <c r="F341" i="29"/>
  <c r="F299" i="29"/>
  <c r="H39" i="11"/>
  <c r="J39" i="11"/>
  <c r="J41" i="11"/>
  <c r="H41" i="11"/>
  <c r="J65" i="11"/>
  <c r="H65" i="11"/>
  <c r="I65" i="11"/>
  <c r="F300" i="29"/>
  <c r="E284" i="29"/>
  <c r="J19" i="11"/>
  <c r="J16" i="11"/>
  <c r="I43" i="11"/>
  <c r="F233" i="29"/>
  <c r="E58" i="39"/>
  <c r="F319" i="29"/>
  <c r="F310" i="29"/>
  <c r="I39" i="11"/>
  <c r="I36" i="11"/>
  <c r="I31" i="11"/>
  <c r="I35" i="11"/>
  <c r="H66" i="11"/>
  <c r="J22" i="11"/>
  <c r="J20" i="11"/>
  <c r="K18" i="11"/>
  <c r="H16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F347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728" i="41" l="1"/>
  <c r="F238" i="29"/>
  <c r="F69" i="39"/>
  <c r="F75" i="39"/>
  <c r="F368" i="29"/>
  <c r="F74" i="39"/>
  <c r="F1311" i="41"/>
  <c r="M70" i="11"/>
  <c r="F1297" i="41"/>
  <c r="F1047" i="41"/>
  <c r="F1279" i="41"/>
  <c r="F71" i="39"/>
  <c r="F64" i="39"/>
  <c r="F1063" i="41"/>
  <c r="F961" i="41"/>
  <c r="F76" i="39"/>
  <c r="F1138" i="41"/>
  <c r="F1133" i="41"/>
  <c r="F68" i="39"/>
  <c r="F958" i="41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F350" i="29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12" i="29"/>
  <c r="F339" i="29"/>
  <c r="F226" i="29"/>
  <c r="F17" i="29" s="1"/>
  <c r="F345" i="29"/>
  <c r="F239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716" i="41"/>
  <c r="F840" i="41"/>
  <c r="F835" i="41"/>
  <c r="F729" i="41"/>
  <c r="F802" i="41"/>
  <c r="F829" i="41"/>
  <c r="F26" i="29" l="1"/>
  <c r="F22" i="29"/>
  <c r="F18" i="29"/>
  <c r="F23" i="29"/>
  <c r="F19" i="29"/>
  <c r="F24" i="29"/>
  <c r="F20" i="29"/>
  <c r="F25" i="29"/>
  <c r="F21" i="29"/>
  <c r="C19" i="29"/>
  <c r="C142" i="29"/>
  <c r="C110" i="29"/>
  <c r="C78" i="29"/>
  <c r="C46" i="29"/>
  <c r="C144" i="29"/>
  <c r="C112" i="29"/>
  <c r="C80" i="29"/>
  <c r="C48" i="29"/>
  <c r="C26" i="29"/>
  <c r="C165" i="29"/>
  <c r="C149" i="29"/>
  <c r="C133" i="29"/>
  <c r="C117" i="29"/>
  <c r="C101" i="29"/>
  <c r="C85" i="29"/>
  <c r="C69" i="29"/>
  <c r="C158" i="29"/>
  <c r="C126" i="29"/>
  <c r="C94" i="29"/>
  <c r="C62" i="29"/>
  <c r="C160" i="29"/>
  <c r="C128" i="29"/>
  <c r="C96" i="29"/>
  <c r="C64" i="29"/>
  <c r="C34" i="29"/>
  <c r="C18" i="29"/>
  <c r="C157" i="29"/>
  <c r="C141" i="29"/>
  <c r="C125" i="29"/>
  <c r="C109" i="29"/>
  <c r="C93" i="29"/>
  <c r="C77" i="29"/>
  <c r="C61" i="29"/>
  <c r="C17" i="29"/>
  <c r="G17" i="29" s="1"/>
  <c r="C21" i="29"/>
  <c r="C25" i="29"/>
  <c r="C29" i="29"/>
  <c r="C33" i="29"/>
  <c r="C37" i="29"/>
  <c r="C41" i="29"/>
  <c r="G41" i="29" s="1"/>
  <c r="C45" i="29"/>
  <c r="C49" i="29"/>
  <c r="G49" i="29" s="1"/>
  <c r="C53" i="29"/>
  <c r="C57" i="29"/>
  <c r="C150" i="29"/>
  <c r="C134" i="29"/>
  <c r="G134" i="29" s="1"/>
  <c r="C118" i="29"/>
  <c r="C102" i="29"/>
  <c r="C86" i="29"/>
  <c r="C70" i="29"/>
  <c r="G70" i="29" s="1"/>
  <c r="C54" i="29"/>
  <c r="C38" i="29"/>
  <c r="D38" i="29" s="1"/>
  <c r="C152" i="29"/>
  <c r="C136" i="29"/>
  <c r="C120" i="29"/>
  <c r="C104" i="29"/>
  <c r="B104" i="29" s="1"/>
  <c r="E104" i="29" s="1"/>
  <c r="C88" i="29"/>
  <c r="C72" i="29"/>
  <c r="D72" i="29" s="1"/>
  <c r="C56" i="29"/>
  <c r="C40" i="29"/>
  <c r="C30" i="29"/>
  <c r="C22" i="29"/>
  <c r="D22" i="29" s="1"/>
  <c r="C161" i="29"/>
  <c r="C153" i="29"/>
  <c r="B153" i="29" s="1"/>
  <c r="E153" i="29" s="1"/>
  <c r="C145" i="29"/>
  <c r="C137" i="29"/>
  <c r="C129" i="29"/>
  <c r="C121" i="29"/>
  <c r="C113" i="29"/>
  <c r="C105" i="29"/>
  <c r="C97" i="29"/>
  <c r="C89" i="29"/>
  <c r="D89" i="29" s="1"/>
  <c r="C81" i="29"/>
  <c r="C73" i="29"/>
  <c r="D73" i="29" s="1"/>
  <c r="C65" i="29"/>
  <c r="C162" i="29"/>
  <c r="C154" i="29"/>
  <c r="C146" i="29"/>
  <c r="D146" i="29" s="1"/>
  <c r="C138" i="29"/>
  <c r="C130" i="29"/>
  <c r="C122" i="29"/>
  <c r="C114" i="29"/>
  <c r="G114" i="29" s="1"/>
  <c r="C106" i="29"/>
  <c r="C98" i="29"/>
  <c r="D98" i="29" s="1"/>
  <c r="C90" i="29"/>
  <c r="C82" i="29"/>
  <c r="G82" i="29" s="1"/>
  <c r="C74" i="29"/>
  <c r="C66" i="29"/>
  <c r="B66" i="29" s="1"/>
  <c r="E66" i="29" s="1"/>
  <c r="C58" i="29"/>
  <c r="C50" i="29"/>
  <c r="C42" i="29"/>
  <c r="C164" i="29"/>
  <c r="C156" i="29"/>
  <c r="C148" i="29"/>
  <c r="G148" i="29" s="1"/>
  <c r="C140" i="29"/>
  <c r="C132" i="29"/>
  <c r="C124" i="29"/>
  <c r="C116" i="29"/>
  <c r="D116" i="29" s="1"/>
  <c r="C108" i="29"/>
  <c r="C100" i="29"/>
  <c r="D100" i="29" s="1"/>
  <c r="C92" i="29"/>
  <c r="C84" i="29"/>
  <c r="G84" i="29" s="1"/>
  <c r="C76" i="29"/>
  <c r="C68" i="29"/>
  <c r="B68" i="29" s="1"/>
  <c r="E68" i="29" s="1"/>
  <c r="C60" i="29"/>
  <c r="C52" i="29"/>
  <c r="C44" i="29"/>
  <c r="C36" i="29"/>
  <c r="G36" i="29" s="1"/>
  <c r="C32" i="29"/>
  <c r="C28" i="29"/>
  <c r="C24" i="29"/>
  <c r="C20" i="29"/>
  <c r="G20" i="29" s="1"/>
  <c r="C163" i="29"/>
  <c r="C159" i="29"/>
  <c r="C155" i="29"/>
  <c r="C151" i="29"/>
  <c r="C147" i="29"/>
  <c r="C143" i="29"/>
  <c r="B143" i="29" s="1"/>
  <c r="E143" i="29" s="1"/>
  <c r="C139" i="29"/>
  <c r="C135" i="29"/>
  <c r="D135" i="29" s="1"/>
  <c r="C131" i="29"/>
  <c r="C127" i="29"/>
  <c r="B127" i="29" s="1"/>
  <c r="E127" i="29" s="1"/>
  <c r="C123" i="29"/>
  <c r="C119" i="29"/>
  <c r="C115" i="29"/>
  <c r="C111" i="29"/>
  <c r="B111" i="29" s="1"/>
  <c r="E111" i="29" s="1"/>
  <c r="C107" i="29"/>
  <c r="C103" i="29"/>
  <c r="D103" i="29" s="1"/>
  <c r="C99" i="29"/>
  <c r="C95" i="29"/>
  <c r="B95" i="29" s="1"/>
  <c r="E95" i="29" s="1"/>
  <c r="C91" i="29"/>
  <c r="C87" i="29"/>
  <c r="B87" i="29" s="1"/>
  <c r="E87" i="29" s="1"/>
  <c r="C83" i="29"/>
  <c r="C79" i="29"/>
  <c r="G79" i="29" s="1"/>
  <c r="C75" i="29"/>
  <c r="C71" i="29"/>
  <c r="D71" i="29" s="1"/>
  <c r="C67" i="29"/>
  <c r="C63" i="29"/>
  <c r="C59" i="29"/>
  <c r="C55" i="29"/>
  <c r="D55" i="29" s="1"/>
  <c r="C51" i="29"/>
  <c r="C47" i="29"/>
  <c r="B47" i="29" s="1"/>
  <c r="E47" i="29" s="1"/>
  <c r="C43" i="29"/>
  <c r="C39" i="29"/>
  <c r="C35" i="29"/>
  <c r="C31" i="29"/>
  <c r="G31" i="29" s="1"/>
  <c r="C27" i="29"/>
  <c r="C23" i="29"/>
  <c r="D23" i="29" s="1"/>
  <c r="C16" i="39"/>
  <c r="F16" i="39"/>
  <c r="F17" i="39"/>
  <c r="C30" i="39"/>
  <c r="G30" i="39" s="1"/>
  <c r="C17" i="39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B26" i="39" s="1"/>
  <c r="E26" i="39" s="1"/>
  <c r="F21" i="39"/>
  <c r="C29" i="39"/>
  <c r="B29" i="39" s="1"/>
  <c r="E29" i="39" s="1"/>
  <c r="C32" i="39"/>
  <c r="F23" i="39"/>
  <c r="F18" i="39"/>
  <c r="C18" i="39"/>
  <c r="D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D23" i="39" s="1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D18" i="29"/>
  <c r="F38" i="29"/>
  <c r="F93" i="29"/>
  <c r="F90" i="29"/>
  <c r="F42" i="29"/>
  <c r="D158" i="29"/>
  <c r="F51" i="29"/>
  <c r="B92" i="29"/>
  <c r="E92" i="29" s="1"/>
  <c r="G133" i="29"/>
  <c r="F126" i="29"/>
  <c r="F137" i="29"/>
  <c r="B33" i="29"/>
  <c r="E33" i="29" s="1"/>
  <c r="F82" i="29"/>
  <c r="B129" i="29"/>
  <c r="E129" i="29" s="1"/>
  <c r="F127" i="29"/>
  <c r="F157" i="29"/>
  <c r="F115" i="29"/>
  <c r="F75" i="29"/>
  <c r="G106" i="29"/>
  <c r="B115" i="29"/>
  <c r="E115" i="29" s="1"/>
  <c r="F139" i="29"/>
  <c r="G132" i="29"/>
  <c r="G163" i="29"/>
  <c r="B58" i="29"/>
  <c r="E58" i="29" s="1"/>
  <c r="F34" i="29"/>
  <c r="F144" i="29"/>
  <c r="D112" i="29"/>
  <c r="G80" i="29"/>
  <c r="G122" i="29"/>
  <c r="B94" i="29"/>
  <c r="E94" i="29" s="1"/>
  <c r="F128" i="29"/>
  <c r="G90" i="29"/>
  <c r="F59" i="29"/>
  <c r="F85" i="29"/>
  <c r="G37" i="29"/>
  <c r="F165" i="29"/>
  <c r="F249" i="41"/>
  <c r="F133" i="29"/>
  <c r="B67" i="29"/>
  <c r="E67" i="29" s="1"/>
  <c r="G113" i="29"/>
  <c r="F53" i="29"/>
  <c r="D97" i="29"/>
  <c r="G102" i="29"/>
  <c r="F99" i="29"/>
  <c r="F36" i="29"/>
  <c r="F104" i="29"/>
  <c r="D138" i="29"/>
  <c r="F162" i="29"/>
  <c r="F47" i="29"/>
  <c r="G32" i="29"/>
  <c r="B157" i="29"/>
  <c r="E157" i="29" s="1"/>
  <c r="D124" i="29"/>
  <c r="F130" i="29"/>
  <c r="D25" i="29"/>
  <c r="F124" i="29"/>
  <c r="B160" i="29"/>
  <c r="E160" i="29" s="1"/>
  <c r="F58" i="29"/>
  <c r="F109" i="29"/>
  <c r="D65" i="29"/>
  <c r="F88" i="29"/>
  <c r="G85" i="29"/>
  <c r="D54" i="29"/>
  <c r="F108" i="29"/>
  <c r="B77" i="29"/>
  <c r="E77" i="29" s="1"/>
  <c r="D69" i="29"/>
  <c r="B137" i="29"/>
  <c r="E137" i="29" s="1"/>
  <c r="G149" i="29"/>
  <c r="G81" i="29"/>
  <c r="F164" i="29"/>
  <c r="F142" i="29"/>
  <c r="F76" i="29"/>
  <c r="F54" i="29"/>
  <c r="F96" i="29"/>
  <c r="F69" i="29"/>
  <c r="F158" i="29"/>
  <c r="F145" i="29"/>
  <c r="D126" i="29"/>
  <c r="D43" i="29"/>
  <c r="B59" i="29"/>
  <c r="E59" i="29" s="1"/>
  <c r="F125" i="29"/>
  <c r="G45" i="29"/>
  <c r="F55" i="29"/>
  <c r="F50" i="29"/>
  <c r="F100" i="29"/>
  <c r="D56" i="29"/>
  <c r="F160" i="29"/>
  <c r="F156" i="29"/>
  <c r="B152" i="29"/>
  <c r="E152" i="29" s="1"/>
  <c r="G110" i="29"/>
  <c r="F122" i="29"/>
  <c r="F49" i="29"/>
  <c r="G159" i="29"/>
  <c r="B53" i="29"/>
  <c r="E53" i="29" s="1"/>
  <c r="B99" i="29"/>
  <c r="E99" i="29" s="1"/>
  <c r="G42" i="29"/>
  <c r="D107" i="29"/>
  <c r="F44" i="29"/>
  <c r="D29" i="29"/>
  <c r="D121" i="29"/>
  <c r="B105" i="29"/>
  <c r="E105" i="29" s="1"/>
  <c r="D142" i="29"/>
  <c r="F43" i="29"/>
  <c r="F62" i="29"/>
  <c r="F61" i="29"/>
  <c r="F84" i="29"/>
  <c r="F117" i="29"/>
  <c r="F57" i="29"/>
  <c r="F107" i="29"/>
  <c r="B76" i="29"/>
  <c r="E76" i="29" s="1"/>
  <c r="D24" i="29"/>
  <c r="F79" i="29"/>
  <c r="F68" i="29"/>
  <c r="G35" i="29"/>
  <c r="F66" i="29"/>
  <c r="G164" i="29"/>
  <c r="G30" i="29"/>
  <c r="F136" i="29"/>
  <c r="F148" i="29"/>
  <c r="F94" i="29"/>
  <c r="B44" i="29"/>
  <c r="E44" i="29" s="1"/>
  <c r="B74" i="29"/>
  <c r="E74" i="29" s="1"/>
  <c r="F154" i="29"/>
  <c r="F64" i="29"/>
  <c r="F52" i="29"/>
  <c r="F37" i="29"/>
  <c r="F123" i="29"/>
  <c r="B57" i="29"/>
  <c r="E57" i="29" s="1"/>
  <c r="F56" i="29"/>
  <c r="B118" i="29"/>
  <c r="E118" i="29" s="1"/>
  <c r="F112" i="29"/>
  <c r="G40" i="29"/>
  <c r="D144" i="29"/>
  <c r="F150" i="29"/>
  <c r="G34" i="29"/>
  <c r="G109" i="29"/>
  <c r="F163" i="29"/>
  <c r="G51" i="29"/>
  <c r="F67" i="29"/>
  <c r="F129" i="29"/>
  <c r="F98" i="29"/>
  <c r="D117" i="29"/>
  <c r="D128" i="29"/>
  <c r="D62" i="29"/>
  <c r="F147" i="29"/>
  <c r="F161" i="29"/>
  <c r="B26" i="29"/>
  <c r="E26" i="29" s="1"/>
  <c r="F81" i="29"/>
  <c r="F153" i="29"/>
  <c r="F77" i="29"/>
  <c r="F135" i="29"/>
  <c r="G83" i="29"/>
  <c r="F46" i="29"/>
  <c r="F102" i="29"/>
  <c r="G156" i="29"/>
  <c r="B125" i="29"/>
  <c r="E125" i="29" s="1"/>
  <c r="F149" i="29"/>
  <c r="D131" i="29"/>
  <c r="G19" i="29"/>
  <c r="C16" i="29"/>
  <c r="G16" i="29" s="1"/>
  <c r="F119" i="29"/>
  <c r="B86" i="29"/>
  <c r="E86" i="29" s="1"/>
  <c r="F72" i="29"/>
  <c r="G75" i="29"/>
  <c r="F105" i="29"/>
  <c r="F71" i="29"/>
  <c r="F33" i="29"/>
  <c r="D48" i="29"/>
  <c r="F78" i="29"/>
  <c r="F65" i="29"/>
  <c r="F91" i="29"/>
  <c r="F146" i="29"/>
  <c r="F132" i="29"/>
  <c r="G61" i="29"/>
  <c r="F45" i="29"/>
  <c r="B154" i="29"/>
  <c r="E154" i="29" s="1"/>
  <c r="F116" i="29"/>
  <c r="F140" i="29"/>
  <c r="D64" i="29"/>
  <c r="D150" i="29"/>
  <c r="F83" i="29"/>
  <c r="F74" i="29"/>
  <c r="B120" i="29"/>
  <c r="E120" i="29" s="1"/>
  <c r="F138" i="29"/>
  <c r="F155" i="29"/>
  <c r="F113" i="29"/>
  <c r="C19" i="41"/>
  <c r="B19" i="41" s="1"/>
  <c r="G140" i="29"/>
  <c r="B60" i="29"/>
  <c r="E60" i="29" s="1"/>
  <c r="F141" i="29"/>
  <c r="F110" i="29"/>
  <c r="F86" i="29"/>
  <c r="B151" i="29"/>
  <c r="E151" i="29" s="1"/>
  <c r="B155" i="29"/>
  <c r="E155" i="29" s="1"/>
  <c r="G88" i="29"/>
  <c r="F92" i="29"/>
  <c r="G93" i="29"/>
  <c r="F103" i="29"/>
  <c r="F118" i="29"/>
  <c r="D136" i="29"/>
  <c r="F143" i="29"/>
  <c r="B46" i="29"/>
  <c r="E46" i="29" s="1"/>
  <c r="F114" i="29"/>
  <c r="F41" i="29"/>
  <c r="F63" i="29"/>
  <c r="F97" i="29"/>
  <c r="G119" i="29"/>
  <c r="D141" i="29"/>
  <c r="F48" i="29"/>
  <c r="D96" i="29"/>
  <c r="F151" i="29"/>
  <c r="D101" i="29"/>
  <c r="G130" i="29"/>
  <c r="B27" i="29"/>
  <c r="E27" i="29" s="1"/>
  <c r="B91" i="29"/>
  <c r="E91" i="29" s="1"/>
  <c r="D139" i="29"/>
  <c r="F80" i="29"/>
  <c r="B161" i="29"/>
  <c r="E161" i="29" s="1"/>
  <c r="F87" i="29"/>
  <c r="B123" i="29"/>
  <c r="E123" i="29" s="1"/>
  <c r="F131" i="29"/>
  <c r="F89" i="29"/>
  <c r="G39" i="29"/>
  <c r="F40" i="29"/>
  <c r="F101" i="29"/>
  <c r="F121" i="29"/>
  <c r="D63" i="29"/>
  <c r="D21" i="29"/>
  <c r="B28" i="29"/>
  <c r="E28" i="29" s="1"/>
  <c r="F70" i="29"/>
  <c r="B162" i="29"/>
  <c r="E162" i="29" s="1"/>
  <c r="F120" i="29"/>
  <c r="F35" i="29"/>
  <c r="F159" i="29"/>
  <c r="F111" i="29"/>
  <c r="F106" i="29"/>
  <c r="F39" i="29"/>
  <c r="D147" i="29"/>
  <c r="F134" i="29"/>
  <c r="D78" i="29"/>
  <c r="F60" i="29"/>
  <c r="F95" i="29"/>
  <c r="G165" i="29"/>
  <c r="D50" i="29"/>
  <c r="D108" i="29"/>
  <c r="G145" i="29"/>
  <c r="F152" i="29"/>
  <c r="F73" i="29"/>
  <c r="G52" i="29"/>
  <c r="F16" i="29"/>
  <c r="J85" i="11"/>
  <c r="J86" i="11" s="1"/>
  <c r="H85" i="11"/>
  <c r="H86" i="11" s="1"/>
  <c r="I85" i="11"/>
  <c r="I86" i="11" s="1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G34" i="39"/>
  <c r="B34" i="39"/>
  <c r="E34" i="39" s="1"/>
  <c r="D34" i="39"/>
  <c r="G19" i="39"/>
  <c r="D19" i="39"/>
  <c r="B19" i="39"/>
  <c r="E19" i="39" s="1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B85" i="29"/>
  <c r="E85" i="29" s="1"/>
  <c r="G77" i="29"/>
  <c r="B38" i="29"/>
  <c r="E38" i="29" s="1"/>
  <c r="D149" i="29"/>
  <c r="D154" i="29"/>
  <c r="D99" i="29"/>
  <c r="G99" i="29"/>
  <c r="B22" i="39"/>
  <c r="E22" i="39" s="1"/>
  <c r="D22" i="39"/>
  <c r="G22" i="39"/>
  <c r="G17" i="39"/>
  <c r="B17" i="39"/>
  <c r="E17" i="39" s="1"/>
  <c r="D17" i="39"/>
  <c r="M15" i="11"/>
  <c r="K81" i="11"/>
  <c r="K84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24" i="29"/>
  <c r="D35" i="29"/>
  <c r="G26" i="29"/>
  <c r="G131" i="29"/>
  <c r="D19" i="29"/>
  <c r="G38" i="29" l="1"/>
  <c r="G22" i="29"/>
  <c r="D109" i="29"/>
  <c r="B40" i="29"/>
  <c r="E40" i="29" s="1"/>
  <c r="G74" i="29"/>
  <c r="B90" i="29"/>
  <c r="E90" i="29" s="1"/>
  <c r="D133" i="29"/>
  <c r="B112" i="29"/>
  <c r="E112" i="29" s="1"/>
  <c r="G33" i="29"/>
  <c r="G124" i="29"/>
  <c r="G160" i="29"/>
  <c r="B122" i="29"/>
  <c r="E122" i="29" s="1"/>
  <c r="D115" i="29"/>
  <c r="H115" i="29" s="1"/>
  <c r="B65" i="29"/>
  <c r="E65" i="29" s="1"/>
  <c r="G112" i="29"/>
  <c r="D160" i="29"/>
  <c r="D58" i="29"/>
  <c r="H58" i="29" s="1"/>
  <c r="B133" i="29"/>
  <c r="E133" i="29" s="1"/>
  <c r="D33" i="29"/>
  <c r="G143" i="29"/>
  <c r="B124" i="29"/>
  <c r="E124" i="29" s="1"/>
  <c r="G115" i="29"/>
  <c r="G65" i="29"/>
  <c r="D90" i="29"/>
  <c r="I90" i="29" s="1"/>
  <c r="G58" i="29"/>
  <c r="D122" i="29"/>
  <c r="J122" i="29" s="1"/>
  <c r="D143" i="29"/>
  <c r="B149" i="29"/>
  <c r="E149" i="29" s="1"/>
  <c r="D85" i="29"/>
  <c r="J85" i="29" s="1"/>
  <c r="D92" i="29"/>
  <c r="H92" i="29" s="1"/>
  <c r="D28" i="39"/>
  <c r="G20" i="39"/>
  <c r="B148" i="29"/>
  <c r="E148" i="29" s="1"/>
  <c r="D67" i="29"/>
  <c r="H67" i="29" s="1"/>
  <c r="D68" i="29"/>
  <c r="D20" i="29"/>
  <c r="H20" i="29" s="1"/>
  <c r="D33" i="39"/>
  <c r="I33" i="39" s="1"/>
  <c r="B18" i="39"/>
  <c r="E18" i="39" s="1"/>
  <c r="G29" i="39"/>
  <c r="B30" i="39"/>
  <c r="E30" i="39" s="1"/>
  <c r="B72" i="29"/>
  <c r="E72" i="29" s="1"/>
  <c r="B16" i="39"/>
  <c r="E16" i="39" s="1"/>
  <c r="G16" i="39"/>
  <c r="D16" i="39"/>
  <c r="G144" i="29"/>
  <c r="D148" i="29"/>
  <c r="H148" i="29" s="1"/>
  <c r="G105" i="29"/>
  <c r="D77" i="29"/>
  <c r="I77" i="29" s="1"/>
  <c r="G33" i="39"/>
  <c r="I30" i="39"/>
  <c r="D106" i="29"/>
  <c r="G18" i="39"/>
  <c r="D29" i="39"/>
  <c r="I29" i="39" s="1"/>
  <c r="B28" i="39"/>
  <c r="E28" i="39" s="1"/>
  <c r="D20" i="39"/>
  <c r="B128" i="29"/>
  <c r="E128" i="29" s="1"/>
  <c r="G104" i="29"/>
  <c r="G59" i="29"/>
  <c r="B55" i="29"/>
  <c r="E55" i="29" s="1"/>
  <c r="D31" i="39"/>
  <c r="I31" i="39" s="1"/>
  <c r="B131" i="29"/>
  <c r="E131" i="29" s="1"/>
  <c r="B109" i="29"/>
  <c r="E109" i="29" s="1"/>
  <c r="D57" i="29"/>
  <c r="B64" i="29"/>
  <c r="E64" i="29" s="1"/>
  <c r="B48" i="29"/>
  <c r="E48" i="29" s="1"/>
  <c r="B89" i="29"/>
  <c r="E89" i="29" s="1"/>
  <c r="G117" i="29"/>
  <c r="D40" i="29"/>
  <c r="H40" i="29" s="1"/>
  <c r="D86" i="29"/>
  <c r="I86" i="29" s="1"/>
  <c r="G120" i="29"/>
  <c r="D26" i="39"/>
  <c r="G66" i="29"/>
  <c r="D94" i="29"/>
  <c r="I94" i="29" s="1"/>
  <c r="G23" i="29"/>
  <c r="G23" i="39"/>
  <c r="D21" i="39"/>
  <c r="J21" i="39" s="1"/>
  <c r="D81" i="29"/>
  <c r="I81" i="29" s="1"/>
  <c r="G111" i="29"/>
  <c r="G18" i="29"/>
  <c r="B100" i="29"/>
  <c r="E100" i="29" s="1"/>
  <c r="B97" i="29"/>
  <c r="E97" i="29" s="1"/>
  <c r="D132" i="29"/>
  <c r="H132" i="29" s="1"/>
  <c r="G26" i="39"/>
  <c r="B23" i="39"/>
  <c r="E23" i="39" s="1"/>
  <c r="G21" i="39"/>
  <c r="B18" i="29"/>
  <c r="E18" i="29" s="1"/>
  <c r="B114" i="29"/>
  <c r="E114" i="29" s="1"/>
  <c r="D113" i="29"/>
  <c r="J113" i="29" s="1"/>
  <c r="G25" i="39"/>
  <c r="B121" i="29"/>
  <c r="E121" i="29" s="1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I25" i="39" s="1"/>
  <c r="B35" i="39"/>
  <c r="E35" i="39" s="1"/>
  <c r="B27" i="39"/>
  <c r="E27" i="39" s="1"/>
  <c r="G35" i="39"/>
  <c r="D120" i="29"/>
  <c r="J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J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I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J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I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85" i="11"/>
  <c r="K86" i="11" s="1"/>
  <c r="H83" i="29"/>
  <c r="J109" i="29"/>
  <c r="I109" i="29"/>
  <c r="H109" i="29"/>
  <c r="H35" i="29"/>
  <c r="I35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I149" i="29"/>
  <c r="H149" i="29"/>
  <c r="J149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57" i="29"/>
  <c r="I57" i="29"/>
  <c r="J57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J20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I154" i="29"/>
  <c r="H154" i="29"/>
  <c r="J154" i="29"/>
  <c r="H126" i="29"/>
  <c r="I126" i="29"/>
  <c r="J126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I27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H165" i="2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I160" i="29"/>
  <c r="H160" i="29"/>
  <c r="J160" i="29"/>
  <c r="I113" i="29"/>
  <c r="I33" i="29"/>
  <c r="H33" i="29"/>
  <c r="J33" i="29"/>
  <c r="I122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H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H31" i="39"/>
  <c r="J31" i="39"/>
  <c r="I20" i="29" l="1"/>
  <c r="J90" i="29"/>
  <c r="H90" i="29"/>
  <c r="I67" i="29"/>
  <c r="I148" i="29"/>
  <c r="J67" i="29"/>
  <c r="H122" i="29"/>
  <c r="I115" i="29"/>
  <c r="H85" i="29"/>
  <c r="H25" i="39"/>
  <c r="H155" i="29"/>
  <c r="J94" i="29"/>
  <c r="I58" i="29"/>
  <c r="J115" i="29"/>
  <c r="H94" i="29"/>
  <c r="J58" i="29"/>
  <c r="H29" i="39"/>
  <c r="H33" i="39"/>
  <c r="J162" i="29"/>
  <c r="J25" i="39"/>
  <c r="J29" i="39"/>
  <c r="I85" i="29"/>
  <c r="H81" i="29"/>
  <c r="J151" i="29"/>
  <c r="I145" i="29"/>
  <c r="J33" i="39"/>
  <c r="J81" i="29"/>
  <c r="K81" i="29" s="1"/>
  <c r="J86" i="29"/>
  <c r="I59" i="29"/>
  <c r="I120" i="29"/>
  <c r="H86" i="29"/>
  <c r="J59" i="29"/>
  <c r="J75" i="29"/>
  <c r="J92" i="29"/>
  <c r="J148" i="29"/>
  <c r="I92" i="29"/>
  <c r="I16" i="39"/>
  <c r="J16" i="39"/>
  <c r="H16" i="39"/>
  <c r="I40" i="29"/>
  <c r="J40" i="29"/>
  <c r="H21" i="39"/>
  <c r="I132" i="29"/>
  <c r="J37" i="29"/>
  <c r="J132" i="29"/>
  <c r="J74" i="29"/>
  <c r="H32" i="29"/>
  <c r="I21" i="39"/>
  <c r="H113" i="29"/>
  <c r="K113" i="29" s="1"/>
  <c r="H162" i="29"/>
  <c r="H60" i="29"/>
  <c r="H42" i="29"/>
  <c r="H28" i="29"/>
  <c r="J42" i="29"/>
  <c r="I60" i="29"/>
  <c r="J88" i="29"/>
  <c r="H75" i="29"/>
  <c r="K75" i="29" s="1"/>
  <c r="J159" i="29"/>
  <c r="H120" i="29"/>
  <c r="H157" i="29"/>
  <c r="J82" i="29"/>
  <c r="I159" i="29"/>
  <c r="K159" i="29" s="1"/>
  <c r="I157" i="29"/>
  <c r="H88" i="29"/>
  <c r="K88" i="29" s="1"/>
  <c r="I151" i="29"/>
  <c r="H145" i="29"/>
  <c r="H30" i="29"/>
  <c r="I155" i="29"/>
  <c r="I28" i="29"/>
  <c r="J47" i="29"/>
  <c r="I8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K165" i="29" s="1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K133" i="29"/>
  <c r="H66" i="29"/>
  <c r="I91" i="29"/>
  <c r="J66" i="29"/>
  <c r="K22" i="39"/>
  <c r="K63" i="29"/>
  <c r="K34" i="39"/>
  <c r="K112" i="29"/>
  <c r="K154" i="29"/>
  <c r="K17" i="39"/>
  <c r="K19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09" i="29"/>
  <c r="K23" i="39"/>
  <c r="K97" i="29"/>
  <c r="K100" i="29"/>
  <c r="K24" i="39"/>
  <c r="K73" i="29"/>
  <c r="K21" i="29"/>
  <c r="K72" i="29"/>
  <c r="K124" i="29"/>
  <c r="K20" i="29"/>
  <c r="K57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K27" i="29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149" i="29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87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67" i="29" l="1"/>
  <c r="K92" i="29"/>
  <c r="K25" i="39"/>
  <c r="K79" i="29"/>
  <c r="K115" i="29"/>
  <c r="K148" i="29"/>
  <c r="K155" i="29"/>
  <c r="K59" i="29"/>
  <c r="K29" i="39"/>
  <c r="K145" i="29"/>
  <c r="J38" i="39"/>
  <c r="J39" i="39" s="1"/>
  <c r="J40" i="39" s="1"/>
  <c r="K120" i="29"/>
  <c r="K151" i="29"/>
  <c r="H38" i="39"/>
  <c r="H39" i="39" s="1"/>
  <c r="H40" i="39" s="1"/>
  <c r="K94" i="29"/>
  <c r="K162" i="29"/>
  <c r="K86" i="29"/>
  <c r="K28" i="29"/>
  <c r="K16" i="39"/>
  <c r="K40" i="29"/>
  <c r="K157" i="29"/>
  <c r="K21" i="39"/>
  <c r="I38" i="39"/>
  <c r="I39" i="39" s="1"/>
  <c r="I40" i="39" s="1"/>
  <c r="K132" i="29"/>
  <c r="K37" i="29"/>
  <c r="K74" i="29"/>
  <c r="K47" i="29"/>
  <c r="K42" i="29"/>
  <c r="K93" i="29"/>
  <c r="K60" i="29"/>
  <c r="K30" i="29"/>
  <c r="K82" i="2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<sst xmlns="http://schemas.openxmlformats.org/spreadsheetml/2006/main" count="4742" uniqueCount="1639">
  <si>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</si>
  <si>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</si>
  <si>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</si>
  <si>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</si>
  <si>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</si>
  <si>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</si>
  <si>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</si>
  <si>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</si>
  <si>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</si>
  <si>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</si>
  <si>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</si>
  <si>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</si>
  <si>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</si>
  <si>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</si>
  <si>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</si>
  <si>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</si>
  <si>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</si>
  <si>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</si>
  <si>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</si>
  <si>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</si>
  <si>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</si>
  <si>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</si>
  <si>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</si>
  <si>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</si>
  <si>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</si>
  <si>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</si>
  <si>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</si>
  <si>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</si>
  <si>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</si>
  <si>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</si>
  <si>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</si>
  <si>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</si>
  <si>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</si>
  <si>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</si>
  <si>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</si>
  <si>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</si>
  <si>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</si>
  <si>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</si>
  <si>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</si>
  <si>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</si>
  <si>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</si>
  <si>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</si>
  <si>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</si>
  <si>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</si>
  <si>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</si>
  <si>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</si>
  <si>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</si>
  <si>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</si>
  <si>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</si>
  <si>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</si>
  <si>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</si>
  <si>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</si>
  <si>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</si>
  <si>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</si>
  <si>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</si>
  <si>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</si>
  <si>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</si>
  <si>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</si>
  <si>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</si>
  <si>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</si>
  <si>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</si>
  <si>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</si>
  <si>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</si>
  <si>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</si>
  <si>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</si>
  <si>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</si>
  <si>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</si>
  <si>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</si>
  <si>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</si>
  <si>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</si>
  <si>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</si>
  <si>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</si>
  <si>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</si>
  <si>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</si>
  <si>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</si>
  <si>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</si>
  <si>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</si>
  <si>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</si>
  <si>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</si>
  <si>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</si>
  <si>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</si>
  <si>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</si>
  <si>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</si>
  <si>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</si>
  <si>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</si>
  <si>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</si>
  <si>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</si>
  <si>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</si>
  <si>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</si>
  <si>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</si>
  <si>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</si>
  <si>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</si>
  <si>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</si>
  <si>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</si>
  <si>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</si>
  <si>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</si>
  <si>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</si>
  <si>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</si>
  <si>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</si>
  <si>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</si>
  <si>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</si>
  <si>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</si>
  <si>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</si>
  <si>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</si>
  <si>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</si>
  <si>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</si>
  <si>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</si>
  <si>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</si>
  <si>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</si>
  <si>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</si>
  <si>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</si>
  <si>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</si>
  <si>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</si>
  <si>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</si>
  <si>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</si>
  <si>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</si>
  <si>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</si>
  <si>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</si>
  <si>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</si>
  <si>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</si>
  <si>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</si>
  <si>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</si>
  <si>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</si>
  <si>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</si>
  <si>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</si>
  <si>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</si>
  <si>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</si>
  <si>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</si>
  <si>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</si>
  <si>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</si>
  <si>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</si>
  <si>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</si>
  <si>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</si>
  <si>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</si>
  <si>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</si>
  <si>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</si>
  <si>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</si>
  <si>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</si>
  <si>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</si>
  <si>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</si>
  <si>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</si>
  <si>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</si>
  <si>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</si>
  <si>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</si>
  <si>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</si>
  <si>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</si>
  <si>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</si>
  <si>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</si>
  <si>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</si>
  <si>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</si>
  <si>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</si>
  <si>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</si>
  <si>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</si>
  <si>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</si>
  <si>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</si>
  <si>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</si>
  <si>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</si>
  <si>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</si>
  <si>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</si>
  <si>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</si>
  <si>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</si>
  <si>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</si>
  <si>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</si>
  <si>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</si>
  <si>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</si>
  <si>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</si>
  <si>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</si>
  <si>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</si>
  <si>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</si>
  <si>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</si>
  <si>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</si>
  <si>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</si>
  <si>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</si>
  <si>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</si>
  <si>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</si>
  <si>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</si>
  <si>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</si>
  <si>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</si>
  <si>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</si>
  <si>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</si>
  <si>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</si>
  <si>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</si>
  <si>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</si>
  <si>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</si>
  <si>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</si>
  <si>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</si>
  <si>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</si>
  <si>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</si>
  <si>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</si>
  <si>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</si>
  <si>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</si>
  <si>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</si>
  <si>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</si>
  <si>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</si>
  <si>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</si>
  <si>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</si>
  <si>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</si>
  <si>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</si>
  <si>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</si>
  <si>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</si>
  <si>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</si>
  <si>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</si>
  <si>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</si>
  <si>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</si>
  <si>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</si>
  <si>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</si>
  <si>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</si>
  <si>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</si>
  <si>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</si>
  <si>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</si>
  <si>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</si>
  <si>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</si>
  <si>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</si>
  <si>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</si>
  <si>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</si>
  <si>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</si>
  <si>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</si>
  <si>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</si>
  <si>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</si>
  <si>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</si>
  <si>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</si>
  <si>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</si>
  <si>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</si>
  <si>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</si>
  <si>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</si>
  <si>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</si>
  <si>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</si>
  <si>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</si>
  <si>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</si>
  <si>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</si>
  <si>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</si>
  <si>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</si>
  <si>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</si>
  <si>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</si>
  <si>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</si>
  <si>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</si>
  <si>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</si>
  <si>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</si>
  <si>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</si>
  <si>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</si>
  <si>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</si>
  <si>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</si>
  <si>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</si>
  <si>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</si>
  <si>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</si>
  <si>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</si>
  <si>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</si>
  <si>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</si>
  <si>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</si>
  <si>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</si>
  <si>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</si>
  <si>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</si>
  <si>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</si>
  <si>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</si>
  <si>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</si>
  <si>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</si>
  <si>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</si>
  <si>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</si>
  <si>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</si>
  <si>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</si>
  <si>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</si>
  <si>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</si>
  <si>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</si>
  <si>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</si>
  <si>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</si>
  <si>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</si>
  <si>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</si>
  <si>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</si>
  <si>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</si>
  <si>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</si>
  <si>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</si>
  <si>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</si>
  <si>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</si>
  <si>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</si>
  <si>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</si>
  <si>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</si>
  <si>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</si>
  <si>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</si>
  <si>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</si>
  <si>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</si>
  <si>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</si>
  <si>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</si>
  <si>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</si>
  <si>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</si>
  <si>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</si>
  <si>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</si>
  <si>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</si>
  <si>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</si>
  <si>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</si>
  <si>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</si>
  <si>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</si>
  <si>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</si>
  <si>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</si>
  <si>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</si>
  <si>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</si>
  <si>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</si>
  <si>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</si>
  <si>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</si>
  <si>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</si>
  <si>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</si>
  <si>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</si>
  <si>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</si>
  <si>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</si>
  <si>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</si>
  <si>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</si>
  <si>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</si>
  <si>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</si>
  <si>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</si>
  <si>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</si>
  <si>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</si>
  <si>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</si>
  <si>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</si>
  <si>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</si>
  <si>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</si>
  <si>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</si>
  <si>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</si>
  <si>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</si>
  <si>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</si>
  <si>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</si>
  <si>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</si>
  <si>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</si>
  <si>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</si>
  <si>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</si>
  <si>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</si>
  <si>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</si>
  <si>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</si>
  <si>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</si>
  <si>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</si>
  <si>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</si>
  <si>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</si>
  <si>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</si>
  <si>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</si>
  <si>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</si>
  <si>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</si>
  <si>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</si>
  <si>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</si>
  <si>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</si>
  <si>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</si>
  <si>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</si>
  <si>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</si>
  <si>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</si>
  <si>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</si>
  <si>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</si>
  <si>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</si>
  <si>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</si>
  <si>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</si>
  <si>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</si>
  <si>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</si>
  <si>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</si>
  <si>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</si>
  <si>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</si>
  <si>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</si>
  <si>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</si>
  <si>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</si>
  <si>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</si>
  <si>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</si>
  <si>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</si>
  <si>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</si>
  <si>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</si>
  <si>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</si>
  <si>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</si>
  <si>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</si>
  <si>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</si>
  <si>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</si>
  <si>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</si>
  <si>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</si>
  <si>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</si>
  <si>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</si>
  <si>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</si>
  <si>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</si>
  <si>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</si>
  <si>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</si>
  <si>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</si>
  <si>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</si>
  <si>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</si>
  <si>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</si>
  <si>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</si>
  <si>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</si>
  <si>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</si>
  <si>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</si>
  <si>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</si>
  <si>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</si>
  <si>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</si>
  <si>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</si>
  <si>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</si>
  <si>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</si>
  <si>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</si>
  <si>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</si>
  <si>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</si>
  <si>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</si>
  <si>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</si>
  <si>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</si>
  <si>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</si>
  <si>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</si>
  <si>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</si>
  <si>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</si>
  <si>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</si>
  <si>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</si>
  <si>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</si>
  <si>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</si>
  <si>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</si>
  <si>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</si>
  <si>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</si>
  <si>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</si>
  <si>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</si>
  <si>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</si>
  <si>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</si>
  <si>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</si>
  <si>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</si>
  <si>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</si>
  <si>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</si>
  <si>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</si>
  <si>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</si>
  <si>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</si>
  <si>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</si>
  <si>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</si>
  <si>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</si>
  <si>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</si>
  <si>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</si>
  <si>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</si>
  <si>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</si>
  <si>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</si>
  <si>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</si>
  <si>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</si>
  <si>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</si>
  <si>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</si>
  <si>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</si>
  <si>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</si>
  <si>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</si>
  <si>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</si>
  <si>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</si>
  <si>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</si>
  <si>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</si>
  <si>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</si>
  <si>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</si>
  <si>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</si>
  <si>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</si>
  <si>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</si>
  <si>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</si>
  <si>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</si>
  <si>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</si>
  <si>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</si>
  <si>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</si>
  <si>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</si>
  <si>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</si>
  <si>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</si>
  <si>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</si>
  <si>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</si>
  <si>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</si>
  <si>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</si>
  <si>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</si>
  <si>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</si>
  <si>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</si>
  <si>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</si>
  <si>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</si>
  <si>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</si>
  <si>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</si>
  <si>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</si>
  <si>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</si>
  <si>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</si>
  <si>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</si>
  <si>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</si>
  <si>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</si>
  <si>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</si>
  <si>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</si>
  <si>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</si>
  <si>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</si>
  <si>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</si>
  <si>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</si>
  <si>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</si>
  <si>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</si>
  <si>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</si>
  <si>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</si>
  <si>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</si>
  <si>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</si>
  <si>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</si>
  <si>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</si>
  <si>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</si>
  <si>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</si>
  <si>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</si>
  <si>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</si>
  <si>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</si>
  <si>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</si>
  <si>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</si>
  <si>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</si>
  <si>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</si>
  <si>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</si>
  <si>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</si>
  <si>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</si>
  <si>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</si>
  <si>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</si>
  <si>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</si>
  <si>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</si>
  <si>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</si>
  <si>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</si>
  <si>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</si>
  <si>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</si>
  <si>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</si>
  <si>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</si>
  <si>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</si>
  <si>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</si>
  <si>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</si>
  <si>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</si>
  <si>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</si>
  <si>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</si>
  <si>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</si>
  <si>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</si>
  <si>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</si>
  <si>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</si>
  <si>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</si>
  <si>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</si>
  <si>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</si>
  <si>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</si>
  <si>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</si>
  <si>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</si>
  <si>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</si>
  <si>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</si>
  <si>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</si>
  <si>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</si>
  <si>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</si>
  <si>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</si>
  <si>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</si>
  <si>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</si>
  <si>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</si>
  <si>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</si>
  <si>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</si>
  <si>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</si>
  <si>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</si>
  <si>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</si>
  <si>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</si>
  <si>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</si>
  <si>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</si>
  <si>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</si>
  <si>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</si>
  <si>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</si>
  <si>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</si>
  <si>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</si>
  <si>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</si>
  <si>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</si>
  <si>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</si>
  <si>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</si>
  <si>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</si>
  <si>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</si>
  <si>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</si>
  <si>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</si>
  <si>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</si>
  <si>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</si>
  <si>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</si>
  <si>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</si>
  <si>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</si>
  <si>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</si>
  <si>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</si>
  <si>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</si>
  <si>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</si>
  <si>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</si>
  <si>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</si>
  <si>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</si>
  <si>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</si>
  <si>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</si>
  <si>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</si>
  <si>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</si>
  <si>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</si>
  <si>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</si>
  <si>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</si>
  <si>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</si>
  <si>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</si>
  <si>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</si>
  <si>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</si>
  <si>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</si>
  <si>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</si>
  <si>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</si>
  <si>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</si>
  <si>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</si>
  <si>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</si>
  <si>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</si>
  <si>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</si>
  <si>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</si>
  <si>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</si>
  <si>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</si>
  <si>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</si>
  <si>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</si>
  <si>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</si>
  <si>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</si>
  <si>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</si>
  <si>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</si>
  <si>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</si>
  <si>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</si>
  <si>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</si>
  <si>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</si>
  <si>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</si>
  <si>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</si>
  <si>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</si>
  <si>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</si>
  <si>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</si>
  <si>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</si>
  <si>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</si>
  <si>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</si>
  <si>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</si>
  <si>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</si>
  <si>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</si>
  <si>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</si>
  <si>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</si>
  <si>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</si>
  <si>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</si>
  <si>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</si>
  <si>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</si>
  <si>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</si>
  <si>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</si>
  <si>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</si>
  <si>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</si>
  <si>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</si>
  <si>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</si>
  <si>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</si>
  <si>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</si>
  <si>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</si>
  <si>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</si>
  <si>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</si>
  <si>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</si>
  <si>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</si>
  <si>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</si>
  <si>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</si>
  <si>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</si>
  <si>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</si>
  <si>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</si>
  <si>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</si>
  <si>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</si>
  <si>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</si>
  <si>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</si>
  <si>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</si>
  <si>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</si>
  <si>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</si>
  <si>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</si>
  <si>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</si>
  <si>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</si>
  <si>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</si>
  <si>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</si>
  <si>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</si>
  <si>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</si>
  <si>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</si>
  <si>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</si>
  <si>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</si>
  <si>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</si>
  <si>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</si>
  <si>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</si>
  <si>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</si>
  <si>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</si>
  <si>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</si>
  <si>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</si>
  <si>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</si>
  <si>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</si>
  <si>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</si>
  <si>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</si>
  <si>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</si>
  <si>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</si>
  <si>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</si>
  <si>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</si>
  <si>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</si>
  <si>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</si>
  <si>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</si>
  <si>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</si>
  <si>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</si>
  <si>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</si>
  <si>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</si>
  <si>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</si>
  <si>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</si>
  <si>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</si>
  <si>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</si>
  <si>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</si>
  <si>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</si>
  <si>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</si>
  <si>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</si>
  <si>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</si>
  <si>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</si>
  <si>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</si>
  <si>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</si>
  <si>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</si>
  <si>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</si>
  <si>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</si>
  <si>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</si>
  <si>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</si>
  <si>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</si>
  <si>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</si>
  <si>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</si>
  <si>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</si>
  <si>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</si>
  <si>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</si>
  <si>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</si>
  <si>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</si>
  <si>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</si>
  <si>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</si>
  <si>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</si>
  <si>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</si>
  <si>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</si>
  <si>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</si>
  <si>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</si>
  <si>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</si>
  <si>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</si>
  <si>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</si>
  <si>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</si>
  <si>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</si>
  <si>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</si>
  <si>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</si>
  <si>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</si>
  <si>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</si>
  <si>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</si>
  <si>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</si>
  <si>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</si>
  <si>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</si>
  <si>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</si>
  <si>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</si>
  <si>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</si>
  <si>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</si>
  <si>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</si>
  <si>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</si>
  <si>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</si>
  <si>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</si>
  <si>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</si>
  <si>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</si>
  <si>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</si>
  <si>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</si>
  <si>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</si>
  <si>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</si>
  <si>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</si>
  <si>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</si>
  <si>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</si>
  <si>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</si>
  <si>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</si>
  <si>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</si>
  <si>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</si>
  <si>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</si>
  <si>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</si>
  <si>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</si>
  <si>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</si>
  <si>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</si>
  <si>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</si>
  <si>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</si>
  <si>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</si>
  <si>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</si>
  <si>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</si>
  <si>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</si>
  <si>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</si>
  <si>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</si>
  <si>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</si>
  <si>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</si>
  <si>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</si>
  <si>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</si>
  <si>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</si>
  <si>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</si>
  <si>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</si>
  <si>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</si>
  <si>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</si>
  <si>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</si>
  <si>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</si>
  <si>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</si>
  <si>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</si>
  <si>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</si>
  <si>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</si>
  <si>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</si>
  <si>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</si>
  <si>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</si>
  <si>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</si>
  <si>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</si>
  <si>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</si>
  <si>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</si>
  <si>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</si>
  <si>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</si>
  <si>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</si>
  <si>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</si>
  <si>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</si>
  <si>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</si>
  <si>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</si>
  <si>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</si>
  <si>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</si>
  <si>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</si>
  <si>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</si>
  <si>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</si>
  <si>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</si>
  <si>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</si>
  <si>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</si>
  <si>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</si>
  <si>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</si>
  <si>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</si>
  <si>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</si>
  <si>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</si>
  <si>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</si>
  <si>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</si>
  <si>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</si>
  <si>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</si>
  <si>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</si>
  <si>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</si>
  <si>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</si>
  <si>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</si>
  <si>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</si>
  <si>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</si>
  <si>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</si>
  <si>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</si>
  <si>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</si>
  <si>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</si>
  <si>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</si>
  <si>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</si>
  <si>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</si>
  <si>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</si>
  <si>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</si>
  <si>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</si>
  <si>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</si>
  <si>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</si>
  <si>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</si>
  <si>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</si>
  <si>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</si>
  <si>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</si>
  <si>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</si>
  <si>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</si>
  <si>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</si>
  <si>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</si>
  <si>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</si>
  <si>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</si>
  <si>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</si>
  <si>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</si>
  <si>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</si>
  <si>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</si>
  <si>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</si>
  <si>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</si>
  <si>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</si>
  <si>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</si>
  <si>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</si>
  <si>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</si>
  <si>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</si>
  <si>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</si>
  <si>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</si>
  <si>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</si>
  <si>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</si>
  <si>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</si>
  <si>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</si>
  <si>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</si>
  <si>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</si>
  <si>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</si>
  <si>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</si>
  <si>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</si>
  <si>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</si>
  <si>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</si>
  <si>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</si>
  <si>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</si>
  <si>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</si>
  <si>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</si>
  <si>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</si>
  <si>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</si>
  <si>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</si>
  <si>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</si>
  <si>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</si>
  <si>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</si>
  <si>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</si>
  <si>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</si>
  <si>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</si>
  <si>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</si>
  <si>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</si>
  <si>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</si>
  <si>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</si>
  <si>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</si>
  <si>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</si>
  <si>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</si>
  <si>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</si>
  <si>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</si>
  <si>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</si>
  <si>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</si>
  <si>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</si>
  <si>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</si>
  <si>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</si>
  <si>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</si>
  <si>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</si>
  <si>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</si>
  <si>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</si>
  <si>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</si>
  <si>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</si>
  <si>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</si>
  <si>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</si>
  <si>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</si>
  <si>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</si>
  <si>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</si>
  <si>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</si>
  <si>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</si>
  <si>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</si>
  <si>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</si>
  <si>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</si>
  <si>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</si>
  <si>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</si>
  <si>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</si>
  <si>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</si>
  <si>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</si>
  <si>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</si>
  <si>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</si>
  <si>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</si>
  <si>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</si>
  <si>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</si>
  <si>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</si>
  <si>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</si>
  <si>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</si>
  <si>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</si>
  <si>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</si>
  <si>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</si>
  <si>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</si>
  <si>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</si>
  <si>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</si>
  <si>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</si>
  <si>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</si>
  <si>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</si>
  <si>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</si>
  <si>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</si>
  <si>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</si>
  <si>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</si>
  <si>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</si>
  <si>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</si>
  <si>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</si>
  <si>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</si>
  <si>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</si>
  <si>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</si>
  <si>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</si>
  <si>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</si>
  <si>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</si>
  <si>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</si>
  <si>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</si>
  <si>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</si>
  <si>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</si>
  <si>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</si>
  <si>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</si>
  <si>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</si>
  <si>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</si>
  <si>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</si>
  <si>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</si>
  <si>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</si>
  <si>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</si>
  <si>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</si>
  <si>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</si>
  <si>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</si>
  <si>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</si>
  <si>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</si>
  <si>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</si>
  <si>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</si>
  <si>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</si>
  <si>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</si>
  <si>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</si>
  <si>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</si>
  <si>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</si>
  <si>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</si>
  <si>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</si>
  <si>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</si>
  <si>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</si>
  <si>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</si>
  <si>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</si>
  <si>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</si>
  <si>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</si>
  <si>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</si>
  <si>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</si>
  <si>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</si>
  <si>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</si>
  <si>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</si>
  <si>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</si>
  <si>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</si>
  <si>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</si>
  <si>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</si>
  <si>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</si>
  <si>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</si>
  <si>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</si>
  <si>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</si>
  <si>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</si>
  <si>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</si>
  <si>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</si>
  <si>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</si>
  <si>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</si>
  <si>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</si>
  <si>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</si>
  <si>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</si>
  <si>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</si>
  <si>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</si>
  <si>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</si>
  <si>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</si>
  <si>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</si>
  <si>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</si>
  <si>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</si>
  <si>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</si>
  <si>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</si>
  <si>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</si>
  <si>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</si>
  <si>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</si>
  <si>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</si>
  <si>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</si>
  <si>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</si>
  <si>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</si>
  <si>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</si>
  <si>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</si>
  <si>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</si>
  <si>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</si>
  <si>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</si>
  <si>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</si>
  <si>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</si>
  <si>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</si>
  <si>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</si>
  <si>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</si>
  <si>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</si>
  <si>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</si>
  <si>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</si>
  <si>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</si>
  <si>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</si>
  <si>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</si>
  <si>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</si>
  <si>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</si>
  <si>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</si>
  <si>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</si>
  <si>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</si>
  <si>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</si>
  <si>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</si>
  <si>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</si>
  <si>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</si>
  <si>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</si>
  <si>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</si>
  <si>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</si>
  <si>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</si>
  <si>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</si>
  <si>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</si>
  <si>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</si>
  <si>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</si>
  <si>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</si>
  <si>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</si>
  <si>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</si>
  <si>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</si>
  <si>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</si>
  <si>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</si>
  <si>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</si>
  <si>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</si>
  <si>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</si>
  <si>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</si>
  <si>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</si>
  <si>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</si>
  <si>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</si>
  <si>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</si>
  <si>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</si>
  <si>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</si>
  <si>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</si>
  <si>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</si>
  <si>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</si>
  <si>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</si>
  <si>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</si>
  <si>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</si>
  <si>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</si>
  <si>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</si>
  <si>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</si>
  <si>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</si>
  <si>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</si>
  <si>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</si>
  <si>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</si>
  <si>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</si>
  <si>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</si>
  <si>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</si>
  <si>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</si>
  <si>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</si>
  <si>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</si>
  <si>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</si>
  <si>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</si>
  <si>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</si>
  <si>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</si>
  <si>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</si>
  <si>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</si>
  <si>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</si>
  <si>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</si>
  <si>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</si>
  <si>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</si>
  <si>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</si>
  <si>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</si>
  <si>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</si>
  <si>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</si>
  <si>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</si>
  <si>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</si>
  <si>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</si>
  <si>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</si>
  <si>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</si>
  <si>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</si>
  <si>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</si>
  <si>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</si>
  <si>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</si>
  <si>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</si>
  <si>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</si>
  <si>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</si>
  <si>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</si>
  <si>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</si>
  <si>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</si>
  <si>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</si>
  <si>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</si>
  <si>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</si>
  <si>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</si>
  <si>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</si>
  <si>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</si>
  <si>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</si>
  <si>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</si>
  <si>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</si>
  <si>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</si>
  <si>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</si>
  <si>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</si>
  <si>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</si>
  <si>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</si>
  <si>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</si>
  <si>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</si>
  <si>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</si>
  <si>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</si>
  <si>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</si>
  <si>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</si>
  <si>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</si>
  <si>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</si>
  <si>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</si>
  <si>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</si>
  <si>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</si>
  <si>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</si>
  <si>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</si>
  <si>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</si>
  <si>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</si>
  <si>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</si>
  <si>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</si>
  <si>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</si>
  <si>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</si>
  <si>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</si>
  <si>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</si>
  <si>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</si>
  <si>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</si>
  <si>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</si>
  <si>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</si>
  <si>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</si>
  <si>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</si>
  <si>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</si>
  <si>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</si>
  <si>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</si>
  <si>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</si>
  <si>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</si>
  <si>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</si>
  <si>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</si>
  <si>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</si>
  <si>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</si>
  <si>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</si>
  <si>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</si>
  <si>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</si>
  <si>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</si>
  <si>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</si>
  <si>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</si>
  <si>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</si>
  <si>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</si>
  <si>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</si>
  <si>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</si>
  <si>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</si>
  <si>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</si>
  <si>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</si>
  <si>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</si>
  <si>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</si>
  <si>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</si>
  <si>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</si>
  <si>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</si>
  <si>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</si>
  <si>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</si>
  <si>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</si>
  <si>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</si>
  <si>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</si>
  <si>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</si>
  <si>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</si>
  <si>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</si>
  <si>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</si>
  <si>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</si>
  <si>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</si>
  <si>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</si>
  <si>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</si>
  <si>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</si>
  <si>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</si>
  <si>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</si>
  <si>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</si>
  <si>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</si>
  <si>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</si>
  <si>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</si>
  <si>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</si>
  <si>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</si>
  <si>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</si>
  <si>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</si>
  <si>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</si>
  <si>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</si>
  <si>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</si>
  <si>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</si>
  <si>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</si>
  <si>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</si>
  <si>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</si>
  <si>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</si>
  <si>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</si>
  <si>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</si>
  <si>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</si>
  <si>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</si>
  <si>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</si>
  <si>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</si>
  <si>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</si>
  <si>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</si>
  <si>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</si>
  <si>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</si>
  <si>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</si>
  <si>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</si>
  <si>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</si>
  <si>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</si>
  <si>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</si>
  <si>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</si>
  <si>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</si>
  <si>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</si>
  <si>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</si>
  <si>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</si>
  <si>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</si>
  <si>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</si>
  <si>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</si>
  <si>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</si>
  <si>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</si>
  <si>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</si>
  <si>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</si>
  <si>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</si>
  <si>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</si>
  <si>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</si>
  <si>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</si>
  <si>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</si>
  <si>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</si>
  <si>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</si>
  <si>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</si>
  <si>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</si>
  <si>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</si>
  <si>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</si>
  <si>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</si>
  <si>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</si>
  <si>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</si>
  <si>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</si>
  <si>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</si>
  <si>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</si>
  <si>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</si>
  <si>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</si>
  <si>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</si>
  <si>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</si>
  <si>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</si>
  <si>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</si>
  <si>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</si>
  <si>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</si>
  <si>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</si>
  <si>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</si>
  <si>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</si>
  <si>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</si>
  <si>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</si>
  <si>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</si>
  <si>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</si>
  <si>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</si>
  <si>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</si>
  <si>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</si>
  <si>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</si>
  <si>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</si>
  <si>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</si>
  <si>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</si>
  <si>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</si>
  <si>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</si>
  <si>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</si>
  <si>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</si>
  <si>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</si>
  <si>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</si>
  <si>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</si>
  <si>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</si>
  <si>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</si>
  <si>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</si>
  <si>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</si>
  <si>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</si>
  <si>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</si>
  <si>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</si>
  <si>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</si>
  <si>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</si>
  <si>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</si>
  <si>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</si>
  <si>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</si>
  <si>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</si>
  <si>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</si>
  <si>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</si>
  <si>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</si>
  <si>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</si>
  <si>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</si>
  <si>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</si>
  <si>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</si>
  <si>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</si>
  <si>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</si>
  <si>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</si>
  <si>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</si>
  <si>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</si>
  <si>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</si>
  <si>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</si>
  <si>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</si>
  <si>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</si>
  <si>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</si>
  <si>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</si>
  <si>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</si>
  <si>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</si>
  <si>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</si>
  <si>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</si>
  <si>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</si>
  <si>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</si>
  <si>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</si>
  <si>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</si>
  <si>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</si>
  <si>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</si>
  <si>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</si>
  <si>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</si>
  <si>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</si>
  <si>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</si>
  <si>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</si>
  <si>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</si>
  <si>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</si>
  <si>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</si>
  <si>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</si>
  <si>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</si>
  <si>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</si>
  <si>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</si>
  <si>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</si>
  <si>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</si>
  <si>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</si>
  <si>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</si>
  <si>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</si>
  <si>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</si>
  <si>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</si>
  <si>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</si>
  <si>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</si>
  <si>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</si>
  <si>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</si>
  <si>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</si>
  <si>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</si>
  <si>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</si>
  <si>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</si>
  <si>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</si>
  <si>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</si>
  <si>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</si>
  <si>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</si>
  <si>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</si>
  <si>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</si>
  <si>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</si>
  <si>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</si>
  <si>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</si>
  <si>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</si>
  <si>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</si>
  <si>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</si>
  <si>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</si>
  <si>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</si>
  <si>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</si>
  <si>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</si>
  <si>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</si>
  <si>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</si>
  <si>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</si>
  <si>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</si>
  <si>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</si>
  <si>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</si>
  <si>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</si>
  <si>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</si>
  <si>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</si>
  <si>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</si>
  <si>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</si>
  <si>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</si>
  <si>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</si>
  <si>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</si>
  <si>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</si>
  <si>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</si>
  <si>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</si>
  <si>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</si>
  <si>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</si>
  <si>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</si>
  <si>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</si>
  <si>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</si>
  <si>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</si>
  <si>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</si>
  <si>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</si>
  <si>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</si>
  <si>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</si>
  <si>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</si>
  <si>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</si>
  <si>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</si>
  <si>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</si>
  <si>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</si>
  <si>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</si>
  <si>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</si>
  <si>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</si>
  <si>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</si>
  <si>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</si>
  <si>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</si>
  <si>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</si>
  <si>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</si>
  <si>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</si>
  <si>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</si>
  <si>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</si>
  <si>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</si>
  <si>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</si>
  <si>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</si>
  <si>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</si>
  <si>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</si>
  <si>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</si>
  <si>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</si>
  <si>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</si>
  <si>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</si>
  <si>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</si>
  <si>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</si>
  <si>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</si>
  <si>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</si>
  <si>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</si>
  <si>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</si>
  <si>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</si>
  <si>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</si>
  <si>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</si>
  <si>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</si>
  <si>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</si>
  <si>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</si>
  <si>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</si>
  <si>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</si>
  <si>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</si>
  <si>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</si>
  <si>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</si>
  <si>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</si>
  <si>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</si>
  <si>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</si>
  <si>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</si>
  <si>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</si>
  <si>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</si>
  <si>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</si>
  <si>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</si>
  <si>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</si>
  <si>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</si>
  <si>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</si>
  <si>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</si>
  <si>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</si>
  <si>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</si>
  <si>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</si>
  <si>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</si>
  <si>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</si>
  <si>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</si>
  <si>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</si>
  <si>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</si>
  <si>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</si>
  <si>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</si>
  <si>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</si>
  <si>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</si>
  <si>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</si>
  <si>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</si>
  <si>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</si>
  <si>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</si>
  <si>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</si>
  <si>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</si>
  <si>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</si>
  <si>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</si>
  <si>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</si>
  <si>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</si>
  <si>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</si>
  <si>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</si>
  <si>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</si>
  <si>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</si>
  <si>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</si>
  <si>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</si>
  <si>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</si>
  <si>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</si>
  <si>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</si>
  <si>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</si>
  <si>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</si>
  <si>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</si>
  <si>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</si>
  <si>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</si>
  <si>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</si>
  <si>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</si>
  <si>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</si>
  <si>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</si>
  <si>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</si>
  <si>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</si>
  <si>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</si>
  <si>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</si>
  <si>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</si>
  <si>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</si>
  <si>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</si>
  <si>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</si>
  <si>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</si>
  <si>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</si>
  <si>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</si>
  <si>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</si>
  <si>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</si>
  <si>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</si>
  <si>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</si>
  <si>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</si>
  <si>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</si>
  <si>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</si>
  <si>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</si>
  <si>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</si>
  <si>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</si>
  <si>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</si>
  <si>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</si>
  <si>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</si>
  <si>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</si>
  <si>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</si>
  <si>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</si>
  <si>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</si>
  <si>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</si>
  <si>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</si>
  <si>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</si>
  <si>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</si>
  <si>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</si>
  <si>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</si>
  <si>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</si>
  <si>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</si>
  <si>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</si>
  <si>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</si>
  <si>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</si>
  <si>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</si>
  <si>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</si>
  <si>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</si>
  <si>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</si>
  <si>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</si>
  <si>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</si>
  <si>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</si>
  <si>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</si>
  <si>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</si>
  <si>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</si>
  <si>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</si>
  <si>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</si>
  <si>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</si>
  <si>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</si>
  <si>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</si>
  <si>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</si>
  <si>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</si>
  <si>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</si>
  <si>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</si>
  <si>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</si>
  <si>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</si>
  <si>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</si>
  <si>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</si>
  <si>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</si>
  <si>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</si>
  <si>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</si>
  <si>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</si>
  <si>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</si>
  <si>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</si>
  <si>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</si>
  <si>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</si>
  <si>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</si>
  <si>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</si>
  <si>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</si>
  <si>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</si>
  <si>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</si>
  <si>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</si>
  <si>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</si>
  <si>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</si>
  <si>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</si>
  <si>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</si>
  <si>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</si>
  <si>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</si>
  <si>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</si>
  <si>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</si>
  <si>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</si>
  <si>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</si>
  <si>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</si>
  <si>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</si>
  <si>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</si>
  <si>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</si>
  <si>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</si>
  <si>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</si>
  <si>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</si>
  <si>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</si>
  <si>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</si>
  <si>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</si>
  <si>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</si>
  <si>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</si>
  <si>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</si>
  <si>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</si>
  <si>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</si>
  <si>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</si>
  <si>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</si>
  <si>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</si>
  <si>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</si>
  <si>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</si>
  <si>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</si>
  <si>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</si>
  <si>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</si>
  <si>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</si>
  <si>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</si>
  <si>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</si>
  <si>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</si>
  <si>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</si>
  <si>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</si>
  <si>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</si>
  <si>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</si>
  <si>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</si>
  <si>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</si>
  <si>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</si>
  <si>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</si>
  <si>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</si>
  <si>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</si>
  <si>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</si>
  <si>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</si>
  <si>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</si>
  <si>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</si>
  <si>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</si>
  <si>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</si>
  <si>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</si>
  <si>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</si>
  <si>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</si>
  <si>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</si>
  <si>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</si>
  <si>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</si>
  <si>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</si>
  <si>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</si>
  <si>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</si>
  <si>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</si>
  <si>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</si>
  <si>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</si>
  <si>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</si>
  <si>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</si>
  <si>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</si>
  <si>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</si>
  <si>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</si>
  <si>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</si>
  <si>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</si>
  <si>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</si>
  <si>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</si>
  <si>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</si>
  <si>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</si>
  <si>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</si>
  <si>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</si>
  <si>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</si>
  <si>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</si>
  <si>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</si>
  <si>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</si>
  <si>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</si>
  <si>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</si>
  <si>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</si>
  <si>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</si>
  <si>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</si>
  <si>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</si>
  <si>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</si>
  <si>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</si>
  <si>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</si>
  <si>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Daya 11.000 VA</t>
  </si>
  <si>
    <t>SR APP PASKABAYAR 11 KVA</t>
  </si>
  <si>
    <t>B2</t>
  </si>
  <si>
    <t>PB BTS PROTELINDO BUGEL 11KVA</t>
  </si>
  <si>
    <t>PB BTS PROTELINDO 11KVA</t>
  </si>
  <si>
    <t>DS BUGEL</t>
  </si>
  <si>
    <t>-7.021697, 110.762942</t>
  </si>
  <si>
    <t>K2-621/309</t>
  </si>
  <si>
    <t>PWI10</t>
  </si>
  <si>
    <t>K2-621/310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</si>
</sst>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0.81614234052645507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109423</xdr:colOff>
      <xdr:row>20</xdr:row>
      <xdr:rowOff>50202</xdr:rowOff>
    </xdr:from>
    <xdr:to>
      <xdr:col>18</xdr:col>
      <xdr:colOff>50943</xdr:colOff>
      <xdr:row>21</xdr:row>
      <xdr:rowOff>92585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>
          <a:off x="1557223" y="312677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246825</xdr:colOff>
      <xdr:row>18</xdr:row>
      <xdr:rowOff>95251</xdr:rowOff>
    </xdr:from>
    <xdr:to>
      <xdr:col>8</xdr:col>
      <xdr:colOff>10377</xdr:colOff>
      <xdr:row>19</xdr:row>
      <xdr:rowOff>88371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2456625" y="2867026"/>
          <a:ext cx="14455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266286</xdr:colOff>
      <xdr:row>17</xdr:row>
      <xdr:rowOff>74957</xdr:rowOff>
    </xdr:from>
    <xdr:to>
      <xdr:col>12</xdr:col>
      <xdr:colOff>27355</xdr:colOff>
      <xdr:row>18</xdr:row>
      <xdr:rowOff>7748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4000086" y="26943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67916</xdr:colOff>
      <xdr:row>12</xdr:row>
      <xdr:rowOff>67503</xdr:rowOff>
    </xdr:from>
    <xdr:to>
      <xdr:col>11</xdr:col>
      <xdr:colOff>171450</xdr:colOff>
      <xdr:row>15</xdr:row>
      <xdr:rowOff>47625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3420716" y="1915353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328406</xdr:colOff>
      <xdr:row>14</xdr:row>
      <xdr:rowOff>16152</xdr:rowOff>
    </xdr:from>
    <xdr:to>
      <xdr:col>11</xdr:col>
      <xdr:colOff>79928</xdr:colOff>
      <xdr:row>15</xdr:row>
      <xdr:rowOff>24435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3681206" y="217832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370647</xdr:colOff>
      <xdr:row>20</xdr:row>
      <xdr:rowOff>35201</xdr:rowOff>
    </xdr:from>
    <xdr:to>
      <xdr:col>13</xdr:col>
      <xdr:colOff>142875</xdr:colOff>
      <xdr:row>25</xdr:row>
      <xdr:rowOff>57150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3723447" y="3111776"/>
          <a:ext cx="915228" cy="783949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K2-621/310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276225</xdr:colOff>
      <xdr:row>18</xdr:row>
      <xdr:rowOff>95250</xdr:rowOff>
    </xdr:from>
    <xdr:to>
      <xdr:col>12</xdr:col>
      <xdr:colOff>39777</xdr:colOff>
      <xdr:row>19</xdr:row>
      <xdr:rowOff>88370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010025" y="2867025"/>
          <a:ext cx="14455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28575</xdr:colOff>
      <xdr:row>18</xdr:row>
      <xdr:rowOff>104775</xdr:rowOff>
    </xdr:from>
    <xdr:to>
      <xdr:col>16</xdr:col>
      <xdr:colOff>173127</xdr:colOff>
      <xdr:row>19</xdr:row>
      <xdr:rowOff>97895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667375" y="287655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47625</xdr:colOff>
      <xdr:row>19</xdr:row>
      <xdr:rowOff>85725</xdr:rowOff>
    </xdr:from>
    <xdr:to>
      <xdr:col>17</xdr:col>
      <xdr:colOff>57150</xdr:colOff>
      <xdr:row>19</xdr:row>
      <xdr:rowOff>85725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1876425" y="300990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255193</xdr:colOff>
      <xdr:row>19</xdr:row>
      <xdr:rowOff>59132</xdr:rowOff>
    </xdr:from>
    <xdr:to>
      <xdr:col>9</xdr:col>
      <xdr:colOff>362445</xdr:colOff>
      <xdr:row>19</xdr:row>
      <xdr:rowOff>124319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3226993" y="2983307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323850</xdr:colOff>
      <xdr:row>17</xdr:row>
      <xdr:rowOff>9526</xdr:rowOff>
    </xdr:from>
    <xdr:to>
      <xdr:col>13</xdr:col>
      <xdr:colOff>47625</xdr:colOff>
      <xdr:row>18</xdr:row>
      <xdr:rowOff>59018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4057650" y="2628901"/>
          <a:ext cx="485775" cy="2018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50KVA</a:t>
          </a:r>
        </a:p>
      </xdr:txBody>
    </xdr:sp>
    <xdr:clientData/>
  </xdr:twoCellAnchor>
  <xdr:twoCellAnchor>
    <xdr:from>
      <xdr:col>11</xdr:col>
      <xdr:colOff>61706</xdr:colOff>
      <xdr:row>15</xdr:row>
      <xdr:rowOff>10769</xdr:rowOff>
    </xdr:from>
    <xdr:to>
      <xdr:col>11</xdr:col>
      <xdr:colOff>297394</xdr:colOff>
      <xdr:row>18</xdr:row>
      <xdr:rowOff>116561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endCxn id="266" idx="1"/>
        </xdr:cNvCxnSpPr>
      </xdr:nvCxnSpPr>
      <xdr:spPr>
        <a:xfrm>
          <a:off x="3795506" y="2325344"/>
          <a:ext cx="235688" cy="5629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142873</xdr:colOff>
      <xdr:row>16</xdr:row>
      <xdr:rowOff>104777</xdr:rowOff>
    </xdr:from>
    <xdr:to>
      <xdr:col>11</xdr:col>
      <xdr:colOff>219103</xdr:colOff>
      <xdr:row>17</xdr:row>
      <xdr:rowOff>16928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2346154">
          <a:off x="3876673" y="2571752"/>
          <a:ext cx="76230" cy="6455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95249</xdr:colOff>
      <xdr:row>11</xdr:row>
      <xdr:rowOff>104775</xdr:rowOff>
    </xdr:from>
    <xdr:to>
      <xdr:col>12</xdr:col>
      <xdr:colOff>219074</xdr:colOff>
      <xdr:row>13</xdr:row>
      <xdr:rowOff>104775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3067049" y="1800225"/>
          <a:ext cx="1266825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PASKABAYAR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47625</xdr:colOff>
      <xdr:row>19</xdr:row>
      <xdr:rowOff>66675</xdr:rowOff>
    </xdr:from>
    <xdr:to>
      <xdr:col>14</xdr:col>
      <xdr:colOff>154877</xdr:colOff>
      <xdr:row>19</xdr:row>
      <xdr:rowOff>131862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69018BA-A594-4985-858B-356B19A85DEA}"/>
            </a:ext>
          </a:extLst>
        </xdr:cNvPr>
        <xdr:cNvGrpSpPr/>
      </xdr:nvGrpSpPr>
      <xdr:grpSpPr>
        <a:xfrm>
          <a:off x="4924425" y="2990850"/>
          <a:ext cx="107252" cy="65187"/>
          <a:chOff x="13029613" y="2289822"/>
          <a:chExt cx="107252" cy="65187"/>
        </a:xfrm>
      </xdr:grpSpPr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A87BD14D-D093-92F7-5C51-0021BF032836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50">
            <a:extLst>
              <a:ext uri="{FF2B5EF4-FFF2-40B4-BE49-F238E27FC236}">
                <a16:creationId xmlns:a16="http://schemas.microsoft.com/office/drawing/2014/main" id="{F5E7385D-B2D7-2ECD-050C-61A9BB1C5E93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760C4E0F-41D1-7E12-2187-B58022907A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76200</xdr:colOff>
      <xdr:row>18</xdr:row>
      <xdr:rowOff>104775</xdr:rowOff>
    </xdr:from>
    <xdr:to>
      <xdr:col>18</xdr:col>
      <xdr:colOff>85725</xdr:colOff>
      <xdr:row>18</xdr:row>
      <xdr:rowOff>104775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95E6241F-4806-44A3-8AB9-210F2679B922}"/>
            </a:ext>
          </a:extLst>
        </xdr:cNvPr>
        <xdr:cNvCxnSpPr/>
      </xdr:nvCxnSpPr>
      <xdr:spPr>
        <a:xfrm>
          <a:off x="2286000" y="2876550"/>
          <a:ext cx="420052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25</xdr:col>
      <xdr:colOff>567447</xdr:colOff>
      <xdr:row>51</xdr:row>
      <xdr:rowOff>121595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49F0BD-AF3D-4C22-121F-E78D73889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972766"/>
          <a:ext cx="14064575" cy="74173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8</xdr:row>
      <xdr:rowOff>0</xdr:rowOff>
    </xdr:from>
    <xdr:to>
      <xdr:col>27</xdr:col>
      <xdr:colOff>88605</xdr:colOff>
      <xdr:row>61</xdr:row>
      <xdr:rowOff>132907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0E79EC-EB4D-1C82-E916-15E883BBA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218314"/>
          <a:ext cx="14464709" cy="83509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05.%2052553_KKO_KKF_PB%20RAB%20MTS%20N%203%20GROBOGAN%20(1).xlsx" TargetMode="External"/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[Book1.xls]ttings_Administrat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  <sheetName val="Forma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35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35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PROTELINDO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BUGEL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17" sqref="I17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PROTELINDO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BUGEL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26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ca="1" si="1"/>
        <v>28400</v>
      </c>
      <c r="I19" s="42">
        <f t="shared" ca="1" si="2"/>
        <v>0</v>
      </c>
      <c r="J19" s="42">
        <f t="shared" ca="1" si="3"/>
        <v>0</v>
      </c>
      <c r="K19" s="43">
        <f t="shared" ca="1" si="0"/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"/>
        <v>106600</v>
      </c>
      <c r="I20" s="42">
        <f t="shared" ca="1" si="2"/>
        <v>0</v>
      </c>
      <c r="J20" s="42">
        <f t="shared" ca="1" si="3"/>
        <v>0</v>
      </c>
      <c r="K20" s="43">
        <f t="shared" ca="1" si="0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35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"/>
        <v>231000</v>
      </c>
      <c r="I21" s="42">
        <f t="shared" ca="1" si="2"/>
        <v>0</v>
      </c>
      <c r="J21" s="42">
        <f t="shared" ca="1" si="3"/>
        <v>0</v>
      </c>
      <c r="K21" s="43">
        <f t="shared" ca="1" si="0"/>
        <v>231000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/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/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/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/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/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/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ref="F33:F80" ca="1" si="7">IF(ISERROR(OFFSET($D$223,MATCH(A33,$F$224:$F$373,0),0)),"",OFFSET($D$223,MATCH(A33,$F$224:$F$373,0),0))</f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7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7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7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7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7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7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7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7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7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7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7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7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7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7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7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7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7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7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7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7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7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7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7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7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7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7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7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7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7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7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7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7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7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7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8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7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8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7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8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7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8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7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8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7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8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7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8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7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8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7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8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7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8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7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8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7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8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7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9">IF(OR(D79="MDU",D79="MDU-KD"),G79*F79,0)</f>
        <v>0</v>
      </c>
      <c r="I79" s="42">
        <f t="shared" ref="I79:I115" ca="1" si="10">IF(D79="HDW",G79*F79,0)</f>
        <v>0</v>
      </c>
      <c r="J79" s="42">
        <f t="shared" ref="J79:J115" ca="1" si="11">IF(D79="JASA",G79*F79,0)</f>
        <v>0</v>
      </c>
      <c r="K79" s="43">
        <f t="shared" ca="1" si="8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7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9"/>
        <v>0</v>
      </c>
      <c r="I80" s="42">
        <f t="shared" ca="1" si="10"/>
        <v>0</v>
      </c>
      <c r="J80" s="42">
        <f t="shared" ca="1" si="11"/>
        <v>0</v>
      </c>
      <c r="K80" s="43">
        <f t="shared" ca="1" si="8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2">IF(C81="","",A81)</f>
        <v/>
      </c>
      <c r="C81" s="109" t="str">
        <f t="shared" ref="C81:C144" ca="1" si="13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4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9"/>
        <v>0</v>
      </c>
      <c r="I81" s="42">
        <f t="shared" ca="1" si="10"/>
        <v>0</v>
      </c>
      <c r="J81" s="42">
        <f t="shared" ca="1" si="11"/>
        <v>0</v>
      </c>
      <c r="K81" s="43">
        <f t="shared" ca="1" si="8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2"/>
        <v/>
      </c>
      <c r="C82" s="109" t="str">
        <f t="shared" ca="1" si="13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4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9"/>
        <v>0</v>
      </c>
      <c r="I82" s="42">
        <f t="shared" ca="1" si="10"/>
        <v>0</v>
      </c>
      <c r="J82" s="42">
        <f t="shared" ca="1" si="11"/>
        <v>0</v>
      </c>
      <c r="K82" s="43">
        <f t="shared" ca="1" si="8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2"/>
        <v/>
      </c>
      <c r="C83" s="109" t="str">
        <f t="shared" ca="1" si="13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4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9"/>
        <v>0</v>
      </c>
      <c r="I83" s="42">
        <f t="shared" ca="1" si="10"/>
        <v>0</v>
      </c>
      <c r="J83" s="42">
        <f t="shared" ca="1" si="11"/>
        <v>0</v>
      </c>
      <c r="K83" s="43">
        <f t="shared" ca="1" si="8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2"/>
        <v/>
      </c>
      <c r="C84" s="109" t="str">
        <f t="shared" ca="1" si="13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4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9"/>
        <v>0</v>
      </c>
      <c r="I84" s="42">
        <f t="shared" ca="1" si="10"/>
        <v>0</v>
      </c>
      <c r="J84" s="42">
        <f t="shared" ca="1" si="11"/>
        <v>0</v>
      </c>
      <c r="K84" s="43">
        <f t="shared" ca="1" si="8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2"/>
        <v/>
      </c>
      <c r="C85" s="109" t="str">
        <f t="shared" ca="1" si="13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4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9"/>
        <v>0</v>
      </c>
      <c r="I85" s="42">
        <f t="shared" ca="1" si="10"/>
        <v>0</v>
      </c>
      <c r="J85" s="42">
        <f t="shared" ca="1" si="11"/>
        <v>0</v>
      </c>
      <c r="K85" s="43">
        <f t="shared" ca="1" si="8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2"/>
        <v/>
      </c>
      <c r="C86" s="109" t="str">
        <f t="shared" ca="1" si="13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4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9"/>
        <v>0</v>
      </c>
      <c r="I86" s="42">
        <f t="shared" ca="1" si="10"/>
        <v>0</v>
      </c>
      <c r="J86" s="42">
        <f t="shared" ca="1" si="11"/>
        <v>0</v>
      </c>
      <c r="K86" s="43">
        <f t="shared" ca="1" si="8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2"/>
        <v/>
      </c>
      <c r="C87" s="109" t="str">
        <f t="shared" ca="1" si="13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4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9"/>
        <v>0</v>
      </c>
      <c r="I87" s="42">
        <f t="shared" ca="1" si="10"/>
        <v>0</v>
      </c>
      <c r="J87" s="42">
        <f t="shared" ca="1" si="11"/>
        <v>0</v>
      </c>
      <c r="K87" s="43">
        <f t="shared" ca="1" si="8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2"/>
        <v/>
      </c>
      <c r="C88" s="109" t="str">
        <f t="shared" ca="1" si="13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4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9"/>
        <v>0</v>
      </c>
      <c r="I88" s="42">
        <f t="shared" ca="1" si="10"/>
        <v>0</v>
      </c>
      <c r="J88" s="42">
        <f t="shared" ca="1" si="11"/>
        <v>0</v>
      </c>
      <c r="K88" s="43">
        <f t="shared" ca="1" si="8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2"/>
        <v/>
      </c>
      <c r="C89" s="109" t="str">
        <f t="shared" ca="1" si="13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4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9"/>
        <v>0</v>
      </c>
      <c r="I89" s="42">
        <f t="shared" ca="1" si="10"/>
        <v>0</v>
      </c>
      <c r="J89" s="42">
        <f t="shared" ca="1" si="11"/>
        <v>0</v>
      </c>
      <c r="K89" s="43">
        <f t="shared" ca="1" si="8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2"/>
        <v/>
      </c>
      <c r="C90" s="109" t="str">
        <f t="shared" ca="1" si="13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4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9"/>
        <v>0</v>
      </c>
      <c r="I90" s="42">
        <f t="shared" ca="1" si="10"/>
        <v>0</v>
      </c>
      <c r="J90" s="42">
        <f t="shared" ca="1" si="11"/>
        <v>0</v>
      </c>
      <c r="K90" s="43">
        <f t="shared" ca="1" si="8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2"/>
        <v/>
      </c>
      <c r="C91" s="109" t="str">
        <f t="shared" ca="1" si="13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4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9"/>
        <v>0</v>
      </c>
      <c r="I91" s="42">
        <f t="shared" ca="1" si="10"/>
        <v>0</v>
      </c>
      <c r="J91" s="42">
        <f t="shared" ca="1" si="11"/>
        <v>0</v>
      </c>
      <c r="K91" s="43">
        <f t="shared" ca="1" si="8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2"/>
        <v/>
      </c>
      <c r="C92" s="109" t="str">
        <f t="shared" ca="1" si="13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4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9"/>
        <v>0</v>
      </c>
      <c r="I92" s="42">
        <f t="shared" ca="1" si="10"/>
        <v>0</v>
      </c>
      <c r="J92" s="42">
        <f t="shared" ca="1" si="11"/>
        <v>0</v>
      </c>
      <c r="K92" s="43">
        <f t="shared" ca="1" si="8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2"/>
        <v/>
      </c>
      <c r="C93" s="109" t="str">
        <f t="shared" ca="1" si="13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4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9"/>
        <v>0</v>
      </c>
      <c r="I93" s="42">
        <f t="shared" ca="1" si="10"/>
        <v>0</v>
      </c>
      <c r="J93" s="42">
        <f t="shared" ca="1" si="11"/>
        <v>0</v>
      </c>
      <c r="K93" s="43">
        <f t="shared" ca="1" si="8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2"/>
        <v/>
      </c>
      <c r="C94" s="109" t="str">
        <f t="shared" ca="1" si="13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4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9"/>
        <v>0</v>
      </c>
      <c r="I94" s="42">
        <f t="shared" ca="1" si="10"/>
        <v>0</v>
      </c>
      <c r="J94" s="42">
        <f t="shared" ca="1" si="11"/>
        <v>0</v>
      </c>
      <c r="K94" s="43">
        <f t="shared" ca="1" si="8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2"/>
        <v/>
      </c>
      <c r="C95" s="109" t="str">
        <f t="shared" ca="1" si="13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4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9"/>
        <v>0</v>
      </c>
      <c r="I95" s="42">
        <f t="shared" ca="1" si="10"/>
        <v>0</v>
      </c>
      <c r="J95" s="42">
        <f t="shared" ca="1" si="11"/>
        <v>0</v>
      </c>
      <c r="K95" s="43">
        <f t="shared" ca="1" si="8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2"/>
        <v/>
      </c>
      <c r="C96" s="109" t="str">
        <f t="shared" ca="1" si="13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4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9"/>
        <v>0</v>
      </c>
      <c r="I96" s="42">
        <f t="shared" ca="1" si="10"/>
        <v>0</v>
      </c>
      <c r="J96" s="42">
        <f t="shared" ca="1" si="11"/>
        <v>0</v>
      </c>
      <c r="K96" s="43">
        <f t="shared" ca="1" si="8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2"/>
        <v/>
      </c>
      <c r="C97" s="109" t="str">
        <f t="shared" ca="1" si="13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4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9"/>
        <v>0</v>
      </c>
      <c r="I97" s="42">
        <f t="shared" ca="1" si="10"/>
        <v>0</v>
      </c>
      <c r="J97" s="42">
        <f t="shared" ca="1" si="11"/>
        <v>0</v>
      </c>
      <c r="K97" s="43">
        <f t="shared" ca="1" si="8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2"/>
        <v/>
      </c>
      <c r="C98" s="109" t="str">
        <f t="shared" ca="1" si="13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4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9"/>
        <v>0</v>
      </c>
      <c r="I98" s="42">
        <f t="shared" ca="1" si="10"/>
        <v>0</v>
      </c>
      <c r="J98" s="42">
        <f t="shared" ca="1" si="11"/>
        <v>0</v>
      </c>
      <c r="K98" s="43">
        <f t="shared" ca="1" si="8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2"/>
        <v/>
      </c>
      <c r="C99" s="109" t="str">
        <f t="shared" ca="1" si="13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4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9"/>
        <v>0</v>
      </c>
      <c r="I99" s="42">
        <f t="shared" ca="1" si="10"/>
        <v>0</v>
      </c>
      <c r="J99" s="42">
        <f t="shared" ca="1" si="11"/>
        <v>0</v>
      </c>
      <c r="K99" s="43">
        <f t="shared" ca="1" si="8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2"/>
        <v/>
      </c>
      <c r="C100" s="109" t="str">
        <f t="shared" ca="1" si="13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4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9"/>
        <v>0</v>
      </c>
      <c r="I100" s="42">
        <f t="shared" ca="1" si="10"/>
        <v>0</v>
      </c>
      <c r="J100" s="42">
        <f t="shared" ca="1" si="11"/>
        <v>0</v>
      </c>
      <c r="K100" s="43">
        <f t="shared" ca="1" si="8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2"/>
        <v/>
      </c>
      <c r="C101" s="109" t="str">
        <f t="shared" ca="1" si="13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4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9"/>
        <v>0</v>
      </c>
      <c r="I101" s="42">
        <f t="shared" ca="1" si="10"/>
        <v>0</v>
      </c>
      <c r="J101" s="42">
        <f t="shared" ca="1" si="11"/>
        <v>0</v>
      </c>
      <c r="K101" s="43">
        <f t="shared" ca="1" si="8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2"/>
        <v/>
      </c>
      <c r="C102" s="109" t="str">
        <f t="shared" ca="1" si="13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4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9"/>
        <v>0</v>
      </c>
      <c r="I102" s="42">
        <f t="shared" ca="1" si="10"/>
        <v>0</v>
      </c>
      <c r="J102" s="42">
        <f t="shared" ca="1" si="11"/>
        <v>0</v>
      </c>
      <c r="K102" s="43">
        <f t="shared" ca="1" si="8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2"/>
        <v/>
      </c>
      <c r="C103" s="109" t="str">
        <f t="shared" ca="1" si="13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4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9"/>
        <v>0</v>
      </c>
      <c r="I103" s="42">
        <f t="shared" ca="1" si="10"/>
        <v>0</v>
      </c>
      <c r="J103" s="42">
        <f t="shared" ca="1" si="11"/>
        <v>0</v>
      </c>
      <c r="K103" s="43">
        <f t="shared" ca="1" si="8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2"/>
        <v/>
      </c>
      <c r="C104" s="109" t="str">
        <f t="shared" ca="1" si="13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4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9"/>
        <v>0</v>
      </c>
      <c r="I104" s="42">
        <f t="shared" ca="1" si="10"/>
        <v>0</v>
      </c>
      <c r="J104" s="42">
        <f t="shared" ca="1" si="11"/>
        <v>0</v>
      </c>
      <c r="K104" s="43">
        <f t="shared" ca="1" si="8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2"/>
        <v/>
      </c>
      <c r="C105" s="109" t="str">
        <f t="shared" ca="1" si="13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4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9"/>
        <v>0</v>
      </c>
      <c r="I105" s="42">
        <f t="shared" ca="1" si="10"/>
        <v>0</v>
      </c>
      <c r="J105" s="42">
        <f t="shared" ca="1" si="11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2"/>
        <v/>
      </c>
      <c r="C106" s="109" t="str">
        <f t="shared" ca="1" si="13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4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9"/>
        <v>0</v>
      </c>
      <c r="I106" s="42">
        <f t="shared" ca="1" si="10"/>
        <v>0</v>
      </c>
      <c r="J106" s="42">
        <f t="shared" ca="1" si="11"/>
        <v>0</v>
      </c>
      <c r="K106" s="43">
        <f t="shared" ref="K106:K114" ca="1" si="15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2"/>
        <v/>
      </c>
      <c r="C107" s="109" t="str">
        <f t="shared" ca="1" si="13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4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9"/>
        <v>0</v>
      </c>
      <c r="I107" s="42">
        <f t="shared" ca="1" si="10"/>
        <v>0</v>
      </c>
      <c r="J107" s="42">
        <f t="shared" ca="1" si="11"/>
        <v>0</v>
      </c>
      <c r="K107" s="43">
        <f t="shared" ca="1" si="15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2"/>
        <v/>
      </c>
      <c r="C108" s="109" t="str">
        <f t="shared" ca="1" si="13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4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9"/>
        <v>0</v>
      </c>
      <c r="I108" s="42">
        <f t="shared" ca="1" si="10"/>
        <v>0</v>
      </c>
      <c r="J108" s="42">
        <f t="shared" ca="1" si="11"/>
        <v>0</v>
      </c>
      <c r="K108" s="43">
        <f t="shared" ca="1" si="15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2"/>
        <v/>
      </c>
      <c r="C109" s="109" t="str">
        <f t="shared" ca="1" si="13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4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9"/>
        <v>0</v>
      </c>
      <c r="I109" s="42">
        <f t="shared" ca="1" si="10"/>
        <v>0</v>
      </c>
      <c r="J109" s="42">
        <f t="shared" ca="1" si="11"/>
        <v>0</v>
      </c>
      <c r="K109" s="43">
        <f t="shared" ca="1" si="15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2"/>
        <v/>
      </c>
      <c r="C110" s="109" t="str">
        <f t="shared" ca="1" si="13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4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9"/>
        <v>0</v>
      </c>
      <c r="I110" s="42">
        <f t="shared" ca="1" si="10"/>
        <v>0</v>
      </c>
      <c r="J110" s="42">
        <f t="shared" ca="1" si="11"/>
        <v>0</v>
      </c>
      <c r="K110" s="43">
        <f t="shared" ca="1" si="15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2"/>
        <v/>
      </c>
      <c r="C111" s="109" t="str">
        <f t="shared" ca="1" si="13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4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9"/>
        <v>0</v>
      </c>
      <c r="I111" s="42">
        <f t="shared" ca="1" si="10"/>
        <v>0</v>
      </c>
      <c r="J111" s="42">
        <f t="shared" ca="1" si="11"/>
        <v>0</v>
      </c>
      <c r="K111" s="43">
        <f t="shared" ca="1" si="15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2"/>
        <v/>
      </c>
      <c r="C112" s="109" t="str">
        <f t="shared" ca="1" si="13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4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9"/>
        <v>0</v>
      </c>
      <c r="I112" s="42">
        <f t="shared" ca="1" si="10"/>
        <v>0</v>
      </c>
      <c r="J112" s="42">
        <f t="shared" ca="1" si="11"/>
        <v>0</v>
      </c>
      <c r="K112" s="43">
        <f t="shared" ca="1" si="15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2"/>
        <v/>
      </c>
      <c r="C113" s="109" t="str">
        <f t="shared" ca="1" si="13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4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9"/>
        <v>0</v>
      </c>
      <c r="I113" s="42">
        <f t="shared" ca="1" si="10"/>
        <v>0</v>
      </c>
      <c r="J113" s="42">
        <f t="shared" ca="1" si="11"/>
        <v>0</v>
      </c>
      <c r="K113" s="43">
        <f t="shared" ca="1" si="15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2"/>
        <v/>
      </c>
      <c r="C114" s="109" t="str">
        <f t="shared" ca="1" si="13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4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9"/>
        <v>0</v>
      </c>
      <c r="I114" s="42">
        <f t="shared" ca="1" si="10"/>
        <v>0</v>
      </c>
      <c r="J114" s="42">
        <f t="shared" ca="1" si="11"/>
        <v>0</v>
      </c>
      <c r="K114" s="43">
        <f t="shared" ca="1" si="15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2"/>
        <v/>
      </c>
      <c r="C115" s="109" t="str">
        <f t="shared" ca="1" si="13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4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9"/>
        <v>0</v>
      </c>
      <c r="I115" s="42">
        <f t="shared" ca="1" si="10"/>
        <v>0</v>
      </c>
      <c r="J115" s="42">
        <f t="shared" ca="1" si="11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2"/>
        <v/>
      </c>
      <c r="C116" s="109" t="str">
        <f t="shared" ca="1" si="13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4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6">IF(OR(D116="MDU",D116="MDU-KD"),G116*F116,0)</f>
        <v>0</v>
      </c>
      <c r="I116" s="42">
        <f t="shared" ref="I116:I165" ca="1" si="17">IF(D116="HDW",G116*F116,0)</f>
        <v>0</v>
      </c>
      <c r="J116" s="42">
        <f t="shared" ref="J116:J165" ca="1" si="18">IF(D116="JASA",G116*F116,0)</f>
        <v>0</v>
      </c>
      <c r="K116" s="43">
        <f t="shared" ref="K116:K165" ca="1" si="19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2"/>
        <v/>
      </c>
      <c r="C117" s="109" t="str">
        <f t="shared" ca="1" si="13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4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6"/>
        <v>0</v>
      </c>
      <c r="I117" s="42">
        <f t="shared" ca="1" si="17"/>
        <v>0</v>
      </c>
      <c r="J117" s="42">
        <f t="shared" ca="1" si="18"/>
        <v>0</v>
      </c>
      <c r="K117" s="43">
        <f t="shared" ca="1" si="19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2"/>
        <v/>
      </c>
      <c r="C118" s="109" t="str">
        <f t="shared" ca="1" si="13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4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6"/>
        <v>0</v>
      </c>
      <c r="I118" s="42">
        <f t="shared" ca="1" si="17"/>
        <v>0</v>
      </c>
      <c r="J118" s="42">
        <f t="shared" ca="1" si="18"/>
        <v>0</v>
      </c>
      <c r="K118" s="43">
        <f t="shared" ca="1" si="19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2"/>
        <v/>
      </c>
      <c r="C119" s="109" t="str">
        <f t="shared" ca="1" si="13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4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6"/>
        <v>0</v>
      </c>
      <c r="I119" s="42">
        <f t="shared" ca="1" si="17"/>
        <v>0</v>
      </c>
      <c r="J119" s="42">
        <f t="shared" ca="1" si="18"/>
        <v>0</v>
      </c>
      <c r="K119" s="43">
        <f t="shared" ca="1" si="19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2"/>
        <v/>
      </c>
      <c r="C120" s="109" t="str">
        <f t="shared" ca="1" si="13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4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6"/>
        <v>0</v>
      </c>
      <c r="I120" s="42">
        <f t="shared" ca="1" si="17"/>
        <v>0</v>
      </c>
      <c r="J120" s="42">
        <f t="shared" ca="1" si="18"/>
        <v>0</v>
      </c>
      <c r="K120" s="43">
        <f t="shared" ca="1" si="19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2"/>
        <v/>
      </c>
      <c r="C121" s="109" t="str">
        <f t="shared" ca="1" si="13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4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6"/>
        <v>0</v>
      </c>
      <c r="I121" s="42">
        <f t="shared" ca="1" si="17"/>
        <v>0</v>
      </c>
      <c r="J121" s="42">
        <f t="shared" ca="1" si="18"/>
        <v>0</v>
      </c>
      <c r="K121" s="43">
        <f t="shared" ca="1" si="19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2"/>
        <v/>
      </c>
      <c r="C122" s="109" t="str">
        <f t="shared" ca="1" si="13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4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6"/>
        <v>0</v>
      </c>
      <c r="I122" s="42">
        <f t="shared" ca="1" si="17"/>
        <v>0</v>
      </c>
      <c r="J122" s="42">
        <f t="shared" ca="1" si="18"/>
        <v>0</v>
      </c>
      <c r="K122" s="43">
        <f t="shared" ca="1" si="19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2"/>
        <v/>
      </c>
      <c r="C123" s="109" t="str">
        <f t="shared" ca="1" si="13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4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6"/>
        <v>0</v>
      </c>
      <c r="I123" s="42">
        <f t="shared" ca="1" si="17"/>
        <v>0</v>
      </c>
      <c r="J123" s="42">
        <f t="shared" ca="1" si="18"/>
        <v>0</v>
      </c>
      <c r="K123" s="43">
        <f t="shared" ca="1" si="19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2"/>
        <v/>
      </c>
      <c r="C124" s="109" t="str">
        <f t="shared" ca="1" si="13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4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6"/>
        <v>0</v>
      </c>
      <c r="I124" s="42">
        <f t="shared" ca="1" si="17"/>
        <v>0</v>
      </c>
      <c r="J124" s="42">
        <f t="shared" ca="1" si="18"/>
        <v>0</v>
      </c>
      <c r="K124" s="43">
        <f t="shared" ca="1" si="19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2"/>
        <v/>
      </c>
      <c r="C125" s="109" t="str">
        <f t="shared" ca="1" si="13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4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6"/>
        <v>0</v>
      </c>
      <c r="I125" s="42">
        <f t="shared" ca="1" si="17"/>
        <v>0</v>
      </c>
      <c r="J125" s="42">
        <f t="shared" ca="1" si="18"/>
        <v>0</v>
      </c>
      <c r="K125" s="43">
        <f t="shared" ca="1" si="19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2"/>
        <v/>
      </c>
      <c r="C126" s="109" t="str">
        <f t="shared" ca="1" si="13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4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6"/>
        <v>0</v>
      </c>
      <c r="I126" s="42">
        <f t="shared" ca="1" si="17"/>
        <v>0</v>
      </c>
      <c r="J126" s="42">
        <f t="shared" ca="1" si="18"/>
        <v>0</v>
      </c>
      <c r="K126" s="43">
        <f t="shared" ca="1" si="19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2"/>
        <v/>
      </c>
      <c r="C127" s="109" t="str">
        <f t="shared" ca="1" si="13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4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6"/>
        <v>0</v>
      </c>
      <c r="I127" s="42">
        <f t="shared" ca="1" si="17"/>
        <v>0</v>
      </c>
      <c r="J127" s="42">
        <f t="shared" ca="1" si="18"/>
        <v>0</v>
      </c>
      <c r="K127" s="43">
        <f t="shared" ca="1" si="19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2"/>
        <v/>
      </c>
      <c r="C128" s="109" t="str">
        <f t="shared" ca="1" si="13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4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6"/>
        <v>0</v>
      </c>
      <c r="I128" s="42">
        <f t="shared" ca="1" si="17"/>
        <v>0</v>
      </c>
      <c r="J128" s="42">
        <f t="shared" ca="1" si="18"/>
        <v>0</v>
      </c>
      <c r="K128" s="43">
        <f t="shared" ca="1" si="19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2"/>
        <v/>
      </c>
      <c r="C129" s="109" t="str">
        <f t="shared" ca="1" si="13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4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6"/>
        <v>0</v>
      </c>
      <c r="I129" s="42">
        <f t="shared" ca="1" si="17"/>
        <v>0</v>
      </c>
      <c r="J129" s="42">
        <f t="shared" ca="1" si="18"/>
        <v>0</v>
      </c>
      <c r="K129" s="43">
        <f t="shared" ca="1" si="19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2"/>
        <v/>
      </c>
      <c r="C130" s="109" t="str">
        <f t="shared" ca="1" si="13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4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6"/>
        <v>0</v>
      </c>
      <c r="I130" s="42">
        <f t="shared" ca="1" si="17"/>
        <v>0</v>
      </c>
      <c r="J130" s="42">
        <f t="shared" ca="1" si="18"/>
        <v>0</v>
      </c>
      <c r="K130" s="43">
        <f t="shared" ca="1" si="19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2"/>
        <v/>
      </c>
      <c r="C131" s="109" t="str">
        <f t="shared" ca="1" si="13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4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6"/>
        <v>0</v>
      </c>
      <c r="I131" s="42">
        <f t="shared" ca="1" si="17"/>
        <v>0</v>
      </c>
      <c r="J131" s="42">
        <f t="shared" ca="1" si="18"/>
        <v>0</v>
      </c>
      <c r="K131" s="43">
        <f t="shared" ca="1" si="19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2"/>
        <v/>
      </c>
      <c r="C132" s="109" t="str">
        <f t="shared" ca="1" si="13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4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6"/>
        <v>0</v>
      </c>
      <c r="I132" s="42">
        <f t="shared" ca="1" si="17"/>
        <v>0</v>
      </c>
      <c r="J132" s="42">
        <f t="shared" ca="1" si="18"/>
        <v>0</v>
      </c>
      <c r="K132" s="43">
        <f t="shared" ca="1" si="19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2"/>
        <v/>
      </c>
      <c r="C133" s="109" t="str">
        <f t="shared" ca="1" si="13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4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6"/>
        <v>0</v>
      </c>
      <c r="I133" s="42">
        <f t="shared" ca="1" si="17"/>
        <v>0</v>
      </c>
      <c r="J133" s="42">
        <f t="shared" ca="1" si="18"/>
        <v>0</v>
      </c>
      <c r="K133" s="43">
        <f t="shared" ca="1" si="19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2"/>
        <v/>
      </c>
      <c r="C134" s="109" t="str">
        <f t="shared" ca="1" si="13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4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6"/>
        <v>0</v>
      </c>
      <c r="I134" s="42">
        <f t="shared" ca="1" si="17"/>
        <v>0</v>
      </c>
      <c r="J134" s="42">
        <f t="shared" ca="1" si="18"/>
        <v>0</v>
      </c>
      <c r="K134" s="43">
        <f t="shared" ca="1" si="19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2"/>
        <v/>
      </c>
      <c r="C135" s="109" t="str">
        <f t="shared" ca="1" si="13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4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6"/>
        <v>0</v>
      </c>
      <c r="I135" s="42">
        <f t="shared" ca="1" si="17"/>
        <v>0</v>
      </c>
      <c r="J135" s="42">
        <f t="shared" ca="1" si="18"/>
        <v>0</v>
      </c>
      <c r="K135" s="43">
        <f t="shared" ca="1" si="19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2"/>
        <v/>
      </c>
      <c r="C136" s="109" t="str">
        <f t="shared" ca="1" si="13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4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6"/>
        <v>0</v>
      </c>
      <c r="I136" s="42">
        <f t="shared" ca="1" si="17"/>
        <v>0</v>
      </c>
      <c r="J136" s="42">
        <f t="shared" ca="1" si="18"/>
        <v>0</v>
      </c>
      <c r="K136" s="43">
        <f t="shared" ca="1" si="19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2"/>
        <v/>
      </c>
      <c r="C137" s="109" t="str">
        <f t="shared" ca="1" si="13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4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6"/>
        <v>0</v>
      </c>
      <c r="I137" s="42">
        <f t="shared" ca="1" si="17"/>
        <v>0</v>
      </c>
      <c r="J137" s="42">
        <f t="shared" ca="1" si="18"/>
        <v>0</v>
      </c>
      <c r="K137" s="43">
        <f t="shared" ca="1" si="19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2"/>
        <v/>
      </c>
      <c r="C138" s="109" t="str">
        <f t="shared" ca="1" si="13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4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6"/>
        <v>0</v>
      </c>
      <c r="I138" s="42">
        <f t="shared" ca="1" si="17"/>
        <v>0</v>
      </c>
      <c r="J138" s="42">
        <f t="shared" ca="1" si="18"/>
        <v>0</v>
      </c>
      <c r="K138" s="43">
        <f t="shared" ca="1" si="19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2"/>
        <v/>
      </c>
      <c r="C139" s="109" t="str">
        <f t="shared" ca="1" si="13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4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6"/>
        <v>0</v>
      </c>
      <c r="I139" s="42">
        <f t="shared" ca="1" si="17"/>
        <v>0</v>
      </c>
      <c r="J139" s="42">
        <f t="shared" ca="1" si="18"/>
        <v>0</v>
      </c>
      <c r="K139" s="43">
        <f t="shared" ca="1" si="19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2"/>
        <v/>
      </c>
      <c r="C140" s="109" t="str">
        <f t="shared" ca="1" si="13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4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6"/>
        <v>0</v>
      </c>
      <c r="I140" s="42">
        <f t="shared" ca="1" si="17"/>
        <v>0</v>
      </c>
      <c r="J140" s="42">
        <f t="shared" ca="1" si="18"/>
        <v>0</v>
      </c>
      <c r="K140" s="43">
        <f t="shared" ca="1" si="19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2"/>
        <v/>
      </c>
      <c r="C141" s="109" t="str">
        <f t="shared" ca="1" si="13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4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6"/>
        <v>0</v>
      </c>
      <c r="I141" s="42">
        <f t="shared" ca="1" si="17"/>
        <v>0</v>
      </c>
      <c r="J141" s="42">
        <f t="shared" ca="1" si="18"/>
        <v>0</v>
      </c>
      <c r="K141" s="43">
        <f t="shared" ca="1" si="19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2"/>
        <v/>
      </c>
      <c r="C142" s="109" t="str">
        <f t="shared" ca="1" si="13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4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6"/>
        <v>0</v>
      </c>
      <c r="I142" s="42">
        <f t="shared" ca="1" si="17"/>
        <v>0</v>
      </c>
      <c r="J142" s="42">
        <f t="shared" ca="1" si="18"/>
        <v>0</v>
      </c>
      <c r="K142" s="43">
        <f t="shared" ca="1" si="19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2"/>
        <v/>
      </c>
      <c r="C143" s="109" t="str">
        <f t="shared" ca="1" si="13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4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6"/>
        <v>0</v>
      </c>
      <c r="I143" s="42">
        <f t="shared" ca="1" si="17"/>
        <v>0</v>
      </c>
      <c r="J143" s="42">
        <f t="shared" ca="1" si="18"/>
        <v>0</v>
      </c>
      <c r="K143" s="43">
        <f t="shared" ca="1" si="19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2"/>
        <v/>
      </c>
      <c r="C144" s="109" t="str">
        <f t="shared" ca="1" si="13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4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6"/>
        <v>0</v>
      </c>
      <c r="I144" s="42">
        <f t="shared" ca="1" si="17"/>
        <v>0</v>
      </c>
      <c r="J144" s="42">
        <f t="shared" ca="1" si="18"/>
        <v>0</v>
      </c>
      <c r="K144" s="43">
        <f t="shared" ca="1" si="19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2"/>
        <v/>
      </c>
      <c r="C145" s="109" t="str">
        <f t="shared" ref="C145:C165" ca="1" si="20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1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6"/>
        <v>0</v>
      </c>
      <c r="I145" s="42">
        <f t="shared" ca="1" si="17"/>
        <v>0</v>
      </c>
      <c r="J145" s="42">
        <f t="shared" ca="1" si="18"/>
        <v>0</v>
      </c>
      <c r="K145" s="43">
        <f t="shared" ca="1" si="19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2"/>
        <v/>
      </c>
      <c r="C146" s="109" t="str">
        <f t="shared" ca="1" si="20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1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6"/>
        <v>0</v>
      </c>
      <c r="I146" s="42">
        <f t="shared" ca="1" si="17"/>
        <v>0</v>
      </c>
      <c r="J146" s="42">
        <f t="shared" ca="1" si="18"/>
        <v>0</v>
      </c>
      <c r="K146" s="43">
        <f t="shared" ca="1" si="19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2"/>
        <v/>
      </c>
      <c r="C147" s="109" t="str">
        <f t="shared" ca="1" si="20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1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6"/>
        <v>0</v>
      </c>
      <c r="I147" s="42">
        <f t="shared" ca="1" si="17"/>
        <v>0</v>
      </c>
      <c r="J147" s="42">
        <f t="shared" ca="1" si="18"/>
        <v>0</v>
      </c>
      <c r="K147" s="43">
        <f t="shared" ca="1" si="19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2"/>
        <v/>
      </c>
      <c r="C148" s="109" t="str">
        <f t="shared" ca="1" si="20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1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6"/>
        <v>0</v>
      </c>
      <c r="I148" s="42">
        <f t="shared" ca="1" si="17"/>
        <v>0</v>
      </c>
      <c r="J148" s="42">
        <f t="shared" ca="1" si="18"/>
        <v>0</v>
      </c>
      <c r="K148" s="43">
        <f t="shared" ca="1" si="19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2"/>
        <v/>
      </c>
      <c r="C149" s="109" t="str">
        <f t="shared" ca="1" si="20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1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6"/>
        <v>0</v>
      </c>
      <c r="I149" s="42">
        <f t="shared" ca="1" si="17"/>
        <v>0</v>
      </c>
      <c r="J149" s="42">
        <f t="shared" ca="1" si="18"/>
        <v>0</v>
      </c>
      <c r="K149" s="43">
        <f t="shared" ca="1" si="19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2"/>
        <v/>
      </c>
      <c r="C150" s="109" t="str">
        <f t="shared" ca="1" si="20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1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6"/>
        <v>0</v>
      </c>
      <c r="I150" s="42">
        <f t="shared" ca="1" si="17"/>
        <v>0</v>
      </c>
      <c r="J150" s="42">
        <f t="shared" ca="1" si="18"/>
        <v>0</v>
      </c>
      <c r="K150" s="43">
        <f t="shared" ca="1" si="19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2"/>
        <v/>
      </c>
      <c r="C151" s="109" t="str">
        <f t="shared" ca="1" si="20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1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6"/>
        <v>0</v>
      </c>
      <c r="I151" s="42">
        <f t="shared" ca="1" si="17"/>
        <v>0</v>
      </c>
      <c r="J151" s="42">
        <f t="shared" ca="1" si="18"/>
        <v>0</v>
      </c>
      <c r="K151" s="43">
        <f t="shared" ca="1" si="19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2"/>
        <v/>
      </c>
      <c r="C152" s="109" t="str">
        <f t="shared" ca="1" si="20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1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6"/>
        <v>0</v>
      </c>
      <c r="I152" s="42">
        <f t="shared" ca="1" si="17"/>
        <v>0</v>
      </c>
      <c r="J152" s="42">
        <f t="shared" ca="1" si="18"/>
        <v>0</v>
      </c>
      <c r="K152" s="43">
        <f t="shared" ca="1" si="19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2"/>
        <v/>
      </c>
      <c r="C153" s="109" t="str">
        <f t="shared" ca="1" si="20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1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6"/>
        <v>0</v>
      </c>
      <c r="I153" s="42">
        <f t="shared" ca="1" si="17"/>
        <v>0</v>
      </c>
      <c r="J153" s="42">
        <f t="shared" ca="1" si="18"/>
        <v>0</v>
      </c>
      <c r="K153" s="43">
        <f t="shared" ca="1" si="19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2"/>
        <v/>
      </c>
      <c r="C154" s="109" t="str">
        <f t="shared" ca="1" si="20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1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6"/>
        <v>0</v>
      </c>
      <c r="I154" s="42">
        <f t="shared" ca="1" si="17"/>
        <v>0</v>
      </c>
      <c r="J154" s="42">
        <f t="shared" ca="1" si="18"/>
        <v>0</v>
      </c>
      <c r="K154" s="43">
        <f t="shared" ca="1" si="19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2"/>
        <v/>
      </c>
      <c r="C155" s="109" t="str">
        <f t="shared" ca="1" si="20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1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6"/>
        <v>0</v>
      </c>
      <c r="I155" s="42">
        <f t="shared" ca="1" si="17"/>
        <v>0</v>
      </c>
      <c r="J155" s="42">
        <f t="shared" ca="1" si="18"/>
        <v>0</v>
      </c>
      <c r="K155" s="43">
        <f t="shared" ca="1" si="19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2"/>
        <v/>
      </c>
      <c r="C156" s="109" t="str">
        <f t="shared" ca="1" si="20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1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6"/>
        <v>0</v>
      </c>
      <c r="I156" s="42">
        <f t="shared" ca="1" si="17"/>
        <v>0</v>
      </c>
      <c r="J156" s="42">
        <f t="shared" ca="1" si="18"/>
        <v>0</v>
      </c>
      <c r="K156" s="43">
        <f t="shared" ca="1" si="19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2"/>
        <v/>
      </c>
      <c r="C157" s="109" t="str">
        <f t="shared" ca="1" si="20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1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6"/>
        <v>0</v>
      </c>
      <c r="I157" s="42">
        <f t="shared" ca="1" si="17"/>
        <v>0</v>
      </c>
      <c r="J157" s="42">
        <f t="shared" ca="1" si="18"/>
        <v>0</v>
      </c>
      <c r="K157" s="43">
        <f t="shared" ca="1" si="19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2"/>
        <v/>
      </c>
      <c r="C158" s="109" t="str">
        <f t="shared" ca="1" si="20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1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6"/>
        <v>0</v>
      </c>
      <c r="I158" s="42">
        <f t="shared" ca="1" si="17"/>
        <v>0</v>
      </c>
      <c r="J158" s="42">
        <f t="shared" ca="1" si="18"/>
        <v>0</v>
      </c>
      <c r="K158" s="43">
        <f t="shared" ca="1" si="19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2"/>
        <v/>
      </c>
      <c r="C159" s="109" t="str">
        <f t="shared" ca="1" si="20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1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6"/>
        <v>0</v>
      </c>
      <c r="I159" s="42">
        <f t="shared" ca="1" si="17"/>
        <v>0</v>
      </c>
      <c r="J159" s="42">
        <f t="shared" ca="1" si="18"/>
        <v>0</v>
      </c>
      <c r="K159" s="43">
        <f t="shared" ca="1" si="19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2"/>
        <v/>
      </c>
      <c r="C160" s="109" t="str">
        <f t="shared" ca="1" si="20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1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6"/>
        <v>0</v>
      </c>
      <c r="I160" s="42">
        <f t="shared" ca="1" si="17"/>
        <v>0</v>
      </c>
      <c r="J160" s="42">
        <f t="shared" ca="1" si="18"/>
        <v>0</v>
      </c>
      <c r="K160" s="43">
        <f t="shared" ca="1" si="19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2"/>
        <v/>
      </c>
      <c r="C161" s="109" t="str">
        <f t="shared" ca="1" si="20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1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6"/>
        <v>0</v>
      </c>
      <c r="I161" s="42">
        <f t="shared" ca="1" si="17"/>
        <v>0</v>
      </c>
      <c r="J161" s="42">
        <f t="shared" ca="1" si="18"/>
        <v>0</v>
      </c>
      <c r="K161" s="43">
        <f t="shared" ca="1" si="19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2"/>
        <v/>
      </c>
      <c r="C162" s="109" t="str">
        <f t="shared" ca="1" si="20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1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6"/>
        <v>0</v>
      </c>
      <c r="I162" s="42">
        <f t="shared" ca="1" si="17"/>
        <v>0</v>
      </c>
      <c r="J162" s="42">
        <f t="shared" ca="1" si="18"/>
        <v>0</v>
      </c>
      <c r="K162" s="43">
        <f t="shared" ca="1" si="19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2"/>
        <v/>
      </c>
      <c r="C163" s="109" t="str">
        <f t="shared" ca="1" si="20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1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6"/>
        <v>0</v>
      </c>
      <c r="I163" s="42">
        <f t="shared" ca="1" si="17"/>
        <v>0</v>
      </c>
      <c r="J163" s="42">
        <f t="shared" ca="1" si="18"/>
        <v>0</v>
      </c>
      <c r="K163" s="43">
        <f t="shared" ca="1" si="19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2"/>
        <v/>
      </c>
      <c r="C164" s="109" t="str">
        <f t="shared" ca="1" si="20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1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6"/>
        <v>0</v>
      </c>
      <c r="I164" s="42">
        <f t="shared" ca="1" si="17"/>
        <v>0</v>
      </c>
      <c r="J164" s="42">
        <f t="shared" ca="1" si="18"/>
        <v>0</v>
      </c>
      <c r="K164" s="43">
        <f t="shared" ca="1" si="19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2"/>
        <v/>
      </c>
      <c r="C165" s="109" t="str">
        <f t="shared" ca="1" si="20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1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6"/>
        <v>0</v>
      </c>
      <c r="I165" s="42">
        <f t="shared" ca="1" si="17"/>
        <v>0</v>
      </c>
      <c r="J165" s="42">
        <f t="shared" ca="1" si="18"/>
        <v>0</v>
      </c>
      <c r="K165" s="43">
        <f t="shared" ca="1" si="19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9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10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29991150</v>
      </c>
      <c r="I168" s="55">
        <f ca="1">SUM(I14:I167)</f>
        <v>0</v>
      </c>
      <c r="J168" s="55">
        <f ca="1">SUM(J14:J167)</f>
        <v>0</v>
      </c>
      <c r="K168" s="55">
        <f ca="1">SUM(K14:K167)</f>
        <v>29991150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2999115</v>
      </c>
      <c r="I169" s="60">
        <f ca="1">I168*0.1</f>
        <v>0</v>
      </c>
      <c r="J169" s="60">
        <f ca="1">J168*0.1</f>
        <v>0</v>
      </c>
      <c r="K169" s="60">
        <f ca="1">K168*0.1</f>
        <v>2999115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32990265</v>
      </c>
      <c r="I170" s="78">
        <f ca="1">SUM(I168:I169)</f>
        <v>0</v>
      </c>
      <c r="J170" s="61">
        <f ca="1">SUM(J168:J169)</f>
        <v>0</v>
      </c>
      <c r="K170" s="61">
        <f ca="1">SUM(K168:K169)</f>
        <v>32990265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22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22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22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22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22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22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22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22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22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22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22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22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22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22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22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22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22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22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22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22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22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22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22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22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22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22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22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22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22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22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22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22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22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22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22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22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22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22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22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22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22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22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22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22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22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22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22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22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22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22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22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22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22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22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22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22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22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22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22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22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22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22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22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22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23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23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23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23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23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23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23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23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23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23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23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23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23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23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23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23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23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23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23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23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23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23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23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23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23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23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23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23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23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23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23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23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23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23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23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23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23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23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23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23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23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23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23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23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23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23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23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23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23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23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23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23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23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23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23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23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23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23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23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23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23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35</v>
      </c>
      <c r="E350" s="24">
        <f t="shared" ca="1" si="23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23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23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24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24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24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24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24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24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24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24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24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24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24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24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24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24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24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24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24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24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24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24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24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7">
    <cfRule type="cellIs" dxfId="37" priority="4" stopIfTrue="1" operator="equal">
      <formula>0</formula>
    </cfRule>
  </conditionalFormatting>
  <conditionalFormatting sqref="C16:E16 D17:E165 C17:C167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M16" sqref="M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3"/>
      <c r="G4" s="373"/>
      <c r="H4" s="374"/>
      <c r="I4" s="564" t="s">
        <v>1529</v>
      </c>
      <c r="J4" s="565"/>
      <c r="K4" s="565"/>
      <c r="L4" s="566"/>
    </row>
    <row r="5" spans="1:12" ht="34.5" customHeight="1">
      <c r="A5" s="193"/>
      <c r="B5" s="376" t="s">
        <v>1378</v>
      </c>
      <c r="C5" s="224" t="s">
        <v>9</v>
      </c>
      <c r="D5" s="596" t="str">
        <f>DATA!D14</f>
        <v>PB BTS PROTELINDO 11KVA</v>
      </c>
      <c r="E5" s="597"/>
      <c r="F5" s="197"/>
      <c r="G5" s="197"/>
      <c r="I5" s="377" t="s">
        <v>1378</v>
      </c>
      <c r="J5" s="224" t="s">
        <v>9</v>
      </c>
      <c r="K5" s="567" t="str">
        <f>D5</f>
        <v>PB BTS PROTELINDO 11KVA</v>
      </c>
      <c r="L5" s="568"/>
    </row>
    <row r="6" spans="1:12" ht="31.5" customHeight="1">
      <c r="A6" s="193"/>
      <c r="B6" s="376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7" t="s">
        <v>1526</v>
      </c>
      <c r="J6" s="224" t="s">
        <v>9</v>
      </c>
      <c r="K6" s="569">
        <f>DATA!D20*1000</f>
        <v>11000</v>
      </c>
      <c r="L6" s="570"/>
    </row>
    <row r="7" spans="1:12" ht="30.75" customHeight="1">
      <c r="A7" s="193"/>
      <c r="B7" s="376" t="s">
        <v>1440</v>
      </c>
      <c r="C7" s="224" t="s">
        <v>9</v>
      </c>
      <c r="D7" s="603">
        <f>DATA!D18</f>
        <v>1</v>
      </c>
      <c r="E7" s="604"/>
      <c r="F7" s="375" t="s">
        <v>1452</v>
      </c>
      <c r="I7" s="377" t="s">
        <v>1440</v>
      </c>
      <c r="J7" s="224" t="s">
        <v>9</v>
      </c>
      <c r="K7" s="571">
        <f>DATA!D21</f>
        <v>1</v>
      </c>
      <c r="L7" s="572"/>
    </row>
    <row r="8" spans="1:12" ht="51" customHeight="1">
      <c r="A8" s="193"/>
      <c r="B8" s="376" t="s">
        <v>1441</v>
      </c>
      <c r="C8" s="224" t="s">
        <v>9</v>
      </c>
      <c r="D8" s="603">
        <f>DATA!D19</f>
        <v>220</v>
      </c>
      <c r="E8" s="604"/>
      <c r="F8" s="375" t="s">
        <v>1452</v>
      </c>
      <c r="G8" s="370">
        <v>220</v>
      </c>
      <c r="I8" s="377" t="s">
        <v>1441</v>
      </c>
      <c r="J8" s="224" t="s">
        <v>9</v>
      </c>
      <c r="K8" s="571">
        <f>DATA!D22</f>
        <v>220</v>
      </c>
      <c r="L8" s="572"/>
    </row>
    <row r="9" spans="1:12" ht="30" customHeight="1" thickBot="1">
      <c r="A9" s="193"/>
      <c r="B9" s="382" t="s">
        <v>1537</v>
      </c>
      <c r="C9" s="372" t="s">
        <v>9</v>
      </c>
      <c r="D9" s="598">
        <f>IF(D7=1,D6/(380/3^0.5),(D6/(380*3^0.5)))</f>
        <v>0</v>
      </c>
      <c r="E9" s="599"/>
      <c r="F9" s="196"/>
      <c r="G9" s="371">
        <v>380</v>
      </c>
      <c r="I9" s="383" t="s">
        <v>1537</v>
      </c>
      <c r="J9" s="372" t="s">
        <v>9</v>
      </c>
      <c r="K9" s="575">
        <f>IF(K7=1,K6/(380/3^0.5),(K6/(380*3^0.5)))</f>
        <v>50.138312850678027</v>
      </c>
      <c r="L9" s="57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7" t="s">
        <v>1636</v>
      </c>
      <c r="E12" s="608"/>
      <c r="F12" s="197"/>
      <c r="G12" s="197"/>
      <c r="I12" s="399" t="s">
        <v>1530</v>
      </c>
      <c r="J12" s="400" t="s">
        <v>9</v>
      </c>
      <c r="K12" s="607" t="s">
        <v>1638</v>
      </c>
      <c r="L12" s="608"/>
    </row>
    <row r="13" spans="1:12" ht="31.5" customHeight="1">
      <c r="A13" s="193"/>
      <c r="B13" s="407" t="s">
        <v>1379</v>
      </c>
      <c r="C13" s="387" t="s">
        <v>9</v>
      </c>
      <c r="D13" s="573" t="s">
        <v>1637</v>
      </c>
      <c r="E13" s="574"/>
      <c r="F13" s="197"/>
      <c r="G13" s="197"/>
      <c r="I13" s="401" t="s">
        <v>1379</v>
      </c>
      <c r="J13" s="387" t="s">
        <v>9</v>
      </c>
      <c r="K13" s="573" t="s">
        <v>1637</v>
      </c>
      <c r="L13" s="574"/>
    </row>
    <row r="14" spans="1:12" ht="30.75" customHeight="1">
      <c r="A14" s="193"/>
      <c r="B14" s="407" t="s">
        <v>1531</v>
      </c>
      <c r="C14" s="387" t="s">
        <v>9</v>
      </c>
      <c r="D14" s="577">
        <v>50</v>
      </c>
      <c r="E14" s="578"/>
      <c r="F14" s="375" t="s">
        <v>1452</v>
      </c>
      <c r="G14" s="379">
        <v>50</v>
      </c>
      <c r="I14" s="401" t="s">
        <v>1531</v>
      </c>
      <c r="J14" s="387" t="s">
        <v>9</v>
      </c>
      <c r="K14" s="579">
        <v>50</v>
      </c>
      <c r="L14" s="580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1">
        <f>97+89</f>
        <v>186</v>
      </c>
      <c r="E16" s="582"/>
      <c r="F16" s="375"/>
      <c r="G16" s="379">
        <v>160</v>
      </c>
      <c r="I16" s="401" t="s">
        <v>1533</v>
      </c>
      <c r="J16" s="387" t="s">
        <v>9</v>
      </c>
      <c r="K16" s="585">
        <f>K9</f>
        <v>50.138312850678027</v>
      </c>
      <c r="L16" s="58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4.3301270189221928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227.90142204853646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0.22790142204853647</v>
      </c>
      <c r="E19" s="584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609">
        <f>D16/D18</f>
        <v>0.81614234052645507</v>
      </c>
      <c r="E20" s="610"/>
      <c r="F20" s="196"/>
      <c r="G20" s="371"/>
      <c r="I20" s="404" t="s">
        <v>1527</v>
      </c>
      <c r="J20" s="405" t="s">
        <v>9</v>
      </c>
      <c r="K20" s="587">
        <f>K16/K18</f>
        <v>0.22000000000000003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94">
        <v>1</v>
      </c>
      <c r="E21" s="594"/>
      <c r="F21" s="396"/>
      <c r="G21" s="397"/>
      <c r="H21" s="398"/>
      <c r="I21" s="394" t="s">
        <v>1527</v>
      </c>
      <c r="J21" s="395" t="s">
        <v>9</v>
      </c>
      <c r="K21" s="594">
        <v>1</v>
      </c>
      <c r="L21" s="59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11" zoomScale="85" zoomScaleNormal="85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10659000</v>
      </c>
    </row>
    <row r="10" spans="2:11" ht="20.100000000000001" customHeight="1">
      <c r="B10" s="238" t="s">
        <v>1445</v>
      </c>
      <c r="C10" s="239" t="s">
        <v>9</v>
      </c>
      <c r="D10" s="245">
        <f ca="1">RAB!K86</f>
        <v>37837246.101000004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756744.92202000006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BTS PROTELINDO 11KVA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1631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BTS PROTELINDO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37.837246101000005</v>
      </c>
      <c r="G7" s="265">
        <f ca="1">DATA!$D$11/1000000</f>
        <v>0.7567449220200001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40.544982455597498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-27.343310455597496</v>
      </c>
      <c r="O7" s="261">
        <v>1</v>
      </c>
      <c r="P7" s="263">
        <f ca="1">O7*N7</f>
        <v>-27.343310455597496</v>
      </c>
      <c r="Q7" s="263">
        <f ca="1">P7</f>
        <v>-27.343310455597496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0.7567449220200001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6.6097192197524901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1.0182967802475096</v>
      </c>
      <c r="O8" s="262">
        <f>1/(1+'[92]Asumsi I'!$C$3)^(KKF!A8)</f>
        <v>0.89285714285714279</v>
      </c>
      <c r="P8" s="263">
        <f ca="1">O8*N8</f>
        <v>0.90919355379241917</v>
      </c>
      <c r="Q8" s="263">
        <f ca="1">Q7+P8</f>
        <v>-26.434116901805076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0.7567449220200001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6.6097192197524901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1.0182967802475096</v>
      </c>
      <c r="O9" s="269">
        <f>1/(1+'[92]Asumsi I'!$C$3)^(KKF!A9)</f>
        <v>0.79719387755102034</v>
      </c>
      <c r="P9" s="263">
        <f t="shared" ref="P9:P32" ca="1" si="7">O9*N9</f>
        <v>0.81177995874323139</v>
      </c>
      <c r="Q9" s="263">
        <f ca="1">Q8+P9</f>
        <v>-25.622336943061846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0.7567449220200001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6.6097192197524901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1.0182967802475096</v>
      </c>
      <c r="O10" s="262">
        <f>1/(1+'[92]Asumsi I'!$C$3)^(KKF!A10)</f>
        <v>0.71178024781341087</v>
      </c>
      <c r="P10" s="263">
        <f t="shared" ca="1" si="7"/>
        <v>0.72480353459217073</v>
      </c>
      <c r="Q10" s="263">
        <f t="shared" ref="Q10:Q30" ca="1" si="9">Q9+P10</f>
        <v>-24.897533408469677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0.7567449220200001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6.6097192197524901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1.0182967802475096</v>
      </c>
      <c r="O11" s="262">
        <f>1/(1+'[92]Asumsi I'!$C$3)^(KKF!A11)</f>
        <v>0.63551807840483121</v>
      </c>
      <c r="P11" s="263">
        <f t="shared" ca="1" si="7"/>
        <v>0.64714601302872399</v>
      </c>
      <c r="Q11" s="263">
        <f t="shared" ca="1" si="9"/>
        <v>-24.250387395440953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0.7567449220200001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6.6097192197524901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1.0182967802475096</v>
      </c>
      <c r="O12" s="262">
        <f>1/(1+'[92]Asumsi I'!$C$3)^(KKF!A12)</f>
        <v>0.56742685571859919</v>
      </c>
      <c r="P12" s="263">
        <f t="shared" ca="1" si="7"/>
        <v>0.57780894020421769</v>
      </c>
      <c r="Q12" s="263">
        <f t="shared" ca="1" si="9"/>
        <v>-23.672578455236735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0.7567449220200001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6.6097192197524901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1.0182967802475096</v>
      </c>
      <c r="O13" s="262">
        <f>1/(1+'[92]Asumsi I'!$C$3)^(KKF!A13)</f>
        <v>0.50663112117732068</v>
      </c>
      <c r="P13" s="263">
        <f t="shared" ca="1" si="7"/>
        <v>0.51590083946805154</v>
      </c>
      <c r="Q13" s="263">
        <f t="shared" ca="1" si="9"/>
        <v>-23.156677615768682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0.7567449220200001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6.6097192197524901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1.0182967802475096</v>
      </c>
      <c r="O14" s="262">
        <f>1/(1+'[92]Asumsi I'!$C$3)^(KKF!A14)</f>
        <v>0.45234921533689343</v>
      </c>
      <c r="P14" s="263">
        <f t="shared" ca="1" si="7"/>
        <v>0.46062574952504598</v>
      </c>
      <c r="Q14" s="263">
        <f t="shared" ca="1" si="9"/>
        <v>-22.696051866243636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0.7567449220200001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6.6097192197524901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1.0182967802475096</v>
      </c>
      <c r="O15" s="262">
        <f>1/(1+'[92]Asumsi I'!$C$3)^(KKF!A15)</f>
        <v>0.4038832279793691</v>
      </c>
      <c r="P15" s="263">
        <f t="shared" ca="1" si="7"/>
        <v>0.41127299064736245</v>
      </c>
      <c r="Q15" s="263">
        <f t="shared" ca="1" si="9"/>
        <v>-22.284778875596274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0.7567449220200001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6.6097192197524901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1.0182967802475096</v>
      </c>
      <c r="O16" s="262">
        <f>1/(1+'[92]Asumsi I'!$C$3)^(KKF!A16)</f>
        <v>0.36061002498157957</v>
      </c>
      <c r="P16" s="263">
        <f t="shared" ca="1" si="7"/>
        <v>0.36720802736371649</v>
      </c>
      <c r="Q16" s="263">
        <f t="shared" ca="1" si="9"/>
        <v>-21.917570848232558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0.7567449220200001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6.6097192197524901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1.0182967802475096</v>
      </c>
      <c r="O17" s="262">
        <f>1/(1+'[92]Asumsi I'!$C$3)^(KKF!A17)</f>
        <v>0.32197323659069599</v>
      </c>
      <c r="P17" s="263">
        <f t="shared" ca="1" si="7"/>
        <v>0.32786431014617534</v>
      </c>
      <c r="Q17" s="263">
        <f t="shared" ca="1" si="9"/>
        <v>-21.589706538086382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0.7567449220200001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6.6097192197524901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1.0182967802475096</v>
      </c>
      <c r="O18" s="262">
        <f>1/(1+'[92]Asumsi I'!$C$3)^(KKF!A18)</f>
        <v>0.28747610409883567</v>
      </c>
      <c r="P18" s="263">
        <f t="shared" ca="1" si="7"/>
        <v>0.29273599120194227</v>
      </c>
      <c r="Q18" s="263">
        <f t="shared" ca="1" si="9"/>
        <v>-21.296970546884438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0.7567449220200001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6.6097192197524901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1.0182967802475096</v>
      </c>
      <c r="O19" s="262">
        <f>1/(1+'[92]Asumsi I'!$C$3)^(KKF!A19)</f>
        <v>0.25667509294538904</v>
      </c>
      <c r="P19" s="263">
        <f t="shared" ca="1" si="7"/>
        <v>0.26137142071601993</v>
      </c>
      <c r="Q19" s="263">
        <f t="shared" ca="1" si="9"/>
        <v>-21.035599126168417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0.7567449220200001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6.6097192197524901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1.0182967802475096</v>
      </c>
      <c r="O20" s="262">
        <f>1/(1+'[92]Asumsi I'!$C$3)^(KKF!A20)</f>
        <v>0.22917419012981158</v>
      </c>
      <c r="P20" s="263">
        <f t="shared" ca="1" si="7"/>
        <v>0.23336733992501771</v>
      </c>
      <c r="Q20" s="263">
        <f t="shared" ca="1" si="9"/>
        <v>-20.8022317862434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0.7567449220200001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6.6097192197524901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1.0182967802475096</v>
      </c>
      <c r="O21" s="262">
        <f>1/(1+'[92]Asumsi I'!$C$3)^(KKF!A21)</f>
        <v>0.20461981261590317</v>
      </c>
      <c r="P21" s="263">
        <f t="shared" ca="1" si="7"/>
        <v>0.20836369636162294</v>
      </c>
      <c r="Q21" s="263">
        <f t="shared" ca="1" si="9"/>
        <v>-20.593868089881777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0.7567449220200001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6.6097192197524901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1.0182967802475096</v>
      </c>
      <c r="O22" s="262">
        <f>1/(1+'[92]Asumsi I'!$C$3)^(KKF!A22)</f>
        <v>0.18269626126419927</v>
      </c>
      <c r="P22" s="263">
        <f t="shared" ca="1" si="7"/>
        <v>0.18603901460859193</v>
      </c>
      <c r="Q22" s="263">
        <f t="shared" ca="1" si="9"/>
        <v>-20.407829075273185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0.7567449220200001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6.6097192197524901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1.0182967802475096</v>
      </c>
      <c r="O23" s="262">
        <f>1/(1+'[92]Asumsi I'!$C$3)^(KKF!A23)</f>
        <v>0.16312166184303503</v>
      </c>
      <c r="P23" s="263">
        <f t="shared" ca="1" si="7"/>
        <v>0.1661062630433856</v>
      </c>
      <c r="Q23" s="263">
        <f t="shared" ca="1" si="9"/>
        <v>-20.241722812229799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0.7567449220200001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6.6097192197524901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1.0182967802475096</v>
      </c>
      <c r="O24" s="262">
        <f>1/(1+'[92]Asumsi I'!$C$3)^(KKF!A24)</f>
        <v>0.14564434093128129</v>
      </c>
      <c r="P24" s="263">
        <f t="shared" ca="1" si="7"/>
        <v>0.14830916343159431</v>
      </c>
      <c r="Q24" s="263">
        <f t="shared" ca="1" si="9"/>
        <v>-20.093413648798204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0.7567449220200001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6.6097192197524901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1.0182967802475096</v>
      </c>
      <c r="O25" s="262">
        <f>1/(1+'[92]Asumsi I'!$C$3)^(KKF!A25)</f>
        <v>0.13003959011721541</v>
      </c>
      <c r="P25" s="263">
        <f t="shared" ca="1" si="7"/>
        <v>0.13241889592106632</v>
      </c>
      <c r="Q25" s="263">
        <f t="shared" ca="1" si="9"/>
        <v>-19.960994752877138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0.7567449220200001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6.6097192197524901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1.0182967802475096</v>
      </c>
      <c r="O26" s="262">
        <f>1/(1+'[92]Asumsi I'!$C$3)^(KKF!A26)</f>
        <v>0.1161067768903709</v>
      </c>
      <c r="P26" s="263">
        <f t="shared" ca="1" si="7"/>
        <v>0.11823115707238063</v>
      </c>
      <c r="Q26" s="263">
        <f t="shared" ca="1" si="9"/>
        <v>-19.842763595804758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0.7567449220200001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6.6097192197524901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1.0182967802475096</v>
      </c>
      <c r="O27" s="262">
        <f>1/(1+'[92]Asumsi I'!$C$3)^(KKF!A27)</f>
        <v>0.1036667650806883</v>
      </c>
      <c r="P27" s="263">
        <f t="shared" ca="1" si="7"/>
        <v>0.10556353310033985</v>
      </c>
      <c r="Q27" s="263">
        <f t="shared" ca="1" si="9"/>
        <v>-19.737200062704417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0.7567449220200001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6.6097192197524901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1.0182967802475096</v>
      </c>
      <c r="O28" s="262">
        <f>1/(1+'[92]Asumsi I'!$C$3)^(KKF!A28)</f>
        <v>9.2559611679185971E-2</v>
      </c>
      <c r="P28" s="263">
        <f t="shared" ca="1" si="7"/>
        <v>9.4253154553874854E-2</v>
      </c>
      <c r="Q28" s="263">
        <f t="shared" ca="1" si="9"/>
        <v>-19.642946908150542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0.7567449220200001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6.6097192197524901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1.0182967802475096</v>
      </c>
      <c r="O29" s="262">
        <f>1/(1+'[92]Asumsi I'!$C$3)^(KKF!A29)</f>
        <v>8.2642510427844609E-2</v>
      </c>
      <c r="P29" s="263">
        <f t="shared" ca="1" si="7"/>
        <v>8.4154602280245405E-2</v>
      </c>
      <c r="Q29" s="263">
        <f t="shared" ca="1" si="9"/>
        <v>-19.558792305870295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0.7567449220200001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6.6097192197524901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1.0182967802475096</v>
      </c>
      <c r="O30" s="262">
        <f>1/(1+'[92]Asumsi I'!$C$3)^(KKF!A30)</f>
        <v>7.3787955739146982E-2</v>
      </c>
      <c r="P30" s="263">
        <f t="shared" ca="1" si="7"/>
        <v>7.5138037750219114E-2</v>
      </c>
      <c r="Q30" s="263">
        <f t="shared" ca="1" si="9"/>
        <v>-19.483654268120077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0.7567449220200001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6.6097192197524901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1.0182967802475096</v>
      </c>
      <c r="O31" s="262">
        <f>1/(1+'[92]Asumsi I'!$C$3)^(KKF!A31)</f>
        <v>6.5882103338524081E-2</v>
      </c>
      <c r="P31" s="263">
        <f t="shared" ca="1" si="7"/>
        <v>6.7087533705552774E-2</v>
      </c>
      <c r="Q31" s="263">
        <f ca="1">Q30+P31</f>
        <v>-19.416566734414523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0.7567449220200001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6.6097192197524901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1.0182967802475096</v>
      </c>
      <c r="O32" s="262">
        <f>1/(1+'[92]Asumsi I'!$C$3)^(KKF!A32)</f>
        <v>5.8823306552253637E-2</v>
      </c>
      <c r="P32" s="263">
        <f t="shared" ca="1" si="7"/>
        <v>5.9899583665672114E-2</v>
      </c>
      <c r="Q32" s="263">
        <f ca="1">Q31+P32</f>
        <v>-19.356667150748851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205.78796294940977</v>
      </c>
      <c r="K33" s="615" t="s">
        <v>1374</v>
      </c>
      <c r="L33" s="615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39.816469267184111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0.99083575675476532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-17.282738527454335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-5.4233850672423811E-3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20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1633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1634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1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5">IF(OR(D21="MDU",D21="MDU-KD"),(IF($O$3="RAB NON MDU","PLN KD",G21*F21)),0)</f>
        <v>27845400</v>
      </c>
      <c r="I21" s="308">
        <f t="shared" ref="I21:I43" ca="1" si="6">IF(D21="HDW",G21*F21,0)</f>
        <v>0</v>
      </c>
      <c r="J21" s="308">
        <f t="shared" ref="J21:J43" ca="1" si="7">IF(D21="JASA",G21*F21,0)</f>
        <v>0</v>
      </c>
      <c r="K21" s="309">
        <f t="shared" ref="K21:K43" ca="1" si="8">SUM(H21:J21)</f>
        <v>27845400</v>
      </c>
      <c r="L21" s="316"/>
      <c r="M21" s="289" t="str">
        <f t="shared" ca="1" si="4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5"/>
        <v>0</v>
      </c>
      <c r="I22" s="308">
        <f t="shared" ca="1" si="6"/>
        <v>0</v>
      </c>
      <c r="J22" s="308">
        <f t="shared" ca="1" si="7"/>
        <v>0</v>
      </c>
      <c r="K22" s="309">
        <f t="shared" ca="1" si="8"/>
        <v>0</v>
      </c>
      <c r="L22" s="316"/>
      <c r="M22" s="289" t="str">
        <f t="shared" ref="M22:M43" ca="1" si="9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5"/>
        <v>28400</v>
      </c>
      <c r="I23" s="308">
        <f t="shared" ca="1" si="6"/>
        <v>0</v>
      </c>
      <c r="J23" s="308">
        <f t="shared" ca="1" si="7"/>
        <v>0</v>
      </c>
      <c r="K23" s="309">
        <f t="shared" ca="1" si="8"/>
        <v>28400</v>
      </c>
      <c r="L23" s="316"/>
      <c r="M23" s="289" t="str">
        <f t="shared" si="9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5"/>
        <v>106600</v>
      </c>
      <c r="I24" s="308">
        <f t="shared" ca="1" si="6"/>
        <v>0</v>
      </c>
      <c r="J24" s="308">
        <f t="shared" ca="1" si="7"/>
        <v>0</v>
      </c>
      <c r="K24" s="309">
        <f t="shared" ca="1" si="8"/>
        <v>106600</v>
      </c>
      <c r="L24" s="316"/>
      <c r="M24" s="289" t="str">
        <f t="shared" ca="1" si="9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5"/>
        <v>0</v>
      </c>
      <c r="I25" s="308">
        <f t="shared" ca="1" si="6"/>
        <v>87000</v>
      </c>
      <c r="J25" s="308">
        <f t="shared" ca="1" si="7"/>
        <v>0</v>
      </c>
      <c r="K25" s="309">
        <f t="shared" ca="1" si="8"/>
        <v>87000</v>
      </c>
      <c r="L25" s="316"/>
      <c r="M25" s="289" t="str">
        <f t="shared" ca="1" si="9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5"/>
        <v>0</v>
      </c>
      <c r="I26" s="308">
        <f t="shared" ca="1" si="6"/>
        <v>809200</v>
      </c>
      <c r="J26" s="308">
        <f t="shared" ca="1" si="7"/>
        <v>0</v>
      </c>
      <c r="K26" s="309">
        <f t="shared" ca="1" si="8"/>
        <v>809200</v>
      </c>
      <c r="L26" s="316"/>
      <c r="M26" s="289" t="str">
        <f t="shared" ca="1" si="9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5"/>
        <v>0</v>
      </c>
      <c r="I27" s="308">
        <f t="shared" ca="1" si="6"/>
        <v>47700</v>
      </c>
      <c r="J27" s="308">
        <f t="shared" ca="1" si="7"/>
        <v>0</v>
      </c>
      <c r="K27" s="309">
        <f t="shared" ca="1" si="8"/>
        <v>47700</v>
      </c>
      <c r="L27" s="316"/>
      <c r="M27" s="289" t="str">
        <f t="shared" ca="1" si="9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5"/>
        <v>0</v>
      </c>
      <c r="I28" s="308">
        <f t="shared" ca="1" si="6"/>
        <v>34200</v>
      </c>
      <c r="J28" s="308">
        <f t="shared" ca="1" si="7"/>
        <v>0</v>
      </c>
      <c r="K28" s="309">
        <f t="shared" ca="1" si="8"/>
        <v>34200</v>
      </c>
      <c r="L28" s="316"/>
      <c r="M28" s="289" t="str">
        <f t="shared" ca="1" si="9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5"/>
        <v>0</v>
      </c>
      <c r="I29" s="308">
        <f t="shared" ca="1" si="6"/>
        <v>196000</v>
      </c>
      <c r="J29" s="308">
        <f t="shared" ca="1" si="7"/>
        <v>0</v>
      </c>
      <c r="K29" s="309">
        <f t="shared" ca="1" si="8"/>
        <v>196000</v>
      </c>
      <c r="L29" s="316"/>
      <c r="M29" s="289" t="str">
        <f t="shared" ca="1" si="9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5"/>
        <v>0</v>
      </c>
      <c r="I30" s="308">
        <f t="shared" ca="1" si="6"/>
        <v>67800</v>
      </c>
      <c r="J30" s="308">
        <f t="shared" ca="1" si="7"/>
        <v>0</v>
      </c>
      <c r="K30" s="309">
        <f t="shared" ca="1" si="8"/>
        <v>67800</v>
      </c>
      <c r="L30" s="316"/>
      <c r="M30" s="289" t="str">
        <f t="shared" ca="1" si="9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5"/>
        <v>0</v>
      </c>
      <c r="I31" s="308">
        <f t="shared" ca="1" si="6"/>
        <v>60000</v>
      </c>
      <c r="J31" s="308">
        <f t="shared" ca="1" si="7"/>
        <v>0</v>
      </c>
      <c r="K31" s="309">
        <f t="shared" ca="1" si="8"/>
        <v>60000</v>
      </c>
      <c r="L31" s="316"/>
      <c r="M31" s="289" t="str">
        <f t="shared" ca="1" si="9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5"/>
        <v>0</v>
      </c>
      <c r="I32" s="308">
        <f t="shared" ca="1" si="6"/>
        <v>0</v>
      </c>
      <c r="J32" s="308">
        <f t="shared" ca="1" si="7"/>
        <v>346400</v>
      </c>
      <c r="K32" s="309">
        <f t="shared" ca="1" si="8"/>
        <v>346400</v>
      </c>
      <c r="L32" s="316"/>
      <c r="M32" s="289" t="str">
        <f t="shared" ca="1" si="9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5"/>
        <v>0</v>
      </c>
      <c r="I33" s="308">
        <f t="shared" ca="1" si="6"/>
        <v>0</v>
      </c>
      <c r="J33" s="308">
        <f t="shared" ca="1" si="7"/>
        <v>0</v>
      </c>
      <c r="K33" s="309">
        <f t="shared" ca="1" si="8"/>
        <v>0</v>
      </c>
      <c r="L33" s="316"/>
      <c r="M33" s="289" t="str">
        <f t="shared" ca="1" si="9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5"/>
        <v>0</v>
      </c>
      <c r="I34" s="308">
        <f t="shared" ca="1" si="6"/>
        <v>0</v>
      </c>
      <c r="J34" s="308">
        <f t="shared" ca="1" si="7"/>
        <v>0</v>
      </c>
      <c r="K34" s="309">
        <f t="shared" ca="1" si="8"/>
        <v>0</v>
      </c>
      <c r="L34" s="316"/>
      <c r="M34" s="289" t="str">
        <f t="shared" si="9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5"/>
        <v>0</v>
      </c>
      <c r="I35" s="308">
        <f t="shared" ca="1" si="6"/>
        <v>370400</v>
      </c>
      <c r="J35" s="308">
        <f t="shared" ca="1" si="7"/>
        <v>0</v>
      </c>
      <c r="K35" s="309">
        <f t="shared" ca="1" si="8"/>
        <v>370400</v>
      </c>
      <c r="L35" s="316"/>
      <c r="M35" s="289" t="str">
        <f t="shared" ca="1" si="9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5"/>
        <v>0</v>
      </c>
      <c r="I36" s="308">
        <f t="shared" ca="1" si="6"/>
        <v>94918</v>
      </c>
      <c r="J36" s="308">
        <f t="shared" ca="1" si="7"/>
        <v>0</v>
      </c>
      <c r="K36" s="309">
        <f t="shared" ca="1" si="8"/>
        <v>94918</v>
      </c>
      <c r="L36" s="316"/>
      <c r="M36" s="289" t="str">
        <f t="shared" ca="1" si="9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5"/>
        <v>0</v>
      </c>
      <c r="I37" s="308">
        <f t="shared" ca="1" si="6"/>
        <v>9760</v>
      </c>
      <c r="J37" s="308">
        <f t="shared" ca="1" si="7"/>
        <v>0</v>
      </c>
      <c r="K37" s="309">
        <f t="shared" ca="1" si="8"/>
        <v>9760</v>
      </c>
      <c r="L37" s="316"/>
      <c r="M37" s="289" t="str">
        <f t="shared" ca="1" si="9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5"/>
        <v>0</v>
      </c>
      <c r="I38" s="308">
        <f t="shared" ca="1" si="6"/>
        <v>600000</v>
      </c>
      <c r="J38" s="308">
        <f t="shared" ca="1" si="7"/>
        <v>0</v>
      </c>
      <c r="K38" s="309">
        <f t="shared" ca="1" si="8"/>
        <v>600000</v>
      </c>
      <c r="L38" s="316"/>
      <c r="M38" s="289" t="str">
        <f t="shared" ca="1" si="9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5"/>
        <v>0</v>
      </c>
      <c r="I39" s="308">
        <f t="shared" ca="1" si="6"/>
        <v>38000</v>
      </c>
      <c r="J39" s="308">
        <f t="shared" ca="1" si="7"/>
        <v>0</v>
      </c>
      <c r="K39" s="309">
        <f t="shared" ca="1" si="8"/>
        <v>38000</v>
      </c>
      <c r="L39" s="316"/>
      <c r="M39" s="289" t="str">
        <f t="shared" ca="1" si="9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5"/>
        <v>0</v>
      </c>
      <c r="I40" s="308">
        <f t="shared" ca="1" si="6"/>
        <v>67100</v>
      </c>
      <c r="J40" s="308">
        <f t="shared" ca="1" si="7"/>
        <v>0</v>
      </c>
      <c r="K40" s="309">
        <f t="shared" ca="1" si="8"/>
        <v>67100</v>
      </c>
      <c r="L40" s="316"/>
      <c r="M40" s="289" t="str">
        <f t="shared" ca="1" si="9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5"/>
        <v>0</v>
      </c>
      <c r="I41" s="308">
        <f t="shared" ca="1" si="6"/>
        <v>27600</v>
      </c>
      <c r="J41" s="308">
        <f t="shared" ca="1" si="7"/>
        <v>0</v>
      </c>
      <c r="K41" s="309">
        <f t="shared" ca="1" si="8"/>
        <v>27600</v>
      </c>
      <c r="L41" s="316"/>
      <c r="M41" s="289" t="str">
        <f t="shared" ca="1" si="9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5"/>
        <v>0</v>
      </c>
      <c r="I42" s="308">
        <f t="shared" ca="1" si="6"/>
        <v>223776</v>
      </c>
      <c r="J42" s="308">
        <f t="shared" ca="1" si="7"/>
        <v>0</v>
      </c>
      <c r="K42" s="309">
        <f t="shared" ca="1" si="8"/>
        <v>223776</v>
      </c>
      <c r="L42" s="316"/>
      <c r="M42" s="289" t="str">
        <f t="shared" ca="1" si="9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5"/>
        <v>0</v>
      </c>
      <c r="I43" s="308">
        <f t="shared" ca="1" si="6"/>
        <v>0</v>
      </c>
      <c r="J43" s="308">
        <f t="shared" ca="1" si="7"/>
        <v>130800</v>
      </c>
      <c r="K43" s="309">
        <f t="shared" ca="1" si="8"/>
        <v>130800</v>
      </c>
      <c r="L43" s="316"/>
      <c r="M43" s="289" t="str">
        <f t="shared" ca="1" si="9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10">IF(OR(D44="MDU",D44="MDU-KD"),(IF($O$3="RAB NON MDU","PLN KD",G44*F44)),0)</f>
        <v>0</v>
      </c>
      <c r="I44" s="308">
        <f t="shared" ref="I44:I65" ca="1" si="11">IF(D44="HDW",G44*F44,0)</f>
        <v>0</v>
      </c>
      <c r="J44" s="308">
        <f t="shared" ref="J44:J65" ca="1" si="12">IF(D44="JASA",G44*F44,0)</f>
        <v>0</v>
      </c>
      <c r="K44" s="309">
        <f t="shared" ref="K44:K65" ca="1" si="13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10"/>
        <v>0</v>
      </c>
      <c r="I45" s="308">
        <f t="shared" ca="1" si="11"/>
        <v>0</v>
      </c>
      <c r="J45" s="308">
        <f t="shared" ca="1" si="12"/>
        <v>0</v>
      </c>
      <c r="K45" s="309">
        <f t="shared" ca="1" si="13"/>
        <v>0</v>
      </c>
      <c r="L45" s="316"/>
      <c r="M45" s="289" t="str">
        <f t="shared" ref="M45:M70" ca="1" si="14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10"/>
        <v>0</v>
      </c>
      <c r="I46" s="308">
        <f t="shared" ca="1" si="11"/>
        <v>0</v>
      </c>
      <c r="J46" s="308">
        <f t="shared" ca="1" si="12"/>
        <v>0</v>
      </c>
      <c r="K46" s="309">
        <f t="shared" ca="1" si="13"/>
        <v>0</v>
      </c>
      <c r="L46" s="316"/>
      <c r="M46" s="289" t="str">
        <f t="shared" ca="1" si="14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0"/>
        <v>0</v>
      </c>
      <c r="I47" s="308">
        <f t="shared" ca="1" si="11"/>
        <v>0</v>
      </c>
      <c r="J47" s="308">
        <f t="shared" ca="1" si="12"/>
        <v>0</v>
      </c>
      <c r="K47" s="309">
        <f t="shared" ca="1" si="13"/>
        <v>0</v>
      </c>
      <c r="L47" s="316"/>
      <c r="M47" s="289" t="str">
        <f t="shared" ca="1" si="14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0"/>
        <v>0</v>
      </c>
      <c r="I48" s="308">
        <f t="shared" ca="1" si="11"/>
        <v>0</v>
      </c>
      <c r="J48" s="308">
        <f t="shared" ca="1" si="12"/>
        <v>0</v>
      </c>
      <c r="K48" s="309">
        <f t="shared" ca="1" si="13"/>
        <v>0</v>
      </c>
      <c r="L48" s="316"/>
      <c r="M48" s="289" t="str">
        <f t="shared" ca="1" si="14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10"/>
        <v>0</v>
      </c>
      <c r="I49" s="308">
        <f t="shared" ca="1" si="11"/>
        <v>0</v>
      </c>
      <c r="J49" s="308">
        <f t="shared" ca="1" si="12"/>
        <v>0</v>
      </c>
      <c r="K49" s="309">
        <f t="shared" ca="1" si="13"/>
        <v>0</v>
      </c>
      <c r="L49" s="316"/>
      <c r="M49" s="289" t="str">
        <f t="shared" ca="1" si="14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10"/>
        <v>0</v>
      </c>
      <c r="I50" s="308">
        <f t="shared" ca="1" si="11"/>
        <v>0</v>
      </c>
      <c r="J50" s="308">
        <f t="shared" ca="1" si="12"/>
        <v>0</v>
      </c>
      <c r="K50" s="309">
        <f t="shared" ca="1" si="13"/>
        <v>0</v>
      </c>
      <c r="L50" s="316"/>
      <c r="M50" s="289" t="str">
        <f t="shared" ca="1" si="14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10"/>
        <v>0</v>
      </c>
      <c r="I51" s="308">
        <f t="shared" ca="1" si="11"/>
        <v>0</v>
      </c>
      <c r="J51" s="308">
        <f t="shared" ca="1" si="12"/>
        <v>0</v>
      </c>
      <c r="K51" s="309">
        <f t="shared" ca="1" si="13"/>
        <v>0</v>
      </c>
      <c r="L51" s="316"/>
      <c r="M51" s="289" t="str">
        <f t="shared" ca="1" si="14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10"/>
        <v>0</v>
      </c>
      <c r="I52" s="308">
        <f t="shared" ca="1" si="11"/>
        <v>0</v>
      </c>
      <c r="J52" s="308">
        <f t="shared" ca="1" si="12"/>
        <v>0</v>
      </c>
      <c r="K52" s="309">
        <f t="shared" ca="1" si="13"/>
        <v>0</v>
      </c>
      <c r="L52" s="316"/>
      <c r="M52" s="289" t="str">
        <f t="shared" ca="1" si="14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10"/>
        <v>0</v>
      </c>
      <c r="I53" s="308">
        <f t="shared" ca="1" si="11"/>
        <v>0</v>
      </c>
      <c r="J53" s="308">
        <f t="shared" ca="1" si="12"/>
        <v>0</v>
      </c>
      <c r="K53" s="309">
        <f t="shared" ca="1" si="13"/>
        <v>0</v>
      </c>
      <c r="L53" s="316"/>
      <c r="M53" s="289" t="str">
        <f t="shared" ca="1" si="14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0"/>
        <v>0</v>
      </c>
      <c r="I54" s="308">
        <f t="shared" ca="1" si="11"/>
        <v>0</v>
      </c>
      <c r="J54" s="308">
        <f t="shared" ca="1" si="12"/>
        <v>0</v>
      </c>
      <c r="K54" s="309">
        <f t="shared" ca="1" si="13"/>
        <v>0</v>
      </c>
      <c r="L54" s="316"/>
      <c r="M54" s="289" t="str">
        <f t="shared" ca="1" si="14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0"/>
        <v>0</v>
      </c>
      <c r="I55" s="308">
        <f t="shared" ca="1" si="11"/>
        <v>0</v>
      </c>
      <c r="J55" s="308">
        <f t="shared" ca="1" si="12"/>
        <v>0</v>
      </c>
      <c r="K55" s="309">
        <f t="shared" ca="1" si="13"/>
        <v>0</v>
      </c>
      <c r="L55" s="316"/>
      <c r="M55" s="289" t="str">
        <f t="shared" ca="1" si="14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0"/>
        <v>0</v>
      </c>
      <c r="I56" s="308">
        <f t="shared" ca="1" si="11"/>
        <v>0</v>
      </c>
      <c r="J56" s="308">
        <f t="shared" ca="1" si="12"/>
        <v>0</v>
      </c>
      <c r="K56" s="309">
        <f t="shared" ca="1" si="13"/>
        <v>0</v>
      </c>
      <c r="L56" s="316"/>
      <c r="M56" s="289" t="str">
        <f t="shared" ca="1" si="14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0"/>
        <v>0</v>
      </c>
      <c r="I57" s="308">
        <f t="shared" ca="1" si="11"/>
        <v>0</v>
      </c>
      <c r="J57" s="308">
        <f t="shared" ca="1" si="12"/>
        <v>0</v>
      </c>
      <c r="K57" s="309">
        <f t="shared" ca="1" si="13"/>
        <v>0</v>
      </c>
      <c r="L57" s="316"/>
      <c r="M57" s="289" t="str">
        <f t="shared" ca="1" si="14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0"/>
        <v>0</v>
      </c>
      <c r="I58" s="308">
        <f t="shared" ca="1" si="11"/>
        <v>0</v>
      </c>
      <c r="J58" s="308">
        <f t="shared" ca="1" si="12"/>
        <v>0</v>
      </c>
      <c r="K58" s="309">
        <f t="shared" ca="1" si="13"/>
        <v>0</v>
      </c>
      <c r="L58" s="316"/>
      <c r="M58" s="289" t="str">
        <f t="shared" ca="1" si="14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0"/>
        <v>0</v>
      </c>
      <c r="I59" s="308">
        <f t="shared" ca="1" si="11"/>
        <v>0</v>
      </c>
      <c r="J59" s="308">
        <f t="shared" ca="1" si="12"/>
        <v>0</v>
      </c>
      <c r="K59" s="309">
        <f t="shared" ca="1" si="13"/>
        <v>0</v>
      </c>
      <c r="L59" s="316"/>
      <c r="M59" s="289" t="str">
        <f t="shared" ca="1" si="14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0"/>
        <v>0</v>
      </c>
      <c r="I60" s="308">
        <f t="shared" ca="1" si="11"/>
        <v>0</v>
      </c>
      <c r="J60" s="308">
        <f t="shared" ca="1" si="12"/>
        <v>0</v>
      </c>
      <c r="K60" s="309">
        <f t="shared" ca="1" si="13"/>
        <v>0</v>
      </c>
      <c r="L60" s="316"/>
      <c r="M60" s="289" t="str">
        <f t="shared" ca="1" si="14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0"/>
        <v>0</v>
      </c>
      <c r="I61" s="308">
        <f t="shared" ca="1" si="11"/>
        <v>0</v>
      </c>
      <c r="J61" s="308">
        <f t="shared" ca="1" si="12"/>
        <v>0</v>
      </c>
      <c r="K61" s="309">
        <f t="shared" ca="1" si="13"/>
        <v>0</v>
      </c>
      <c r="L61" s="316"/>
      <c r="M61" s="289" t="str">
        <f t="shared" ca="1" si="14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0"/>
        <v>0</v>
      </c>
      <c r="I62" s="308">
        <f t="shared" ca="1" si="11"/>
        <v>0</v>
      </c>
      <c r="J62" s="308">
        <f t="shared" ca="1" si="12"/>
        <v>0</v>
      </c>
      <c r="K62" s="309">
        <f t="shared" ca="1" si="13"/>
        <v>0</v>
      </c>
      <c r="L62" s="316"/>
      <c r="M62" s="289" t="str">
        <f t="shared" ca="1" si="14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0"/>
        <v>0</v>
      </c>
      <c r="I63" s="308">
        <f t="shared" ca="1" si="11"/>
        <v>0</v>
      </c>
      <c r="J63" s="308">
        <f t="shared" ca="1" si="12"/>
        <v>0</v>
      </c>
      <c r="K63" s="309">
        <f t="shared" ca="1" si="13"/>
        <v>0</v>
      </c>
      <c r="L63" s="316"/>
      <c r="M63" s="289" t="str">
        <f t="shared" ca="1" si="14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0"/>
        <v>0</v>
      </c>
      <c r="I64" s="308">
        <f t="shared" ca="1" si="11"/>
        <v>0</v>
      </c>
      <c r="J64" s="308">
        <f t="shared" ca="1" si="12"/>
        <v>0</v>
      </c>
      <c r="K64" s="309">
        <f t="shared" ca="1" si="13"/>
        <v>0</v>
      </c>
      <c r="L64" s="316"/>
      <c r="M64" s="289" t="str">
        <f t="shared" ca="1" si="14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0"/>
        <v>0</v>
      </c>
      <c r="I65" s="308">
        <f t="shared" ca="1" si="11"/>
        <v>0</v>
      </c>
      <c r="J65" s="308">
        <f t="shared" ca="1" si="12"/>
        <v>0</v>
      </c>
      <c r="K65" s="309">
        <f t="shared" ca="1" si="13"/>
        <v>0</v>
      </c>
      <c r="L65" s="316"/>
      <c r="M65" s="289" t="str">
        <f t="shared" ca="1" si="14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5">IF(OR(D66="MDU",D66="MDU-KD"),(IF($O$3="RAB NON MDU","PLN KD",G66*F66)),0)</f>
        <v>0</v>
      </c>
      <c r="I66" s="308">
        <f t="shared" ref="I66" ca="1" si="16">IF(D66="HDW",G66*F66,0)</f>
        <v>0</v>
      </c>
      <c r="J66" s="308">
        <f t="shared" ref="J66" ca="1" si="17">IF(D66="JASA",G66*F66,0)</f>
        <v>0</v>
      </c>
      <c r="K66" s="309">
        <f t="shared" ref="K66" ca="1" si="18">SUM(H66:J66)</f>
        <v>0</v>
      </c>
      <c r="L66" s="316"/>
      <c r="M66" s="289" t="str">
        <f t="shared" ca="1" si="14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68" ca="1" si="19">IF(OR(D67="MDU",D67="MDU-KD"),(IF($O$3="RAB NON MDU","PLN KD",G67*F67)),0)</f>
        <v>0</v>
      </c>
      <c r="I67" s="308">
        <f t="shared" ref="I67:I68" ca="1" si="20">IF(D67="HDW",G67*F67,0)</f>
        <v>0</v>
      </c>
      <c r="J67" s="308">
        <f t="shared" ref="J67:J68" ca="1" si="21">IF(D67="JASA",G67*F67,0)</f>
        <v>0</v>
      </c>
      <c r="K67" s="309">
        <f t="shared" ref="K67:K68" ca="1" si="22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9"/>
        <v>0</v>
      </c>
      <c r="I68" s="308">
        <f t="shared" ca="1" si="20"/>
        <v>0</v>
      </c>
      <c r="J68" s="308">
        <f t="shared" ca="1" si="21"/>
        <v>0</v>
      </c>
      <c r="K68" s="309">
        <f t="shared" ca="1" si="2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ref="H69:H80" ca="1" si="23">IF(OR(D69="MDU",D69="MDU-KD"),(IF($O$3="RAB NON MDU","PLN KD",G69*F69)),0)</f>
        <v>0</v>
      </c>
      <c r="I69" s="308">
        <f t="shared" ref="I69:I80" ca="1" si="24">IF(D69="HDW",G69*F69,0)</f>
        <v>0</v>
      </c>
      <c r="J69" s="308">
        <f t="shared" ref="J69:J80" ca="1" si="25">IF(D69="JASA",G69*F69,0)</f>
        <v>0</v>
      </c>
      <c r="K69" s="309">
        <f t="shared" ref="K69:K80" ca="1" si="26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27">IF(OR(D70="MDU",D70="MDU-KD"),(IF($O$3="RAB NON MDU","PLN KD",G70*F70)),0)</f>
        <v>0</v>
      </c>
      <c r="I70" s="308">
        <f t="shared" ref="I70:I79" ca="1" si="28">IF(D70="HDW",G70*F70,0)</f>
        <v>0</v>
      </c>
      <c r="J70" s="308">
        <f t="shared" ref="J70:J79" ca="1" si="29">IF(D70="JASA",G70*F70,0)</f>
        <v>0</v>
      </c>
      <c r="K70" s="309">
        <f t="shared" ref="K70:K79" ca="1" si="30">SUM(H70:J70)</f>
        <v>0</v>
      </c>
      <c r="L70" s="316"/>
      <c r="M70" s="289" t="str">
        <f t="shared" ca="1" si="14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 t="s">
        <v>1035</v>
      </c>
      <c r="C71" s="517" t="s">
        <v>1629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27"/>
        <v>0</v>
      </c>
      <c r="I71" s="308">
        <f t="shared" ca="1" si="28"/>
        <v>0</v>
      </c>
      <c r="J71" s="308">
        <f t="shared" ca="1" si="29"/>
        <v>0</v>
      </c>
      <c r="K71" s="309">
        <f t="shared" ca="1" si="30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30">
      <c r="A72" s="283"/>
      <c r="B72" s="5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27"/>
        <v>1740750</v>
      </c>
      <c r="I72" s="308">
        <f t="shared" ca="1" si="28"/>
        <v>0</v>
      </c>
      <c r="J72" s="308">
        <f t="shared" ca="1" si="29"/>
        <v>0</v>
      </c>
      <c r="K72" s="309">
        <f t="shared" ca="1" si="30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27"/>
        <v>39000</v>
      </c>
      <c r="I73" s="308">
        <f t="shared" ca="1" si="28"/>
        <v>0</v>
      </c>
      <c r="J73" s="308">
        <f t="shared" ca="1" si="29"/>
        <v>0</v>
      </c>
      <c r="K73" s="309">
        <f t="shared" ca="1" si="30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35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27"/>
        <v>231000</v>
      </c>
      <c r="I74" s="308">
        <f t="shared" ca="1" si="28"/>
        <v>0</v>
      </c>
      <c r="J74" s="308">
        <f t="shared" ca="1" si="29"/>
        <v>0</v>
      </c>
      <c r="K74" s="309">
        <f t="shared" ca="1" si="30"/>
        <v>231000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27"/>
        <v>0</v>
      </c>
      <c r="I75" s="308">
        <f t="shared" ca="1" si="28"/>
        <v>0</v>
      </c>
      <c r="J75" s="308">
        <f t="shared" ca="1" si="29"/>
        <v>54400</v>
      </c>
      <c r="K75" s="309">
        <f t="shared" ca="1" si="30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31">IF(OR(D76="MDU",D76="MDU-KD"),(IF($O$3="RAB NON MDU","PLN KD",G76*F76)),0)</f>
        <v>0</v>
      </c>
      <c r="I76" s="308">
        <f t="shared" ref="I76:I78" ca="1" si="32">IF(D76="HDW",G76*F76,0)</f>
        <v>0</v>
      </c>
      <c r="J76" s="308">
        <f t="shared" ref="J76:J78" ca="1" si="33">IF(D76="JASA",G76*F76,0)</f>
        <v>0</v>
      </c>
      <c r="K76" s="309">
        <f t="shared" ref="K76:K78" ca="1" si="34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31"/>
        <v>0</v>
      </c>
      <c r="I77" s="308">
        <f t="shared" ca="1" si="32"/>
        <v>0</v>
      </c>
      <c r="J77" s="308">
        <f t="shared" ca="1" si="33"/>
        <v>0</v>
      </c>
      <c r="K77" s="309">
        <f t="shared" ca="1" si="34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31"/>
        <v>0</v>
      </c>
      <c r="I78" s="308">
        <f t="shared" ca="1" si="32"/>
        <v>0</v>
      </c>
      <c r="J78" s="308">
        <f t="shared" ca="1" si="33"/>
        <v>0</v>
      </c>
      <c r="K78" s="309">
        <f t="shared" ca="1" si="34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27"/>
        <v>0</v>
      </c>
      <c r="I79" s="308">
        <f t="shared" ca="1" si="28"/>
        <v>0</v>
      </c>
      <c r="J79" s="308">
        <f t="shared" ca="1" si="29"/>
        <v>0</v>
      </c>
      <c r="K79" s="309">
        <f t="shared" ca="1" si="30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23"/>
        <v>0</v>
      </c>
      <c r="I80" s="308">
        <f t="shared" ca="1" si="24"/>
        <v>0</v>
      </c>
      <c r="J80" s="308">
        <f t="shared" ca="1" si="25"/>
        <v>0</v>
      </c>
      <c r="K80" s="309">
        <f t="shared" ca="1" si="26"/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749778.75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831405.10000000009</v>
      </c>
      <c r="M81" s="289" t="str">
        <f t="shared" ref="M81" si="35"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5.7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41" t="s">
        <v>1008</v>
      </c>
      <c r="D84" s="641"/>
      <c r="E84" s="641"/>
      <c r="F84" s="641"/>
      <c r="G84" s="341" t="s">
        <v>9</v>
      </c>
      <c r="H84" s="342">
        <f ca="1">SUM(H14:H82)</f>
        <v>30740928.75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34087609.100000001</v>
      </c>
    </row>
    <row r="85" spans="2:13">
      <c r="B85" s="343"/>
      <c r="C85" s="624" t="s">
        <v>1455</v>
      </c>
      <c r="D85" s="624"/>
      <c r="E85" s="624"/>
      <c r="F85" s="624"/>
      <c r="G85" s="344" t="s">
        <v>9</v>
      </c>
      <c r="H85" s="345">
        <f ca="1">H84*0.11</f>
        <v>3381502.1625000001</v>
      </c>
      <c r="I85" s="345">
        <f ca="1">I84*0.11</f>
        <v>308196.93849999999</v>
      </c>
      <c r="J85" s="345">
        <f ca="1">J84*0.11</f>
        <v>59937.9</v>
      </c>
      <c r="K85" s="345">
        <f ca="1">K84*0.11</f>
        <v>3749637.0010000002</v>
      </c>
    </row>
    <row r="86" spans="2:13" ht="15.75" thickBot="1">
      <c r="B86" s="343"/>
      <c r="C86" s="621" t="s">
        <v>463</v>
      </c>
      <c r="D86" s="621"/>
      <c r="E86" s="621"/>
      <c r="F86" s="621"/>
      <c r="G86" s="346" t="s">
        <v>9</v>
      </c>
      <c r="H86" s="347">
        <f ca="1">SUM(H84:H85)</f>
        <v>34122430.912500001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37837246.101000004</v>
      </c>
      <c r="M86" s="411">
        <v>201265205.30690998</v>
      </c>
    </row>
    <row r="87" spans="2:13">
      <c r="B87" s="625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Delapan Ratus Tiga Puluh Tujuh Ribu Dua Ratus Empat Puluh Enam Rupiah</v>
      </c>
      <c r="C87" s="626"/>
      <c r="D87" s="626"/>
      <c r="E87" s="626"/>
      <c r="F87" s="626"/>
      <c r="G87" s="626"/>
      <c r="H87" s="626"/>
      <c r="I87" s="626"/>
      <c r="J87" s="626"/>
      <c r="K87" s="627"/>
    </row>
    <row r="88" spans="2:13">
      <c r="B88" s="628"/>
      <c r="C88" s="629"/>
      <c r="D88" s="629"/>
      <c r="E88" s="629"/>
      <c r="F88" s="629"/>
      <c r="G88" s="629"/>
      <c r="H88" s="629"/>
      <c r="I88" s="629"/>
      <c r="J88" s="629"/>
      <c r="K88" s="630"/>
    </row>
    <row r="89" spans="2:13" ht="15.7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31"/>
      <c r="I91" s="631"/>
      <c r="J91" s="632"/>
      <c r="K91" s="632"/>
    </row>
    <row r="92" spans="2:13">
      <c r="C92" s="284"/>
      <c r="E92" s="355"/>
      <c r="F92" s="355"/>
      <c r="G92" s="355"/>
      <c r="H92" s="356"/>
      <c r="I92" s="620" t="s">
        <v>1620</v>
      </c>
      <c r="J92" s="620"/>
      <c r="K92" s="620"/>
    </row>
    <row r="93" spans="2:13">
      <c r="C93" s="284"/>
      <c r="E93" s="355"/>
      <c r="F93" s="355"/>
      <c r="G93" s="355"/>
      <c r="H93" s="356"/>
      <c r="I93" s="620" t="s">
        <v>1611</v>
      </c>
      <c r="J93" s="620"/>
      <c r="K93" s="620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20" t="s">
        <v>1612</v>
      </c>
      <c r="J98" s="620"/>
      <c r="K98" s="620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4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6" priority="59" operator="equal">
      <formula>0</formula>
    </cfRule>
  </conditionalFormatting>
  <conditionalFormatting sqref="C17:C18">
    <cfRule type="cellIs" dxfId="5" priority="20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5" operator="equal">
      <formula>0</formula>
    </cfRule>
  </conditionalFormatting>
  <conditionalFormatting sqref="E1:E3 E5:E13 H12:I12 O13 S14:V78 E14:K80 E81:G81 H81:K83 E82:H82 E83:F83">
    <cfRule type="cellIs" dxfId="2" priority="1103" stopIfTrue="1" operator="equal">
      <formula>0</formula>
    </cfRule>
  </conditionalFormatting>
  <conditionalFormatting sqref="G1:G13">
    <cfRule type="cellIs" dxfId="1" priority="28" stopIfTrue="1" operator="equal">
      <formula>0</formula>
    </cfRule>
  </conditionalFormatting>
  <conditionalFormatting sqref="G82:G65548 E87:E65548">
    <cfRule type="cellIs" dxfId="0" priority="23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4" zoomScaleNormal="100" zoomScaleSheetLayoutView="100" workbookViewId="0">
      <selection activeCell="O16" sqref="O16"/>
    </sheetView>
  </sheetViews>
  <sheetFormatPr defaultColWidth="9.140625" defaultRowHeight="12"/>
  <cols>
    <col min="1" max="2" width="1.42578125" style="465" customWidth="1"/>
    <col min="3" max="3" width="7.42578125" style="465" customWidth="1"/>
    <col min="4" max="23" width="5.7109375" style="465" customWidth="1"/>
    <col min="24" max="24" width="6.28515625" style="465" customWidth="1"/>
    <col min="25" max="26" width="5.7109375" style="465" customWidth="1"/>
    <col min="27" max="27" width="6.5703125" style="465" customWidth="1"/>
    <col min="28" max="118" width="5.7109375" style="465" customWidth="1"/>
    <col min="119" max="16384" width="9.140625" style="465"/>
  </cols>
  <sheetData>
    <row r="1" spans="3:30" ht="12.7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5" t="s">
        <v>1438</v>
      </c>
      <c r="X2" s="706"/>
      <c r="Y2" s="706"/>
      <c r="Z2" s="706"/>
      <c r="AA2" s="706"/>
      <c r="AB2" s="706"/>
      <c r="AC2" s="706"/>
      <c r="AD2" s="707"/>
    </row>
    <row r="3" spans="3:30">
      <c r="C3" s="468"/>
      <c r="W3" s="708"/>
      <c r="X3" s="709"/>
      <c r="Y3" s="709"/>
      <c r="Z3" s="709"/>
      <c r="AA3" s="709"/>
      <c r="AB3" s="709"/>
      <c r="AC3" s="709"/>
      <c r="AD3" s="710"/>
    </row>
    <row r="4" spans="3:30">
      <c r="C4" s="468"/>
      <c r="G4" s="469" t="s">
        <v>1635</v>
      </c>
      <c r="W4" s="470" t="s">
        <v>987</v>
      </c>
      <c r="AD4" s="471"/>
    </row>
    <row r="5" spans="3:30">
      <c r="C5" s="468"/>
      <c r="W5" s="472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68"/>
      <c r="W6" s="472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68"/>
      <c r="W7" s="472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>
      <c r="C8" s="468"/>
      <c r="W8" s="472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68"/>
      <c r="W9" s="472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68"/>
      <c r="W10" s="472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468"/>
      <c r="W11" s="472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68"/>
      <c r="W12" s="472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68"/>
      <c r="W13" s="472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68"/>
      <c r="W14" s="472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68"/>
      <c r="W15" s="472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68"/>
      <c r="W16" s="472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68"/>
      <c r="S17" s="474"/>
      <c r="W17" s="472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5"/>
      <c r="D18" s="476"/>
      <c r="E18" s="476"/>
      <c r="W18" s="472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68"/>
      <c r="W19" s="477"/>
      <c r="X19" s="694"/>
      <c r="Y19" s="694"/>
      <c r="Z19" s="694"/>
      <c r="AA19" s="694"/>
      <c r="AB19" s="694"/>
      <c r="AC19" s="694"/>
      <c r="AD19" s="695"/>
    </row>
    <row r="20" spans="3:30">
      <c r="C20" s="468"/>
      <c r="Q20" s="47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46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468"/>
      <c r="S22" s="479"/>
      <c r="W22" s="688" t="s">
        <v>1613</v>
      </c>
      <c r="X22" s="689"/>
      <c r="Y22" s="480" t="s">
        <v>1621</v>
      </c>
      <c r="Z22" s="481">
        <v>2</v>
      </c>
      <c r="AA22" s="690"/>
      <c r="AB22" s="691"/>
      <c r="AC22" s="482"/>
      <c r="AD22" s="483"/>
    </row>
    <row r="23" spans="3:30">
      <c r="C23" s="468"/>
      <c r="W23" s="688" t="s">
        <v>1626</v>
      </c>
      <c r="X23" s="689"/>
      <c r="Y23" s="480" t="s">
        <v>1621</v>
      </c>
      <c r="Z23" s="481">
        <v>1</v>
      </c>
      <c r="AA23" s="680"/>
      <c r="AB23" s="681"/>
      <c r="AC23" s="482"/>
      <c r="AD23" s="483"/>
    </row>
    <row r="24" spans="3:30">
      <c r="C24" s="468"/>
      <c r="N24" s="479"/>
      <c r="W24" s="688" t="s">
        <v>1630</v>
      </c>
      <c r="X24" s="689"/>
      <c r="Y24" s="480" t="s">
        <v>1621</v>
      </c>
      <c r="Z24" s="481">
        <v>1</v>
      </c>
      <c r="AA24" s="692"/>
      <c r="AB24" s="693"/>
      <c r="AC24" s="482"/>
      <c r="AD24" s="483"/>
    </row>
    <row r="25" spans="3:30">
      <c r="C25" s="468"/>
      <c r="W25" s="688"/>
      <c r="X25" s="689"/>
      <c r="Y25" s="480"/>
      <c r="Z25" s="481"/>
      <c r="AA25" s="680"/>
      <c r="AB25" s="681"/>
      <c r="AC25" s="482"/>
      <c r="AD25" s="483"/>
    </row>
    <row r="26" spans="3:30">
      <c r="C26" s="468"/>
      <c r="W26" s="686"/>
      <c r="X26" s="687"/>
      <c r="Y26" s="480"/>
      <c r="Z26" s="481"/>
      <c r="AA26" s="680"/>
      <c r="AB26" s="681"/>
      <c r="AC26" s="482"/>
      <c r="AD26" s="483"/>
    </row>
    <row r="27" spans="3:30">
      <c r="C27" s="468"/>
      <c r="W27" s="686"/>
      <c r="X27" s="687"/>
      <c r="Y27" s="480"/>
      <c r="Z27" s="481"/>
      <c r="AA27" s="680"/>
      <c r="AB27" s="681"/>
      <c r="AC27" s="482"/>
      <c r="AD27" s="483"/>
    </row>
    <row r="28" spans="3:30">
      <c r="C28" s="468"/>
      <c r="W28" s="678"/>
      <c r="X28" s="679"/>
      <c r="Y28" s="480"/>
      <c r="Z28" s="481"/>
      <c r="AA28" s="680"/>
      <c r="AB28" s="681"/>
      <c r="AC28" s="482"/>
      <c r="AD28" s="483"/>
    </row>
    <row r="29" spans="3:30">
      <c r="C29" s="468"/>
      <c r="W29" s="686"/>
      <c r="X29" s="687"/>
      <c r="Y29" s="480"/>
      <c r="Z29" s="481"/>
      <c r="AA29" s="680"/>
      <c r="AB29" s="681"/>
      <c r="AC29" s="482"/>
      <c r="AD29" s="483"/>
    </row>
    <row r="30" spans="3:30" ht="11.25" customHeight="1">
      <c r="C30" s="468"/>
      <c r="W30" s="678"/>
      <c r="X30" s="679"/>
      <c r="Y30" s="480"/>
      <c r="Z30" s="481"/>
      <c r="AA30" s="680"/>
      <c r="AB30" s="681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80"/>
      <c r="AB31" s="681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80"/>
      <c r="AB32" s="681"/>
      <c r="AC32" s="482"/>
      <c r="AD32" s="483"/>
    </row>
    <row r="33" spans="3:30">
      <c r="C33" s="468"/>
      <c r="W33" s="678"/>
      <c r="X33" s="679"/>
      <c r="Y33" s="480"/>
      <c r="Z33" s="481"/>
      <c r="AA33" s="680"/>
      <c r="AB33" s="681"/>
      <c r="AC33" s="482"/>
      <c r="AD33" s="483"/>
    </row>
    <row r="34" spans="3:30">
      <c r="C34" s="468"/>
      <c r="Q34" s="465" t="s">
        <v>1607</v>
      </c>
      <c r="W34" s="678"/>
      <c r="X34" s="679"/>
      <c r="Y34" s="480"/>
      <c r="Z34" s="481"/>
      <c r="AA34" s="680"/>
      <c r="AB34" s="681"/>
      <c r="AC34" s="482"/>
      <c r="AD34" s="483"/>
    </row>
    <row r="35" spans="3:30">
      <c r="C35" s="468"/>
      <c r="W35" s="678"/>
      <c r="X35" s="679"/>
      <c r="Y35" s="480"/>
      <c r="Z35" s="481"/>
      <c r="AA35" s="680"/>
      <c r="AB35" s="681"/>
      <c r="AC35" s="482"/>
      <c r="AD35" s="483"/>
    </row>
    <row r="36" spans="3:30">
      <c r="C36" s="468"/>
      <c r="W36" s="678"/>
      <c r="X36" s="679"/>
      <c r="Y36" s="480"/>
      <c r="Z36" s="481"/>
      <c r="AA36" s="680"/>
      <c r="AB36" s="681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2"/>
      <c r="AB37" s="683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4"/>
      <c r="AB38" s="685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6"/>
      <c r="AB39" s="667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8"/>
      <c r="X41" s="669"/>
      <c r="Y41" s="501"/>
      <c r="Z41" s="502"/>
      <c r="AA41" s="670"/>
      <c r="AB41" s="671"/>
      <c r="AC41" s="499"/>
      <c r="AD41" s="500"/>
    </row>
    <row r="42" spans="3:30" ht="12" customHeight="1">
      <c r="C42" s="468"/>
      <c r="W42" s="672" t="s">
        <v>1627</v>
      </c>
      <c r="X42" s="673"/>
      <c r="Y42" s="673"/>
      <c r="Z42" s="673"/>
      <c r="AA42" s="673"/>
      <c r="AB42" s="673"/>
      <c r="AC42" s="673"/>
      <c r="AD42" s="674"/>
    </row>
    <row r="43" spans="3:30" ht="12" customHeight="1">
      <c r="C43" s="468"/>
      <c r="V43" s="503"/>
      <c r="W43" s="675"/>
      <c r="X43" s="676"/>
      <c r="Y43" s="676"/>
      <c r="Z43" s="676"/>
      <c r="AA43" s="676"/>
      <c r="AB43" s="676"/>
      <c r="AC43" s="676"/>
      <c r="AD43" s="677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4" t="s">
        <v>11</v>
      </c>
      <c r="X44" s="651"/>
      <c r="Y44" s="652"/>
      <c r="Z44" s="652"/>
      <c r="AA44" s="652"/>
      <c r="AB44" s="652"/>
      <c r="AC44" s="652"/>
      <c r="AD44" s="653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4" t="s">
        <v>984</v>
      </c>
      <c r="X45" s="651"/>
      <c r="Y45" s="652">
        <v>1</v>
      </c>
      <c r="Z45" s="652"/>
      <c r="AA45" s="652"/>
      <c r="AB45" s="652" t="s">
        <v>12</v>
      </c>
      <c r="AC45" s="652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4" t="s">
        <v>15</v>
      </c>
      <c r="X46" s="651"/>
      <c r="Y46" s="665"/>
      <c r="Z46" s="665"/>
      <c r="AA46" s="665"/>
      <c r="AB46" s="652" t="s">
        <v>16</v>
      </c>
      <c r="AC46" s="652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60" t="s">
        <v>1632</v>
      </c>
      <c r="X48" s="660"/>
      <c r="Y48" s="660"/>
      <c r="Z48" s="660"/>
      <c r="AA48" s="660"/>
      <c r="AB48" s="660"/>
      <c r="AC48" s="660"/>
      <c r="AD48" s="661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50" t="s">
        <v>18</v>
      </c>
      <c r="X52" s="651"/>
      <c r="Y52" s="652" t="s">
        <v>1625</v>
      </c>
      <c r="Z52" s="652"/>
      <c r="AA52" s="652"/>
      <c r="AB52" s="652"/>
      <c r="AC52" s="652"/>
      <c r="AD52" s="653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50" t="s">
        <v>19</v>
      </c>
      <c r="X53" s="651"/>
      <c r="Y53" s="652" t="s">
        <v>1624</v>
      </c>
      <c r="Z53" s="652"/>
      <c r="AA53" s="652"/>
      <c r="AB53" s="652"/>
      <c r="AC53" s="652"/>
      <c r="AD53" s="653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50" t="s">
        <v>20</v>
      </c>
      <c r="X54" s="651"/>
      <c r="Y54" s="652" t="s">
        <v>1624</v>
      </c>
      <c r="Z54" s="652"/>
      <c r="AA54" s="652"/>
      <c r="AB54" s="652"/>
      <c r="AC54" s="652"/>
      <c r="AD54" s="653"/>
    </row>
    <row r="55" spans="3:30" ht="12.7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4" t="s">
        <v>21</v>
      </c>
      <c r="X55" s="655"/>
      <c r="Y55" s="656" t="s">
        <v>1623</v>
      </c>
      <c r="Z55" s="656"/>
      <c r="AA55" s="656"/>
      <c r="AB55" s="656"/>
      <c r="AC55" s="656"/>
      <c r="AD55" s="657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topLeftCell="A2" zoomScale="47" zoomScaleNormal="40" zoomScaleSheetLayoutView="103" workbookViewId="0">
      <selection activeCell="AC45" sqref="AC45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AC46" sqref="AC46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2024-05-13T07:45:59Z</dcterms:modified>
</cp:coreProperties>
</file>